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updateLinks="always" codeName="ThisWorkbook"/>
  <mc:AlternateContent xmlns:mc="http://schemas.openxmlformats.org/markup-compatibility/2006">
    <mc:Choice Requires="x15">
      <x15ac:absPath xmlns:x15ac="http://schemas.microsoft.com/office/spreadsheetml/2010/11/ac" url="C:\Users\saint\Downloads\"/>
    </mc:Choice>
  </mc:AlternateContent>
  <xr:revisionPtr revIDLastSave="0" documentId="8_{3F0FFCAD-D2E0-45CA-BEB2-ED02239355E6}" xr6:coauthVersionLast="47" xr6:coauthVersionMax="47" xr10:uidLastSave="{00000000-0000-0000-0000-000000000000}"/>
  <bookViews>
    <workbookView xWindow="22932" yWindow="-108" windowWidth="23256" windowHeight="12576" tabRatio="936" firstSheet="1" activeTab="48" xr2:uid="{00000000-000D-0000-FFFF-FFFF00000000}"/>
  </bookViews>
  <sheets>
    <sheet name="Reporte" sheetId="208" r:id="rId1"/>
    <sheet name="CONTROL PROD.TORTA" sheetId="25" r:id="rId2"/>
    <sheet name="Fallas" sheetId="180" r:id="rId3"/>
    <sheet name="CONTROL CONSUMO REACTIVOS" sheetId="228" r:id="rId4"/>
    <sheet name="Filtros de H20" sheetId="184" r:id="rId5"/>
    <sheet name="CONTROL PURGA TKS AIRE " sheetId="329" r:id="rId6"/>
    <sheet name="LIMPIEZA SEP.MAG. COBBER" sheetId="207" r:id="rId7"/>
    <sheet name="TONELADAS X TURNO" sheetId="106" r:id="rId8"/>
    <sheet name="LIMPIEZA CANALETAS" sheetId="213" r:id="rId9"/>
    <sheet name="AGREGADO MEDIOS MOLEDORES" sheetId="34" r:id="rId10"/>
    <sheet name="MEDIOS MOLEDORES" sheetId="221" r:id="rId11"/>
    <sheet name="BALANZAS" sheetId="210" r:id="rId12"/>
    <sheet name="INSPECCION DE CICLONES" sheetId="136" r:id="rId13"/>
    <sheet name="SOLPED FORROS RM-BM" sheetId="94" r:id="rId14"/>
    <sheet name="RTM-TRITURACION" sheetId="28" r:id="rId15"/>
    <sheet name="RTM-MAGNETICA" sheetId="29" r:id="rId16"/>
    <sheet name="RTM-FILTROS" sheetId="23" r:id="rId17"/>
    <sheet name="Hoja8" sheetId="115" state="hidden" r:id="rId18"/>
    <sheet name="RTM-RELAVES" sheetId="30" r:id="rId19"/>
    <sheet name="RTM-EMBARQUE" sheetId="24" r:id="rId20"/>
    <sheet name="RDO-01 SET" sheetId="319" r:id="rId21"/>
    <sheet name="RDO-02 SET " sheetId="320" r:id="rId22"/>
    <sheet name="RDO-03 SET  " sheetId="321" r:id="rId23"/>
    <sheet name="RDO-04 SET  " sheetId="322" r:id="rId24"/>
    <sheet name="RDO-05 SET " sheetId="323" r:id="rId25"/>
    <sheet name="RDO-06 SET " sheetId="324" r:id="rId26"/>
    <sheet name="RDO-07 SET" sheetId="325" r:id="rId27"/>
    <sheet name="RDO-08 SET" sheetId="326" r:id="rId28"/>
    <sheet name="RDO-09 SET " sheetId="327" r:id="rId29"/>
    <sheet name="RDO-10 SET" sheetId="328" r:id="rId30"/>
    <sheet name="RDO-11 SET" sheetId="330" r:id="rId31"/>
    <sheet name="RDO-12 SET" sheetId="331" r:id="rId32"/>
    <sheet name="RDO-13 SET " sheetId="332" r:id="rId33"/>
    <sheet name="RDO-14 SET  " sheetId="333" r:id="rId34"/>
    <sheet name="RDO-15 SET  " sheetId="334" r:id="rId35"/>
    <sheet name="RDO-16 SET  " sheetId="335" r:id="rId36"/>
    <sheet name="RDO-17 SET " sheetId="336" r:id="rId37"/>
    <sheet name="RDO-18 SET" sheetId="337" r:id="rId38"/>
    <sheet name="RDO-19 SET " sheetId="338" r:id="rId39"/>
    <sheet name="RDO-20 SET " sheetId="339" r:id="rId40"/>
    <sheet name="RDO-21 SET " sheetId="340" r:id="rId41"/>
    <sheet name="RDO-22 SET " sheetId="341" r:id="rId42"/>
    <sheet name="RDO-23 SET " sheetId="342" r:id="rId43"/>
    <sheet name="RDO-24 SET  " sheetId="343" r:id="rId44"/>
    <sheet name="RDO-25 SET   " sheetId="344" r:id="rId45"/>
    <sheet name="RDO-26 SET   " sheetId="345" r:id="rId46"/>
    <sheet name="RDO-27 SET" sheetId="346" r:id="rId47"/>
    <sheet name="RDO-28 SET " sheetId="347" r:id="rId48"/>
    <sheet name="RDO-29 SET  " sheetId="348" r:id="rId49"/>
    <sheet name="MANTTO. BOMBAS" sheetId="192" r:id="rId50"/>
    <sheet name="KPI" sheetId="292" r:id="rId51"/>
    <sheet name="Cálculo" sheetId="293" r:id="rId52"/>
    <sheet name="embarque" sheetId="294" r:id="rId53"/>
  </sheets>
  <externalReferences>
    <externalReference r:id="rId54"/>
    <externalReference r:id="rId55"/>
    <externalReference r:id="rId56"/>
    <externalReference r:id="rId57"/>
  </externalReferences>
  <definedNames>
    <definedName name="_xlnm._FilterDatabase" localSheetId="19" hidden="1">'RTM-EMBARQUE'!$B$8:$H$8</definedName>
    <definedName name="_xlnm._FilterDatabase" localSheetId="16" hidden="1">'RTM-FILTROS'!$B$5:$H$5</definedName>
    <definedName name="_xlnm._FilterDatabase" localSheetId="15" hidden="1">'RTM-MAGNETICA'!$B$5:$H$5</definedName>
    <definedName name="_xlnm._FilterDatabase" localSheetId="18" hidden="1">'RTM-RELAVES'!$B$5:$H$5</definedName>
    <definedName name="_xlnm._FilterDatabase" localSheetId="14" hidden="1">'RTM-TRITURACION'!$B$5:$H$5</definedName>
    <definedName name="_xlnm._FilterDatabase" localSheetId="7" hidden="1">'TONELADAS X TURNO'!$A$1:$AB$2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58" roundtripDataChecksum="+5WKCkOFKKOrCr0NtmMbcHIIGeA+VhuuDB5VMG8X6s4="/>
    </ext>
  </extLst>
</workbook>
</file>

<file path=xl/calcChain.xml><?xml version="1.0" encoding="utf-8"?>
<calcChain xmlns="http://schemas.openxmlformats.org/spreadsheetml/2006/main">
  <c r="P720" i="25" l="1"/>
  <c r="H720" i="25"/>
  <c r="H718" i="25"/>
  <c r="G720" i="25"/>
  <c r="G718" i="25"/>
  <c r="P716" i="25"/>
  <c r="P717" i="25"/>
  <c r="P718" i="25"/>
  <c r="P715" i="25"/>
  <c r="P714" i="25"/>
  <c r="H716" i="25"/>
  <c r="I15" i="348"/>
  <c r="F56" i="180"/>
  <c r="G56" i="180" s="1"/>
  <c r="F55" i="180"/>
  <c r="D32" i="228"/>
  <c r="I15" i="347"/>
  <c r="G55" i="180"/>
  <c r="I15" i="346"/>
  <c r="AJ22" i="208"/>
  <c r="AJ28" i="208"/>
  <c r="P658" i="25"/>
  <c r="F54" i="180"/>
  <c r="G54" i="180"/>
  <c r="I15" i="345"/>
  <c r="I15" i="344"/>
  <c r="I15" i="343"/>
  <c r="M27" i="228"/>
  <c r="M28" i="228"/>
  <c r="P564" i="25"/>
  <c r="Q564" i="25" s="1"/>
  <c r="N564" i="25"/>
  <c r="M564" i="25"/>
  <c r="P563" i="25"/>
  <c r="Q563" i="25" s="1"/>
  <c r="P562" i="25"/>
  <c r="Q562" i="25" s="1"/>
  <c r="N562" i="25"/>
  <c r="M562" i="25"/>
  <c r="I15" i="342"/>
  <c r="F53" i="180"/>
  <c r="F51" i="180"/>
  <c r="F50" i="180"/>
  <c r="F49" i="180"/>
  <c r="G53" i="180"/>
  <c r="F52" i="180"/>
  <c r="G52" i="180" s="1"/>
  <c r="G51" i="180"/>
  <c r="G50" i="180"/>
  <c r="G49" i="180"/>
  <c r="I15" i="341"/>
  <c r="B530" i="25"/>
  <c r="F47" i="180"/>
  <c r="G47" i="180"/>
  <c r="G48" i="180"/>
  <c r="F48" i="180"/>
  <c r="F46" i="180"/>
  <c r="G46" i="180" s="1"/>
  <c r="F45" i="180"/>
  <c r="G45" i="180" s="1"/>
  <c r="F44" i="180"/>
  <c r="G44" i="180" s="1"/>
  <c r="F43" i="180"/>
  <c r="G43" i="180" s="1"/>
  <c r="I15" i="340"/>
  <c r="M491" i="25"/>
  <c r="M490" i="25"/>
  <c r="M492" i="25"/>
  <c r="F41" i="180"/>
  <c r="G41" i="180" s="1"/>
  <c r="F40" i="180"/>
  <c r="F39" i="180"/>
  <c r="G40" i="180"/>
  <c r="F42" i="180"/>
  <c r="G42" i="180"/>
  <c r="I15" i="339"/>
  <c r="G39" i="180"/>
  <c r="F38" i="180"/>
  <c r="G38" i="180" s="1"/>
  <c r="F36" i="180"/>
  <c r="F37" i="180"/>
  <c r="G37" i="180"/>
  <c r="G36" i="180"/>
  <c r="F35" i="180"/>
  <c r="G35" i="180" s="1"/>
  <c r="F34" i="180"/>
  <c r="G34" i="180" s="1"/>
  <c r="I15" i="338"/>
  <c r="I15" i="337"/>
  <c r="I15" i="336"/>
  <c r="I15" i="335"/>
  <c r="F32" i="180"/>
  <c r="G32" i="180" s="1"/>
  <c r="F33" i="180"/>
  <c r="G33" i="180" s="1"/>
  <c r="F28" i="180"/>
  <c r="G28" i="180" s="1"/>
  <c r="I15" i="334"/>
  <c r="F31" i="180"/>
  <c r="F25" i="180"/>
  <c r="F24" i="180"/>
  <c r="F21" i="180"/>
  <c r="G21" i="180"/>
  <c r="G25" i="180"/>
  <c r="G31" i="180"/>
  <c r="F26" i="180"/>
  <c r="G26" i="180" s="1"/>
  <c r="F27" i="180"/>
  <c r="G27" i="180" s="1"/>
  <c r="F30" i="180"/>
  <c r="G30" i="180" s="1"/>
  <c r="F23" i="180"/>
  <c r="G23" i="180" s="1"/>
  <c r="G24" i="180"/>
  <c r="F22" i="180"/>
  <c r="G22" i="180" s="1"/>
  <c r="P343" i="25"/>
  <c r="P344" i="25"/>
  <c r="I15" i="333"/>
  <c r="F20" i="180"/>
  <c r="G20" i="180"/>
  <c r="F19" i="180"/>
  <c r="G19" i="180" s="1"/>
  <c r="I15" i="332"/>
  <c r="I15" i="331"/>
  <c r="I15" i="330"/>
  <c r="F18" i="180"/>
  <c r="G18" i="180" s="1"/>
  <c r="I15" i="328"/>
  <c r="F17" i="180"/>
  <c r="G17" i="180" s="1"/>
  <c r="F16" i="180"/>
  <c r="F15" i="180"/>
  <c r="G15" i="180" s="1"/>
  <c r="I15" i="327"/>
  <c r="G16" i="180"/>
  <c r="I15" i="326"/>
  <c r="I15" i="325"/>
  <c r="I15" i="324"/>
  <c r="F8" i="180"/>
  <c r="F7" i="180"/>
  <c r="F6" i="180"/>
  <c r="F5" i="180"/>
  <c r="G6" i="180"/>
  <c r="G7" i="180"/>
  <c r="G8" i="180"/>
  <c r="F9" i="180"/>
  <c r="G9" i="180" s="1"/>
  <c r="F10" i="180"/>
  <c r="G10" i="180" s="1"/>
  <c r="F11" i="180"/>
  <c r="G11" i="180" s="1"/>
  <c r="F12" i="180"/>
  <c r="G12" i="180" s="1"/>
  <c r="F13" i="180"/>
  <c r="G13" i="180" s="1"/>
  <c r="F14" i="180"/>
  <c r="G14" i="180" s="1"/>
  <c r="N131" i="25"/>
  <c r="M131" i="25"/>
  <c r="AP109" i="208"/>
  <c r="AP110" i="208" s="1"/>
  <c r="AJ29" i="208"/>
  <c r="AJ23" i="208"/>
  <c r="AL75" i="208"/>
  <c r="AL68" i="208"/>
  <c r="D3" i="208"/>
  <c r="E3" i="208"/>
  <c r="F3" i="208"/>
  <c r="G3" i="208"/>
  <c r="H3" i="208"/>
  <c r="I3" i="208"/>
  <c r="J3" i="208"/>
  <c r="K3" i="208"/>
  <c r="L3" i="208"/>
  <c r="M3" i="208"/>
  <c r="P3" i="208"/>
  <c r="D4" i="208"/>
  <c r="E4" i="208"/>
  <c r="F4" i="208"/>
  <c r="G4" i="208"/>
  <c r="H4" i="208"/>
  <c r="I4" i="208"/>
  <c r="J4" i="208"/>
  <c r="K4" i="208"/>
  <c r="L4" i="208"/>
  <c r="M4" i="208"/>
  <c r="N4" i="208"/>
  <c r="O4" i="208"/>
  <c r="P4" i="208"/>
  <c r="D5" i="208"/>
  <c r="E5" i="208"/>
  <c r="F5" i="208"/>
  <c r="G5" i="208"/>
  <c r="H5" i="208"/>
  <c r="I5" i="208"/>
  <c r="J5" i="208"/>
  <c r="K5" i="208"/>
  <c r="L5" i="208"/>
  <c r="M5" i="208"/>
  <c r="P5" i="208"/>
  <c r="D6" i="208"/>
  <c r="E6" i="208"/>
  <c r="F6" i="208"/>
  <c r="G6" i="208"/>
  <c r="H6" i="208"/>
  <c r="I6" i="208"/>
  <c r="J6" i="208"/>
  <c r="K6" i="208"/>
  <c r="L6" i="208"/>
  <c r="M6" i="208"/>
  <c r="N6" i="208"/>
  <c r="O6" i="208"/>
  <c r="P6" i="208"/>
  <c r="D7" i="208"/>
  <c r="E7" i="208"/>
  <c r="F7" i="208"/>
  <c r="G7" i="208"/>
  <c r="H7" i="208"/>
  <c r="I7" i="208"/>
  <c r="J7" i="208"/>
  <c r="K7" i="208"/>
  <c r="L7" i="208"/>
  <c r="M7" i="208"/>
  <c r="P7" i="208"/>
  <c r="D8" i="208"/>
  <c r="E8" i="208"/>
  <c r="F8" i="208"/>
  <c r="G8" i="208"/>
  <c r="H8" i="208"/>
  <c r="I8" i="208"/>
  <c r="J8" i="208"/>
  <c r="K8" i="208"/>
  <c r="L8" i="208"/>
  <c r="M8" i="208"/>
  <c r="N8" i="208"/>
  <c r="O8" i="208"/>
  <c r="P8" i="208"/>
  <c r="D9" i="208"/>
  <c r="E9" i="208"/>
  <c r="F9" i="208"/>
  <c r="G9" i="208"/>
  <c r="H9" i="208"/>
  <c r="I9" i="208"/>
  <c r="J9" i="208"/>
  <c r="K9" i="208"/>
  <c r="L9" i="208"/>
  <c r="M9" i="208"/>
  <c r="P9" i="208"/>
  <c r="D10" i="208"/>
  <c r="E10" i="208"/>
  <c r="F10" i="208"/>
  <c r="G10" i="208"/>
  <c r="H10" i="208"/>
  <c r="I10" i="208"/>
  <c r="J10" i="208"/>
  <c r="K10" i="208"/>
  <c r="L10" i="208"/>
  <c r="M10" i="208"/>
  <c r="N10" i="208"/>
  <c r="O10" i="208"/>
  <c r="P10" i="208"/>
  <c r="D11" i="208"/>
  <c r="E11" i="208"/>
  <c r="F11" i="208"/>
  <c r="G11" i="208"/>
  <c r="H11" i="208"/>
  <c r="I11" i="208"/>
  <c r="J11" i="208"/>
  <c r="K11" i="208"/>
  <c r="L11" i="208"/>
  <c r="M11" i="208"/>
  <c r="P11" i="208"/>
  <c r="D12" i="208"/>
  <c r="E12" i="208"/>
  <c r="F12" i="208"/>
  <c r="G12" i="208"/>
  <c r="H12" i="208"/>
  <c r="I12" i="208"/>
  <c r="J12" i="208"/>
  <c r="K12" i="208"/>
  <c r="L12" i="208"/>
  <c r="M12" i="208"/>
  <c r="N12" i="208"/>
  <c r="O12" i="208"/>
  <c r="P12" i="208"/>
  <c r="D13" i="208"/>
  <c r="E13" i="208"/>
  <c r="F13" i="208"/>
  <c r="G13" i="208"/>
  <c r="H13" i="208"/>
  <c r="I13" i="208"/>
  <c r="J13" i="208"/>
  <c r="K13" i="208"/>
  <c r="L13" i="208"/>
  <c r="M13" i="208"/>
  <c r="P13" i="208"/>
  <c r="D14" i="208"/>
  <c r="E14" i="208"/>
  <c r="F14" i="208"/>
  <c r="G14" i="208"/>
  <c r="H14" i="208"/>
  <c r="I14" i="208"/>
  <c r="J14" i="208"/>
  <c r="K14" i="208"/>
  <c r="L14" i="208"/>
  <c r="M14" i="208"/>
  <c r="N14" i="208"/>
  <c r="O14" i="208"/>
  <c r="P14" i="208"/>
  <c r="D15" i="208"/>
  <c r="E15" i="208"/>
  <c r="F15" i="208"/>
  <c r="G15" i="208"/>
  <c r="H15" i="208"/>
  <c r="I15" i="208"/>
  <c r="J15" i="208"/>
  <c r="K15" i="208"/>
  <c r="L15" i="208"/>
  <c r="M15" i="208"/>
  <c r="P15" i="208"/>
  <c r="D16" i="208"/>
  <c r="E16" i="208"/>
  <c r="F16" i="208"/>
  <c r="G16" i="208"/>
  <c r="H16" i="208"/>
  <c r="I16" i="208"/>
  <c r="J16" i="208"/>
  <c r="K16" i="208"/>
  <c r="L16" i="208"/>
  <c r="M16" i="208"/>
  <c r="N16" i="208"/>
  <c r="O16" i="208"/>
  <c r="P16" i="208"/>
  <c r="D17" i="208"/>
  <c r="E17" i="208"/>
  <c r="F17" i="208"/>
  <c r="G17" i="208"/>
  <c r="H17" i="208"/>
  <c r="I17" i="208"/>
  <c r="J17" i="208"/>
  <c r="K17" i="208"/>
  <c r="L17" i="208"/>
  <c r="M17" i="208"/>
  <c r="P17" i="208"/>
  <c r="D18" i="208"/>
  <c r="E18" i="208"/>
  <c r="F18" i="208"/>
  <c r="G18" i="208"/>
  <c r="H18" i="208"/>
  <c r="I18" i="208"/>
  <c r="J18" i="208"/>
  <c r="K18" i="208"/>
  <c r="L18" i="208"/>
  <c r="M18" i="208"/>
  <c r="N18" i="208"/>
  <c r="O18" i="208"/>
  <c r="P18" i="208"/>
  <c r="D19" i="208"/>
  <c r="E19" i="208"/>
  <c r="F19" i="208"/>
  <c r="G19" i="208"/>
  <c r="H19" i="208"/>
  <c r="I19" i="208"/>
  <c r="J19" i="208"/>
  <c r="K19" i="208"/>
  <c r="L19" i="208"/>
  <c r="M19" i="208"/>
  <c r="P19" i="208"/>
  <c r="D20" i="208"/>
  <c r="E20" i="208"/>
  <c r="F20" i="208"/>
  <c r="G20" i="208"/>
  <c r="H20" i="208"/>
  <c r="I20" i="208"/>
  <c r="J20" i="208"/>
  <c r="K20" i="208"/>
  <c r="L20" i="208"/>
  <c r="M20" i="208"/>
  <c r="N20" i="208"/>
  <c r="O20" i="208"/>
  <c r="P20" i="208"/>
  <c r="D21" i="208"/>
  <c r="E21" i="208"/>
  <c r="F21" i="208"/>
  <c r="G21" i="208"/>
  <c r="H21" i="208"/>
  <c r="I21" i="208"/>
  <c r="J21" i="208"/>
  <c r="K21" i="208"/>
  <c r="L21" i="208"/>
  <c r="M21" i="208"/>
  <c r="P21" i="208"/>
  <c r="D22" i="208"/>
  <c r="E22" i="208"/>
  <c r="F22" i="208"/>
  <c r="G22" i="208"/>
  <c r="H22" i="208"/>
  <c r="I22" i="208"/>
  <c r="J22" i="208"/>
  <c r="K22" i="208"/>
  <c r="L22" i="208"/>
  <c r="M22" i="208"/>
  <c r="N22" i="208"/>
  <c r="O22" i="208"/>
  <c r="P22" i="208"/>
  <c r="D23" i="208"/>
  <c r="E23" i="208"/>
  <c r="F23" i="208"/>
  <c r="G23" i="208"/>
  <c r="H23" i="208"/>
  <c r="I23" i="208"/>
  <c r="J23" i="208"/>
  <c r="K23" i="208"/>
  <c r="L23" i="208"/>
  <c r="M23" i="208"/>
  <c r="P23" i="208"/>
  <c r="D24" i="208"/>
  <c r="E24" i="208"/>
  <c r="F24" i="208"/>
  <c r="G24" i="208"/>
  <c r="H24" i="208"/>
  <c r="I24" i="208"/>
  <c r="J24" i="208"/>
  <c r="K24" i="208"/>
  <c r="L24" i="208"/>
  <c r="M24" i="208"/>
  <c r="N24" i="208"/>
  <c r="O24" i="208"/>
  <c r="P24" i="208"/>
  <c r="D25" i="208"/>
  <c r="E25" i="208"/>
  <c r="F25" i="208"/>
  <c r="G25" i="208"/>
  <c r="H25" i="208"/>
  <c r="I25" i="208"/>
  <c r="J25" i="208"/>
  <c r="K25" i="208"/>
  <c r="L25" i="208"/>
  <c r="M25" i="208"/>
  <c r="P25" i="208"/>
  <c r="D26" i="208"/>
  <c r="E26" i="208"/>
  <c r="F26" i="208"/>
  <c r="G26" i="208"/>
  <c r="H26" i="208"/>
  <c r="I26" i="208"/>
  <c r="J26" i="208"/>
  <c r="K26" i="208"/>
  <c r="L26" i="208"/>
  <c r="M26" i="208"/>
  <c r="N26" i="208"/>
  <c r="O26" i="208"/>
  <c r="P26" i="208"/>
  <c r="C4" i="208"/>
  <c r="C5" i="208"/>
  <c r="C6" i="208"/>
  <c r="C7" i="208"/>
  <c r="C8" i="208"/>
  <c r="C9" i="208"/>
  <c r="C10" i="208"/>
  <c r="C11" i="208"/>
  <c r="C12" i="208"/>
  <c r="C13" i="208"/>
  <c r="C14" i="208"/>
  <c r="C15" i="208"/>
  <c r="C16" i="208"/>
  <c r="C17" i="208"/>
  <c r="C18" i="208"/>
  <c r="C19" i="208"/>
  <c r="C20" i="208"/>
  <c r="C21" i="208"/>
  <c r="C22" i="208"/>
  <c r="C23" i="208"/>
  <c r="C24" i="208"/>
  <c r="C25" i="208"/>
  <c r="C26" i="208"/>
  <c r="C3" i="208"/>
  <c r="I15" i="323"/>
  <c r="I15" i="322"/>
  <c r="I15" i="321"/>
  <c r="I15" i="320"/>
  <c r="Z4" i="106"/>
  <c r="AA4" i="106"/>
  <c r="AB4" i="106"/>
  <c r="Z5" i="106"/>
  <c r="AA5" i="106"/>
  <c r="AB5" i="106"/>
  <c r="Z6" i="106"/>
  <c r="AA6" i="106"/>
  <c r="AB6" i="106"/>
  <c r="Z7" i="106"/>
  <c r="AA7" i="106"/>
  <c r="AB7" i="106"/>
  <c r="Z8" i="106"/>
  <c r="AA8" i="106"/>
  <c r="AB8" i="106"/>
  <c r="Z9" i="106"/>
  <c r="AA9" i="106"/>
  <c r="AB9" i="106"/>
  <c r="Z10" i="106"/>
  <c r="AA10" i="106"/>
  <c r="AB10" i="106"/>
  <c r="Z11" i="106"/>
  <c r="AA11" i="106"/>
  <c r="AB11" i="106"/>
  <c r="Z12" i="106"/>
  <c r="AA12" i="106"/>
  <c r="AB12" i="106"/>
  <c r="Z13" i="106"/>
  <c r="AA13" i="106"/>
  <c r="AB13" i="106"/>
  <c r="Z14" i="106"/>
  <c r="AA14" i="106"/>
  <c r="AB14" i="106"/>
  <c r="Z15" i="106"/>
  <c r="AA15" i="106"/>
  <c r="AB15" i="106"/>
  <c r="Z16" i="106"/>
  <c r="AA16" i="106"/>
  <c r="AB16" i="106"/>
  <c r="Z17" i="106"/>
  <c r="AA17" i="106"/>
  <c r="AB17" i="106"/>
  <c r="Z18" i="106"/>
  <c r="AA18" i="106"/>
  <c r="AB18" i="106"/>
  <c r="Z19" i="106"/>
  <c r="AA19" i="106"/>
  <c r="AB19" i="106"/>
  <c r="Z20" i="106"/>
  <c r="AA20" i="106"/>
  <c r="AB20" i="106"/>
  <c r="Z21" i="106"/>
  <c r="AA21" i="106"/>
  <c r="AB21" i="106"/>
  <c r="Z22" i="106"/>
  <c r="AA22" i="106"/>
  <c r="AB22" i="106"/>
  <c r="Z23" i="106"/>
  <c r="AA23" i="106"/>
  <c r="AB23" i="106"/>
  <c r="Z24" i="106"/>
  <c r="AA24" i="106"/>
  <c r="AB24" i="106"/>
  <c r="Z25" i="106"/>
  <c r="AA25" i="106"/>
  <c r="AB25" i="106"/>
  <c r="Z26" i="106"/>
  <c r="AA26" i="106"/>
  <c r="AB26" i="106"/>
  <c r="Z27" i="106"/>
  <c r="AA27" i="106"/>
  <c r="AB27" i="106"/>
  <c r="Z28" i="106"/>
  <c r="AA28" i="106"/>
  <c r="AB28" i="106"/>
  <c r="Z29" i="106"/>
  <c r="AA29" i="106"/>
  <c r="AB29" i="106"/>
  <c r="Z30" i="106"/>
  <c r="AA30" i="106"/>
  <c r="AB30" i="106"/>
  <c r="Z31" i="106"/>
  <c r="AA31" i="106"/>
  <c r="AB31" i="106"/>
  <c r="Z32" i="106"/>
  <c r="AA32" i="106"/>
  <c r="AB32" i="106"/>
  <c r="AA3" i="106"/>
  <c r="AB3" i="106"/>
  <c r="Z3" i="106"/>
  <c r="W4" i="106"/>
  <c r="X4" i="106"/>
  <c r="Y4" i="106"/>
  <c r="W5" i="106"/>
  <c r="X5" i="106"/>
  <c r="Y5" i="106"/>
  <c r="W6" i="106"/>
  <c r="X6" i="106"/>
  <c r="Y6" i="106"/>
  <c r="W7" i="106"/>
  <c r="X7" i="106"/>
  <c r="Y7" i="106"/>
  <c r="W8" i="106"/>
  <c r="X8" i="106"/>
  <c r="Y8" i="106"/>
  <c r="W9" i="106"/>
  <c r="X9" i="106"/>
  <c r="Y9" i="106"/>
  <c r="W10" i="106"/>
  <c r="X10" i="106"/>
  <c r="Y10" i="106"/>
  <c r="W11" i="106"/>
  <c r="X11" i="106"/>
  <c r="Y11" i="106"/>
  <c r="W12" i="106"/>
  <c r="X12" i="106"/>
  <c r="Y12" i="106"/>
  <c r="W13" i="106"/>
  <c r="X13" i="106"/>
  <c r="Y13" i="106"/>
  <c r="W14" i="106"/>
  <c r="X14" i="106"/>
  <c r="Y14" i="106"/>
  <c r="W15" i="106"/>
  <c r="X15" i="106"/>
  <c r="Y15" i="106"/>
  <c r="W16" i="106"/>
  <c r="X16" i="106"/>
  <c r="Y16" i="106"/>
  <c r="W17" i="106"/>
  <c r="X17" i="106"/>
  <c r="Y17" i="106"/>
  <c r="W18" i="106"/>
  <c r="X18" i="106"/>
  <c r="Y18" i="106"/>
  <c r="W19" i="106"/>
  <c r="X19" i="106"/>
  <c r="Y19" i="106"/>
  <c r="W20" i="106"/>
  <c r="X20" i="106"/>
  <c r="Y20" i="106"/>
  <c r="W21" i="106"/>
  <c r="X21" i="106"/>
  <c r="Y21" i="106"/>
  <c r="W22" i="106"/>
  <c r="X22" i="106"/>
  <c r="Y22" i="106"/>
  <c r="W23" i="106"/>
  <c r="X23" i="106"/>
  <c r="Y23" i="106"/>
  <c r="W24" i="106"/>
  <c r="X24" i="106"/>
  <c r="Y24" i="106"/>
  <c r="W25" i="106"/>
  <c r="X25" i="106"/>
  <c r="Y25" i="106"/>
  <c r="W26" i="106"/>
  <c r="X26" i="106"/>
  <c r="Y26" i="106"/>
  <c r="W27" i="106"/>
  <c r="X27" i="106"/>
  <c r="Y27" i="106"/>
  <c r="W28" i="106"/>
  <c r="X28" i="106"/>
  <c r="Y28" i="106"/>
  <c r="W29" i="106"/>
  <c r="X29" i="106"/>
  <c r="Y29" i="106"/>
  <c r="W30" i="106"/>
  <c r="X30" i="106"/>
  <c r="Y30" i="106"/>
  <c r="W31" i="106"/>
  <c r="X31" i="106"/>
  <c r="Y31" i="106"/>
  <c r="W32" i="106"/>
  <c r="X32" i="106"/>
  <c r="Y32" i="106"/>
  <c r="X3" i="106"/>
  <c r="Y3" i="106"/>
  <c r="W3" i="106"/>
  <c r="T4" i="106"/>
  <c r="U4" i="106"/>
  <c r="V4" i="106"/>
  <c r="T5" i="106"/>
  <c r="U5" i="106"/>
  <c r="V5" i="106"/>
  <c r="T6" i="106"/>
  <c r="U6" i="106"/>
  <c r="V6" i="106"/>
  <c r="T7" i="106"/>
  <c r="U7" i="106"/>
  <c r="V7" i="106"/>
  <c r="T8" i="106"/>
  <c r="U8" i="106"/>
  <c r="V8" i="106"/>
  <c r="T9" i="106"/>
  <c r="U9" i="106"/>
  <c r="V9" i="106"/>
  <c r="T10" i="106"/>
  <c r="U10" i="106"/>
  <c r="V10" i="106"/>
  <c r="T11" i="106"/>
  <c r="U11" i="106"/>
  <c r="V11" i="106"/>
  <c r="T12" i="106"/>
  <c r="U12" i="106"/>
  <c r="V12" i="106"/>
  <c r="T13" i="106"/>
  <c r="U13" i="106"/>
  <c r="V13" i="106"/>
  <c r="T14" i="106"/>
  <c r="U14" i="106"/>
  <c r="V14" i="106"/>
  <c r="T15" i="106"/>
  <c r="U15" i="106"/>
  <c r="V15" i="106"/>
  <c r="T16" i="106"/>
  <c r="U16" i="106"/>
  <c r="V16" i="106"/>
  <c r="T17" i="106"/>
  <c r="U17" i="106"/>
  <c r="V17" i="106"/>
  <c r="T18" i="106"/>
  <c r="U18" i="106"/>
  <c r="V18" i="106"/>
  <c r="T19" i="106"/>
  <c r="U19" i="106"/>
  <c r="V19" i="106"/>
  <c r="T20" i="106"/>
  <c r="U20" i="106"/>
  <c r="V20" i="106"/>
  <c r="T21" i="106"/>
  <c r="U21" i="106"/>
  <c r="V21" i="106"/>
  <c r="T22" i="106"/>
  <c r="U22" i="106"/>
  <c r="V22" i="106"/>
  <c r="T23" i="106"/>
  <c r="U23" i="106"/>
  <c r="V23" i="106"/>
  <c r="T24" i="106"/>
  <c r="U24" i="106"/>
  <c r="V24" i="106"/>
  <c r="T25" i="106"/>
  <c r="U25" i="106"/>
  <c r="V25" i="106"/>
  <c r="T26" i="106"/>
  <c r="U26" i="106"/>
  <c r="V26" i="106"/>
  <c r="T27" i="106"/>
  <c r="U27" i="106"/>
  <c r="V27" i="106"/>
  <c r="T28" i="106"/>
  <c r="U28" i="106"/>
  <c r="V28" i="106"/>
  <c r="T29" i="106"/>
  <c r="U29" i="106"/>
  <c r="V29" i="106"/>
  <c r="T30" i="106"/>
  <c r="U30" i="106"/>
  <c r="V30" i="106"/>
  <c r="T31" i="106"/>
  <c r="U31" i="106"/>
  <c r="V31" i="106"/>
  <c r="T32" i="106"/>
  <c r="U32" i="106"/>
  <c r="V32" i="106"/>
  <c r="U3" i="106"/>
  <c r="V3" i="106"/>
  <c r="T3" i="106"/>
  <c r="Q4" i="106"/>
  <c r="R4" i="106"/>
  <c r="S4" i="106"/>
  <c r="Q5" i="106"/>
  <c r="R5" i="106"/>
  <c r="S5" i="106"/>
  <c r="Q6" i="106"/>
  <c r="R6" i="106"/>
  <c r="S6" i="106"/>
  <c r="Q7" i="106"/>
  <c r="R7" i="106"/>
  <c r="S7" i="106"/>
  <c r="Q8" i="106"/>
  <c r="R8" i="106"/>
  <c r="S8" i="106"/>
  <c r="Q9" i="106"/>
  <c r="R9" i="106"/>
  <c r="S9" i="106"/>
  <c r="Q10" i="106"/>
  <c r="R10" i="106"/>
  <c r="S10" i="106"/>
  <c r="Q11" i="106"/>
  <c r="R11" i="106"/>
  <c r="S11" i="106"/>
  <c r="Q12" i="106"/>
  <c r="R12" i="106"/>
  <c r="S12" i="106"/>
  <c r="Q13" i="106"/>
  <c r="R13" i="106"/>
  <c r="S13" i="106"/>
  <c r="Q14" i="106"/>
  <c r="R14" i="106"/>
  <c r="S14" i="106"/>
  <c r="Q15" i="106"/>
  <c r="R15" i="106"/>
  <c r="S15" i="106"/>
  <c r="Q16" i="106"/>
  <c r="R16" i="106"/>
  <c r="S16" i="106"/>
  <c r="Q17" i="106"/>
  <c r="R17" i="106"/>
  <c r="S17" i="106"/>
  <c r="Q18" i="106"/>
  <c r="R18" i="106"/>
  <c r="S18" i="106"/>
  <c r="Q19" i="106"/>
  <c r="R19" i="106"/>
  <c r="S19" i="106"/>
  <c r="Q20" i="106"/>
  <c r="R20" i="106"/>
  <c r="S20" i="106"/>
  <c r="Q21" i="106"/>
  <c r="R21" i="106"/>
  <c r="S21" i="106"/>
  <c r="Q22" i="106"/>
  <c r="R22" i="106"/>
  <c r="S22" i="106"/>
  <c r="Q23" i="106"/>
  <c r="R23" i="106"/>
  <c r="S23" i="106"/>
  <c r="Q24" i="106"/>
  <c r="R24" i="106"/>
  <c r="S24" i="106"/>
  <c r="Q25" i="106"/>
  <c r="R25" i="106"/>
  <c r="S25" i="106"/>
  <c r="Q26" i="106"/>
  <c r="R26" i="106"/>
  <c r="S26" i="106"/>
  <c r="Q27" i="106"/>
  <c r="R27" i="106"/>
  <c r="S27" i="106"/>
  <c r="Q28" i="106"/>
  <c r="R28" i="106"/>
  <c r="S28" i="106"/>
  <c r="Q29" i="106"/>
  <c r="R29" i="106"/>
  <c r="S29" i="106"/>
  <c r="Q30" i="106"/>
  <c r="R30" i="106"/>
  <c r="S30" i="106"/>
  <c r="Q31" i="106"/>
  <c r="R31" i="106"/>
  <c r="S31" i="106"/>
  <c r="Q32" i="106"/>
  <c r="R32" i="106"/>
  <c r="S32" i="106"/>
  <c r="R3" i="106"/>
  <c r="S3" i="106"/>
  <c r="Q3" i="106"/>
  <c r="N4" i="106"/>
  <c r="O4" i="106"/>
  <c r="P4" i="106"/>
  <c r="N5" i="106"/>
  <c r="O5" i="106"/>
  <c r="P5" i="106"/>
  <c r="N6" i="106"/>
  <c r="O6" i="106"/>
  <c r="P6" i="106"/>
  <c r="N7" i="106"/>
  <c r="O7" i="106"/>
  <c r="P7" i="106"/>
  <c r="N8" i="106"/>
  <c r="O8" i="106"/>
  <c r="P8" i="106"/>
  <c r="N9" i="106"/>
  <c r="O9" i="106"/>
  <c r="P9" i="106"/>
  <c r="N10" i="106"/>
  <c r="O10" i="106"/>
  <c r="P10" i="106"/>
  <c r="N11" i="106"/>
  <c r="O11" i="106"/>
  <c r="P11" i="106"/>
  <c r="N12" i="106"/>
  <c r="O12" i="106"/>
  <c r="P12" i="106"/>
  <c r="N13" i="106"/>
  <c r="O13" i="106"/>
  <c r="P13" i="106"/>
  <c r="N14" i="106"/>
  <c r="O14" i="106"/>
  <c r="P14" i="106"/>
  <c r="N15" i="106"/>
  <c r="O15" i="106"/>
  <c r="P15" i="106"/>
  <c r="N16" i="106"/>
  <c r="O16" i="106"/>
  <c r="P16" i="106"/>
  <c r="N17" i="106"/>
  <c r="O17" i="106"/>
  <c r="P17" i="106"/>
  <c r="N18" i="106"/>
  <c r="O18" i="106"/>
  <c r="P18" i="106"/>
  <c r="N19" i="106"/>
  <c r="O19" i="106"/>
  <c r="P19" i="106"/>
  <c r="N20" i="106"/>
  <c r="O20" i="106"/>
  <c r="P20" i="106"/>
  <c r="N21" i="106"/>
  <c r="O21" i="106"/>
  <c r="P21" i="106"/>
  <c r="N22" i="106"/>
  <c r="O22" i="106"/>
  <c r="P22" i="106"/>
  <c r="N23" i="106"/>
  <c r="O23" i="106"/>
  <c r="P23" i="106"/>
  <c r="N24" i="106"/>
  <c r="O24" i="106"/>
  <c r="P24" i="106"/>
  <c r="N25" i="106"/>
  <c r="O25" i="106"/>
  <c r="P25" i="106"/>
  <c r="N26" i="106"/>
  <c r="O26" i="106"/>
  <c r="P26" i="106"/>
  <c r="N27" i="106"/>
  <c r="O27" i="106"/>
  <c r="P27" i="106"/>
  <c r="N28" i="106"/>
  <c r="O28" i="106"/>
  <c r="P28" i="106"/>
  <c r="N29" i="106"/>
  <c r="O29" i="106"/>
  <c r="P29" i="106"/>
  <c r="N30" i="106"/>
  <c r="O30" i="106"/>
  <c r="P30" i="106"/>
  <c r="N31" i="106"/>
  <c r="O31" i="106"/>
  <c r="P31" i="106"/>
  <c r="N32" i="106"/>
  <c r="O32" i="106"/>
  <c r="P32" i="106"/>
  <c r="O3" i="106"/>
  <c r="P3" i="106"/>
  <c r="N3" i="106"/>
  <c r="K4" i="106"/>
  <c r="L4" i="106"/>
  <c r="M4" i="106"/>
  <c r="K5" i="106"/>
  <c r="L5" i="106"/>
  <c r="M5" i="106"/>
  <c r="K6" i="106"/>
  <c r="L6" i="106"/>
  <c r="M6" i="106"/>
  <c r="K7" i="106"/>
  <c r="L7" i="106"/>
  <c r="M7" i="106"/>
  <c r="K8" i="106"/>
  <c r="L8" i="106"/>
  <c r="M8" i="106"/>
  <c r="K9" i="106"/>
  <c r="L9" i="106"/>
  <c r="M9" i="106"/>
  <c r="K10" i="106"/>
  <c r="L10" i="106"/>
  <c r="M10" i="106"/>
  <c r="K11" i="106"/>
  <c r="L11" i="106"/>
  <c r="M11" i="106"/>
  <c r="K12" i="106"/>
  <c r="L12" i="106"/>
  <c r="M12" i="106"/>
  <c r="K13" i="106"/>
  <c r="L13" i="106"/>
  <c r="M13" i="106"/>
  <c r="K14" i="106"/>
  <c r="L14" i="106"/>
  <c r="M14" i="106"/>
  <c r="K15" i="106"/>
  <c r="L15" i="106"/>
  <c r="M15" i="106"/>
  <c r="K16" i="106"/>
  <c r="L16" i="106"/>
  <c r="M16" i="106"/>
  <c r="K17" i="106"/>
  <c r="L17" i="106"/>
  <c r="M17" i="106"/>
  <c r="K18" i="106"/>
  <c r="L18" i="106"/>
  <c r="M18" i="106"/>
  <c r="K19" i="106"/>
  <c r="L19" i="106"/>
  <c r="M19" i="106"/>
  <c r="K20" i="106"/>
  <c r="L20" i="106"/>
  <c r="M20" i="106"/>
  <c r="K21" i="106"/>
  <c r="L21" i="106"/>
  <c r="M21" i="106"/>
  <c r="K22" i="106"/>
  <c r="L22" i="106"/>
  <c r="M22" i="106"/>
  <c r="K23" i="106"/>
  <c r="L23" i="106"/>
  <c r="M23" i="106"/>
  <c r="K24" i="106"/>
  <c r="L24" i="106"/>
  <c r="M24" i="106"/>
  <c r="K25" i="106"/>
  <c r="L25" i="106"/>
  <c r="M25" i="106"/>
  <c r="K26" i="106"/>
  <c r="L26" i="106"/>
  <c r="M26" i="106"/>
  <c r="K27" i="106"/>
  <c r="L27" i="106"/>
  <c r="M27" i="106"/>
  <c r="K28" i="106"/>
  <c r="L28" i="106"/>
  <c r="M28" i="106"/>
  <c r="K29" i="106"/>
  <c r="L29" i="106"/>
  <c r="M29" i="106"/>
  <c r="K30" i="106"/>
  <c r="L30" i="106"/>
  <c r="M30" i="106"/>
  <c r="K31" i="106"/>
  <c r="L31" i="106"/>
  <c r="M31" i="106"/>
  <c r="K32" i="106"/>
  <c r="L32" i="106"/>
  <c r="M32" i="106"/>
  <c r="L3" i="106"/>
  <c r="M3" i="106"/>
  <c r="K3" i="106"/>
  <c r="H4" i="106"/>
  <c r="I4" i="106"/>
  <c r="J4" i="106"/>
  <c r="H5" i="106"/>
  <c r="I5" i="106"/>
  <c r="J5" i="106"/>
  <c r="H6" i="106"/>
  <c r="I6" i="106"/>
  <c r="J6" i="106"/>
  <c r="H7" i="106"/>
  <c r="I7" i="106"/>
  <c r="J7" i="106"/>
  <c r="H8" i="106"/>
  <c r="I8" i="106"/>
  <c r="J8" i="106"/>
  <c r="H9" i="106"/>
  <c r="I9" i="106"/>
  <c r="J9" i="106"/>
  <c r="H10" i="106"/>
  <c r="I10" i="106"/>
  <c r="J10" i="106"/>
  <c r="H11" i="106"/>
  <c r="I11" i="106"/>
  <c r="J11" i="106"/>
  <c r="H12" i="106"/>
  <c r="I12" i="106"/>
  <c r="J12" i="106"/>
  <c r="H13" i="106"/>
  <c r="I13" i="106"/>
  <c r="J13" i="106"/>
  <c r="H14" i="106"/>
  <c r="I14" i="106"/>
  <c r="J14" i="106"/>
  <c r="H15" i="106"/>
  <c r="I15" i="106"/>
  <c r="J15" i="106"/>
  <c r="H16" i="106"/>
  <c r="I16" i="106"/>
  <c r="J16" i="106"/>
  <c r="H17" i="106"/>
  <c r="I17" i="106"/>
  <c r="J17" i="106"/>
  <c r="H18" i="106"/>
  <c r="I18" i="106"/>
  <c r="J18" i="106"/>
  <c r="H19" i="106"/>
  <c r="I19" i="106"/>
  <c r="J19" i="106"/>
  <c r="H20" i="106"/>
  <c r="I20" i="106"/>
  <c r="J20" i="106"/>
  <c r="H21" i="106"/>
  <c r="I21" i="106"/>
  <c r="J21" i="106"/>
  <c r="H22" i="106"/>
  <c r="I22" i="106"/>
  <c r="J22" i="106"/>
  <c r="H23" i="106"/>
  <c r="I23" i="106"/>
  <c r="J23" i="106"/>
  <c r="H24" i="106"/>
  <c r="I24" i="106"/>
  <c r="J24" i="106"/>
  <c r="H25" i="106"/>
  <c r="I25" i="106"/>
  <c r="J25" i="106"/>
  <c r="H26" i="106"/>
  <c r="I26" i="106"/>
  <c r="J26" i="106"/>
  <c r="H27" i="106"/>
  <c r="I27" i="106"/>
  <c r="J27" i="106"/>
  <c r="H28" i="106"/>
  <c r="I28" i="106"/>
  <c r="J28" i="106"/>
  <c r="H29" i="106"/>
  <c r="I29" i="106"/>
  <c r="J29" i="106"/>
  <c r="H30" i="106"/>
  <c r="I30" i="106"/>
  <c r="J30" i="106"/>
  <c r="H31" i="106"/>
  <c r="I31" i="106"/>
  <c r="J31" i="106"/>
  <c r="H32" i="106"/>
  <c r="I32" i="106"/>
  <c r="J32" i="106"/>
  <c r="I3" i="106"/>
  <c r="J3" i="106"/>
  <c r="H3" i="106"/>
  <c r="E4" i="106"/>
  <c r="F4" i="106"/>
  <c r="G4" i="106"/>
  <c r="E5" i="106"/>
  <c r="F5" i="106"/>
  <c r="G5" i="106"/>
  <c r="E6" i="106"/>
  <c r="F6" i="106"/>
  <c r="G6" i="106"/>
  <c r="E7" i="106"/>
  <c r="F7" i="106"/>
  <c r="G7" i="106"/>
  <c r="E8" i="106"/>
  <c r="F8" i="106"/>
  <c r="G8" i="106"/>
  <c r="E9" i="106"/>
  <c r="F9" i="106"/>
  <c r="G9" i="106"/>
  <c r="E10" i="106"/>
  <c r="F10" i="106"/>
  <c r="G10" i="106"/>
  <c r="E11" i="106"/>
  <c r="F11" i="106"/>
  <c r="G11" i="106"/>
  <c r="E12" i="106"/>
  <c r="F12" i="106"/>
  <c r="G12" i="106"/>
  <c r="E13" i="106"/>
  <c r="F13" i="106"/>
  <c r="G13" i="106"/>
  <c r="E14" i="106"/>
  <c r="F14" i="106"/>
  <c r="G14" i="106"/>
  <c r="E15" i="106"/>
  <c r="F15" i="106"/>
  <c r="G15" i="106"/>
  <c r="E16" i="106"/>
  <c r="F16" i="106"/>
  <c r="G16" i="106"/>
  <c r="E17" i="106"/>
  <c r="F17" i="106"/>
  <c r="G17" i="106"/>
  <c r="E18" i="106"/>
  <c r="F18" i="106"/>
  <c r="G18" i="106"/>
  <c r="E19" i="106"/>
  <c r="F19" i="106"/>
  <c r="G19" i="106"/>
  <c r="E20" i="106"/>
  <c r="F20" i="106"/>
  <c r="G20" i="106"/>
  <c r="E21" i="106"/>
  <c r="F21" i="106"/>
  <c r="G21" i="106"/>
  <c r="E22" i="106"/>
  <c r="F22" i="106"/>
  <c r="G22" i="106"/>
  <c r="E23" i="106"/>
  <c r="F23" i="106"/>
  <c r="G23" i="106"/>
  <c r="E24" i="106"/>
  <c r="F24" i="106"/>
  <c r="G24" i="106"/>
  <c r="E25" i="106"/>
  <c r="F25" i="106"/>
  <c r="G25" i="106"/>
  <c r="E26" i="106"/>
  <c r="F26" i="106"/>
  <c r="G26" i="106"/>
  <c r="E27" i="106"/>
  <c r="F27" i="106"/>
  <c r="G27" i="106"/>
  <c r="E28" i="106"/>
  <c r="F28" i="106"/>
  <c r="G28" i="106"/>
  <c r="E29" i="106"/>
  <c r="F29" i="106"/>
  <c r="G29" i="106"/>
  <c r="E30" i="106"/>
  <c r="F30" i="106"/>
  <c r="G30" i="106"/>
  <c r="E31" i="106"/>
  <c r="F31" i="106"/>
  <c r="G31" i="106"/>
  <c r="E32" i="106"/>
  <c r="F32" i="106"/>
  <c r="G32" i="106"/>
  <c r="F3" i="106"/>
  <c r="G3" i="106"/>
  <c r="E3" i="106"/>
  <c r="B4" i="106"/>
  <c r="C4" i="106"/>
  <c r="D4" i="106"/>
  <c r="B5" i="106"/>
  <c r="C5" i="106"/>
  <c r="D5" i="106"/>
  <c r="B6" i="106"/>
  <c r="C6" i="106"/>
  <c r="D6" i="106"/>
  <c r="B7" i="106"/>
  <c r="C7" i="106"/>
  <c r="D7" i="106"/>
  <c r="B8" i="106"/>
  <c r="C8" i="106"/>
  <c r="D8" i="106"/>
  <c r="B9" i="106"/>
  <c r="C9" i="106"/>
  <c r="D9" i="106"/>
  <c r="B10" i="106"/>
  <c r="C10" i="106"/>
  <c r="D10" i="106"/>
  <c r="B11" i="106"/>
  <c r="C11" i="106"/>
  <c r="D11" i="106"/>
  <c r="B12" i="106"/>
  <c r="C12" i="106"/>
  <c r="D12" i="106"/>
  <c r="B13" i="106"/>
  <c r="C13" i="106"/>
  <c r="D13" i="106"/>
  <c r="B14" i="106"/>
  <c r="C14" i="106"/>
  <c r="D14" i="106"/>
  <c r="B15" i="106"/>
  <c r="C15" i="106"/>
  <c r="D15" i="106"/>
  <c r="B16" i="106"/>
  <c r="C16" i="106"/>
  <c r="D16" i="106"/>
  <c r="B17" i="106"/>
  <c r="C17" i="106"/>
  <c r="D17" i="106"/>
  <c r="B18" i="106"/>
  <c r="C18" i="106"/>
  <c r="D18" i="106"/>
  <c r="B19" i="106"/>
  <c r="C19" i="106"/>
  <c r="D19" i="106"/>
  <c r="B20" i="106"/>
  <c r="C20" i="106"/>
  <c r="D20" i="106"/>
  <c r="B21" i="106"/>
  <c r="C21" i="106"/>
  <c r="D21" i="106"/>
  <c r="B22" i="106"/>
  <c r="C22" i="106"/>
  <c r="D22" i="106"/>
  <c r="B23" i="106"/>
  <c r="C23" i="106"/>
  <c r="D23" i="106"/>
  <c r="B24" i="106"/>
  <c r="C24" i="106"/>
  <c r="D24" i="106"/>
  <c r="B25" i="106"/>
  <c r="C25" i="106"/>
  <c r="D25" i="106"/>
  <c r="B26" i="106"/>
  <c r="C26" i="106"/>
  <c r="D26" i="106"/>
  <c r="B27" i="106"/>
  <c r="C27" i="106"/>
  <c r="D27" i="106"/>
  <c r="B28" i="106"/>
  <c r="C28" i="106"/>
  <c r="D28" i="106"/>
  <c r="B29" i="106"/>
  <c r="C29" i="106"/>
  <c r="D29" i="106"/>
  <c r="B30" i="106"/>
  <c r="C30" i="106"/>
  <c r="D30" i="106"/>
  <c r="B31" i="106"/>
  <c r="C31" i="106"/>
  <c r="D31" i="106"/>
  <c r="B32" i="106"/>
  <c r="C32" i="106"/>
  <c r="D32" i="106"/>
  <c r="C3" i="106"/>
  <c r="D3" i="106"/>
  <c r="B3" i="106"/>
  <c r="M7" i="228"/>
  <c r="M8" i="228"/>
  <c r="M9" i="228"/>
  <c r="M10" i="228"/>
  <c r="M11" i="228"/>
  <c r="M12" i="228"/>
  <c r="M13" i="228"/>
  <c r="M14" i="228"/>
  <c r="M15" i="228"/>
  <c r="M16" i="228"/>
  <c r="M17" i="228"/>
  <c r="M18" i="228"/>
  <c r="M19" i="228"/>
  <c r="M20" i="228"/>
  <c r="M21" i="228"/>
  <c r="M22" i="228"/>
  <c r="M23" i="228"/>
  <c r="M24" i="228"/>
  <c r="M25" i="228"/>
  <c r="M26" i="228"/>
  <c r="M29" i="228"/>
  <c r="M30" i="228"/>
  <c r="M31" i="228"/>
  <c r="M32" i="228"/>
  <c r="M33" i="228"/>
  <c r="M34" i="228"/>
  <c r="M35" i="228"/>
  <c r="M6" i="228"/>
  <c r="H7" i="228"/>
  <c r="I7" i="228"/>
  <c r="H8" i="228"/>
  <c r="I8" i="228"/>
  <c r="H9" i="228"/>
  <c r="I9" i="228"/>
  <c r="H10" i="228"/>
  <c r="I10" i="228"/>
  <c r="H11" i="228"/>
  <c r="I11" i="228"/>
  <c r="H12" i="228"/>
  <c r="I12" i="228"/>
  <c r="H13" i="228"/>
  <c r="I13" i="228"/>
  <c r="H14" i="228"/>
  <c r="I14" i="228"/>
  <c r="H15" i="228"/>
  <c r="I15" i="228"/>
  <c r="H16" i="228"/>
  <c r="I16" i="228"/>
  <c r="H17" i="228"/>
  <c r="I17" i="228"/>
  <c r="H18" i="228"/>
  <c r="I18" i="228"/>
  <c r="H19" i="228"/>
  <c r="I19" i="228"/>
  <c r="H20" i="228"/>
  <c r="I20" i="228"/>
  <c r="H21" i="228"/>
  <c r="I21" i="228"/>
  <c r="H22" i="228"/>
  <c r="I22" i="228"/>
  <c r="H23" i="228"/>
  <c r="I23" i="228"/>
  <c r="H24" i="228"/>
  <c r="I24" i="228"/>
  <c r="H25" i="228"/>
  <c r="I25" i="228"/>
  <c r="H26" i="228"/>
  <c r="I26" i="228"/>
  <c r="H28" i="228"/>
  <c r="I28" i="228"/>
  <c r="H29" i="228"/>
  <c r="I29" i="228"/>
  <c r="H30" i="228"/>
  <c r="I30" i="228"/>
  <c r="H31" i="228"/>
  <c r="I31" i="228"/>
  <c r="H32" i="228"/>
  <c r="I32" i="228"/>
  <c r="H33" i="228"/>
  <c r="I33" i="228"/>
  <c r="H34" i="228"/>
  <c r="I34" i="228"/>
  <c r="H35" i="228"/>
  <c r="I35" i="228"/>
  <c r="I6" i="228"/>
  <c r="H6" i="228"/>
  <c r="C7" i="228"/>
  <c r="D7" i="228"/>
  <c r="C8" i="228"/>
  <c r="D8" i="228"/>
  <c r="C9" i="228"/>
  <c r="D9" i="228"/>
  <c r="C10" i="228"/>
  <c r="D10" i="228"/>
  <c r="C11" i="228"/>
  <c r="D11" i="228"/>
  <c r="C12" i="228"/>
  <c r="D12" i="228"/>
  <c r="C13" i="228"/>
  <c r="D13" i="228"/>
  <c r="C14" i="228"/>
  <c r="D14" i="228"/>
  <c r="C15" i="228"/>
  <c r="D15" i="228"/>
  <c r="C16" i="228"/>
  <c r="D16" i="228"/>
  <c r="C17" i="228"/>
  <c r="D17" i="228"/>
  <c r="C18" i="228"/>
  <c r="D18" i="228"/>
  <c r="C19" i="228"/>
  <c r="D19" i="228"/>
  <c r="C20" i="228"/>
  <c r="D20" i="228"/>
  <c r="C21" i="228"/>
  <c r="D21" i="228"/>
  <c r="C22" i="228"/>
  <c r="D22" i="228"/>
  <c r="C23" i="228"/>
  <c r="D23" i="228"/>
  <c r="C24" i="228"/>
  <c r="D24" i="228"/>
  <c r="C25" i="228"/>
  <c r="D25" i="228"/>
  <c r="C26" i="228"/>
  <c r="D26" i="228"/>
  <c r="C28" i="228"/>
  <c r="D28" i="228"/>
  <c r="C29" i="228"/>
  <c r="D29" i="228"/>
  <c r="C30" i="228"/>
  <c r="D30" i="228"/>
  <c r="C31" i="228"/>
  <c r="D31" i="228"/>
  <c r="C32" i="228"/>
  <c r="C33" i="228"/>
  <c r="D33" i="228"/>
  <c r="C34" i="228"/>
  <c r="D34" i="228"/>
  <c r="C35" i="228"/>
  <c r="D35" i="228"/>
  <c r="D6" i="228"/>
  <c r="C6" i="228"/>
  <c r="W3" i="34"/>
  <c r="X3" i="34"/>
  <c r="Y3" i="34"/>
  <c r="W4" i="34"/>
  <c r="X4" i="34"/>
  <c r="Y4" i="34"/>
  <c r="W5" i="34"/>
  <c r="X5" i="34"/>
  <c r="Y5" i="34"/>
  <c r="W6" i="34"/>
  <c r="X6" i="34"/>
  <c r="Y6" i="34"/>
  <c r="W7" i="34"/>
  <c r="X7" i="34"/>
  <c r="Y7" i="34"/>
  <c r="W8" i="34"/>
  <c r="X8" i="34"/>
  <c r="Y8" i="34"/>
  <c r="W9" i="34"/>
  <c r="X9" i="34"/>
  <c r="Y9" i="34"/>
  <c r="W10" i="34"/>
  <c r="X10" i="34"/>
  <c r="Y10" i="34"/>
  <c r="W11" i="34"/>
  <c r="X11" i="34"/>
  <c r="Y11" i="34"/>
  <c r="W12" i="34"/>
  <c r="X12" i="34"/>
  <c r="Y12" i="34"/>
  <c r="W13" i="34"/>
  <c r="X13" i="34"/>
  <c r="Y13" i="34"/>
  <c r="W14" i="34"/>
  <c r="X14" i="34"/>
  <c r="Y14" i="34"/>
  <c r="W15" i="34"/>
  <c r="X15" i="34"/>
  <c r="Y15" i="34"/>
  <c r="W16" i="34"/>
  <c r="X16" i="34"/>
  <c r="Y16" i="34"/>
  <c r="W17" i="34"/>
  <c r="X17" i="34"/>
  <c r="Y17" i="34"/>
  <c r="W18" i="34"/>
  <c r="X18" i="34"/>
  <c r="Y18" i="34"/>
  <c r="W19" i="34"/>
  <c r="X19" i="34"/>
  <c r="Y19" i="34"/>
  <c r="W20" i="34"/>
  <c r="X20" i="34"/>
  <c r="Y20" i="34"/>
  <c r="W21" i="34"/>
  <c r="X21" i="34"/>
  <c r="Y21" i="34"/>
  <c r="W22" i="34"/>
  <c r="X22" i="34"/>
  <c r="Y22" i="34"/>
  <c r="W23" i="34"/>
  <c r="X23" i="34"/>
  <c r="Y23" i="34"/>
  <c r="W24" i="34"/>
  <c r="X24" i="34"/>
  <c r="Y24" i="34"/>
  <c r="W25" i="34"/>
  <c r="X25" i="34"/>
  <c r="Y25" i="34"/>
  <c r="W26" i="34"/>
  <c r="X26" i="34"/>
  <c r="Y26" i="34"/>
  <c r="W27" i="34"/>
  <c r="X27" i="34"/>
  <c r="Y27" i="34"/>
  <c r="W28" i="34"/>
  <c r="X28" i="34"/>
  <c r="Y28" i="34"/>
  <c r="W29" i="34"/>
  <c r="X29" i="34"/>
  <c r="Y29" i="34"/>
  <c r="W30" i="34"/>
  <c r="X30" i="34"/>
  <c r="Y30" i="34"/>
  <c r="W31" i="34"/>
  <c r="X31" i="34"/>
  <c r="Y31" i="34"/>
  <c r="X2" i="34"/>
  <c r="Y2" i="34"/>
  <c r="W2" i="34"/>
  <c r="O2" i="34"/>
  <c r="P2" i="34"/>
  <c r="Q2" i="34"/>
  <c r="R2" i="34"/>
  <c r="S2" i="34"/>
  <c r="T2" i="34"/>
  <c r="O3" i="34"/>
  <c r="P3" i="34"/>
  <c r="Q3" i="34"/>
  <c r="R3" i="34"/>
  <c r="S3" i="34"/>
  <c r="T3" i="34"/>
  <c r="O4" i="34"/>
  <c r="P4" i="34"/>
  <c r="Q4" i="34"/>
  <c r="R4" i="34"/>
  <c r="S4" i="34"/>
  <c r="T4" i="34"/>
  <c r="O5" i="34"/>
  <c r="P5" i="34"/>
  <c r="Q5" i="34"/>
  <c r="R5" i="34"/>
  <c r="S5" i="34"/>
  <c r="T5" i="34"/>
  <c r="O6" i="34"/>
  <c r="P6" i="34"/>
  <c r="Q6" i="34"/>
  <c r="R6" i="34"/>
  <c r="S6" i="34"/>
  <c r="T6" i="34"/>
  <c r="O7" i="34"/>
  <c r="P7" i="34"/>
  <c r="Q7" i="34"/>
  <c r="R7" i="34"/>
  <c r="S7" i="34"/>
  <c r="T7" i="34"/>
  <c r="O8" i="34"/>
  <c r="P8" i="34"/>
  <c r="Q8" i="34"/>
  <c r="R8" i="34"/>
  <c r="S8" i="34"/>
  <c r="T8" i="34"/>
  <c r="O9" i="34"/>
  <c r="P9" i="34"/>
  <c r="Q9" i="34"/>
  <c r="R9" i="34"/>
  <c r="S9" i="34"/>
  <c r="T9" i="34"/>
  <c r="O10" i="34"/>
  <c r="P10" i="34"/>
  <c r="Q10" i="34"/>
  <c r="R10" i="34"/>
  <c r="S10" i="34"/>
  <c r="T10" i="34"/>
  <c r="O11" i="34"/>
  <c r="P11" i="34"/>
  <c r="Q11" i="34"/>
  <c r="R11" i="34"/>
  <c r="S11" i="34"/>
  <c r="T11" i="34"/>
  <c r="O12" i="34"/>
  <c r="P12" i="34"/>
  <c r="Q12" i="34"/>
  <c r="R12" i="34"/>
  <c r="S12" i="34"/>
  <c r="T12" i="34"/>
  <c r="O13" i="34"/>
  <c r="P13" i="34"/>
  <c r="Q13" i="34"/>
  <c r="R13" i="34"/>
  <c r="S13" i="34"/>
  <c r="T13" i="34"/>
  <c r="O14" i="34"/>
  <c r="P14" i="34"/>
  <c r="Q14" i="34"/>
  <c r="R14" i="34"/>
  <c r="S14" i="34"/>
  <c r="T14" i="34"/>
  <c r="O15" i="34"/>
  <c r="P15" i="34"/>
  <c r="Q15" i="34"/>
  <c r="R15" i="34"/>
  <c r="S15" i="34"/>
  <c r="T15" i="34"/>
  <c r="O16" i="34"/>
  <c r="P16" i="34"/>
  <c r="Q16" i="34"/>
  <c r="R16" i="34"/>
  <c r="S16" i="34"/>
  <c r="T16" i="34"/>
  <c r="O17" i="34"/>
  <c r="P17" i="34"/>
  <c r="Q17" i="34"/>
  <c r="R17" i="34"/>
  <c r="S17" i="34"/>
  <c r="T17" i="34"/>
  <c r="O18" i="34"/>
  <c r="P18" i="34"/>
  <c r="Q18" i="34"/>
  <c r="R18" i="34"/>
  <c r="S18" i="34"/>
  <c r="T18" i="34"/>
  <c r="O19" i="34"/>
  <c r="P19" i="34"/>
  <c r="Q19" i="34"/>
  <c r="R19" i="34"/>
  <c r="S19" i="34"/>
  <c r="T19" i="34"/>
  <c r="O20" i="34"/>
  <c r="P20" i="34"/>
  <c r="Q20" i="34"/>
  <c r="R20" i="34"/>
  <c r="S20" i="34"/>
  <c r="T20" i="34"/>
  <c r="O21" i="34"/>
  <c r="P21" i="34"/>
  <c r="Q21" i="34"/>
  <c r="R21" i="34"/>
  <c r="S21" i="34"/>
  <c r="T21" i="34"/>
  <c r="O22" i="34"/>
  <c r="P22" i="34"/>
  <c r="Q22" i="34"/>
  <c r="R22" i="34"/>
  <c r="S22" i="34"/>
  <c r="T22" i="34"/>
  <c r="O23" i="34"/>
  <c r="P23" i="34"/>
  <c r="Q23" i="34"/>
  <c r="R23" i="34"/>
  <c r="S23" i="34"/>
  <c r="T23" i="34"/>
  <c r="O24" i="34"/>
  <c r="P24" i="34"/>
  <c r="Q24" i="34"/>
  <c r="R24" i="34"/>
  <c r="S24" i="34"/>
  <c r="T24" i="34"/>
  <c r="O25" i="34"/>
  <c r="P25" i="34"/>
  <c r="Q25" i="34"/>
  <c r="R25" i="34"/>
  <c r="S25" i="34"/>
  <c r="T25" i="34"/>
  <c r="O26" i="34"/>
  <c r="P26" i="34"/>
  <c r="Q26" i="34"/>
  <c r="R26" i="34"/>
  <c r="S26" i="34"/>
  <c r="T26" i="34"/>
  <c r="O27" i="34"/>
  <c r="P27" i="34"/>
  <c r="Q27" i="34"/>
  <c r="R27" i="34"/>
  <c r="S27" i="34"/>
  <c r="T27" i="34"/>
  <c r="O28" i="34"/>
  <c r="P28" i="34"/>
  <c r="Q28" i="34"/>
  <c r="R28" i="34"/>
  <c r="S28" i="34"/>
  <c r="T28" i="34"/>
  <c r="O29" i="34"/>
  <c r="P29" i="34"/>
  <c r="Q29" i="34"/>
  <c r="R29" i="34"/>
  <c r="S29" i="34"/>
  <c r="T29" i="34"/>
  <c r="O30" i="34"/>
  <c r="P30" i="34"/>
  <c r="Q30" i="34"/>
  <c r="R30" i="34"/>
  <c r="S30" i="34"/>
  <c r="T30" i="34"/>
  <c r="O31" i="34"/>
  <c r="P31" i="34"/>
  <c r="Q31" i="34"/>
  <c r="R31" i="34"/>
  <c r="S31" i="34"/>
  <c r="T31" i="34"/>
  <c r="N3" i="34"/>
  <c r="U3" i="34" s="1"/>
  <c r="N4" i="34"/>
  <c r="U4" i="34" s="1"/>
  <c r="N5" i="34"/>
  <c r="U5" i="34" s="1"/>
  <c r="N6" i="34"/>
  <c r="U6" i="34" s="1"/>
  <c r="N7" i="34"/>
  <c r="U7" i="34" s="1"/>
  <c r="N8" i="34"/>
  <c r="U8" i="34" s="1"/>
  <c r="N9" i="34"/>
  <c r="U9" i="34" s="1"/>
  <c r="N10" i="34"/>
  <c r="U10" i="34" s="1"/>
  <c r="N11" i="34"/>
  <c r="U11" i="34" s="1"/>
  <c r="N12" i="34"/>
  <c r="U12" i="34" s="1"/>
  <c r="N13" i="34"/>
  <c r="U13" i="34" s="1"/>
  <c r="N14" i="34"/>
  <c r="U14" i="34" s="1"/>
  <c r="N15" i="34"/>
  <c r="U15" i="34" s="1"/>
  <c r="N16" i="34"/>
  <c r="U16" i="34" s="1"/>
  <c r="N17" i="34"/>
  <c r="U17" i="34" s="1"/>
  <c r="N18" i="34"/>
  <c r="U18" i="34" s="1"/>
  <c r="N19" i="34"/>
  <c r="U19" i="34" s="1"/>
  <c r="N20" i="34"/>
  <c r="U20" i="34" s="1"/>
  <c r="N21" i="34"/>
  <c r="U21" i="34" s="1"/>
  <c r="N22" i="34"/>
  <c r="U22" i="34" s="1"/>
  <c r="N23" i="34"/>
  <c r="U23" i="34" s="1"/>
  <c r="N24" i="34"/>
  <c r="U24" i="34" s="1"/>
  <c r="N25" i="34"/>
  <c r="U25" i="34" s="1"/>
  <c r="N26" i="34"/>
  <c r="U26" i="34" s="1"/>
  <c r="N27" i="34"/>
  <c r="U27" i="34" s="1"/>
  <c r="N28" i="34"/>
  <c r="U28" i="34" s="1"/>
  <c r="N29" i="34"/>
  <c r="U29" i="34" s="1"/>
  <c r="N30" i="34"/>
  <c r="U30" i="34" s="1"/>
  <c r="N31" i="34"/>
  <c r="U31" i="34" s="1"/>
  <c r="N2" i="34"/>
  <c r="U2" i="34" s="1"/>
  <c r="L3" i="34"/>
  <c r="L4" i="34"/>
  <c r="L5" i="34"/>
  <c r="L6" i="34"/>
  <c r="L7" i="34"/>
  <c r="L8" i="34"/>
  <c r="L9" i="34"/>
  <c r="L10" i="34"/>
  <c r="L11" i="34"/>
  <c r="L12" i="34"/>
  <c r="L13" i="34"/>
  <c r="L14" i="34"/>
  <c r="L15" i="34"/>
  <c r="L16" i="34"/>
  <c r="L17" i="34"/>
  <c r="L18" i="34"/>
  <c r="L19" i="34"/>
  <c r="L20" i="34"/>
  <c r="L21" i="34"/>
  <c r="L22" i="34"/>
  <c r="L23" i="34"/>
  <c r="L24" i="34"/>
  <c r="L25" i="34"/>
  <c r="L26" i="34"/>
  <c r="L27" i="34"/>
  <c r="L28" i="34"/>
  <c r="L29" i="34"/>
  <c r="L30" i="34"/>
  <c r="L31" i="34"/>
  <c r="L2" i="34"/>
  <c r="D2" i="34"/>
  <c r="E2" i="34"/>
  <c r="F2" i="34"/>
  <c r="G2" i="34"/>
  <c r="H2" i="34"/>
  <c r="I2" i="34"/>
  <c r="J2" i="34"/>
  <c r="D3" i="34"/>
  <c r="E3" i="34"/>
  <c r="F3" i="34"/>
  <c r="G3" i="34"/>
  <c r="H3" i="34"/>
  <c r="I3" i="34"/>
  <c r="J3" i="34"/>
  <c r="D4" i="34"/>
  <c r="E4" i="34"/>
  <c r="F4" i="34"/>
  <c r="G4" i="34"/>
  <c r="H4" i="34"/>
  <c r="I4" i="34"/>
  <c r="J4" i="34"/>
  <c r="D5" i="34"/>
  <c r="E5" i="34"/>
  <c r="F5" i="34"/>
  <c r="G5" i="34"/>
  <c r="H5" i="34"/>
  <c r="I5" i="34"/>
  <c r="J5" i="34"/>
  <c r="D6" i="34"/>
  <c r="E6" i="34"/>
  <c r="F6" i="34"/>
  <c r="G6" i="34"/>
  <c r="H6" i="34"/>
  <c r="I6" i="34"/>
  <c r="J6" i="34"/>
  <c r="D7" i="34"/>
  <c r="E7" i="34"/>
  <c r="F7" i="34"/>
  <c r="G7" i="34"/>
  <c r="H7" i="34"/>
  <c r="I7" i="34"/>
  <c r="J7" i="34"/>
  <c r="D8" i="34"/>
  <c r="E8" i="34"/>
  <c r="F8" i="34"/>
  <c r="G8" i="34"/>
  <c r="H8" i="34"/>
  <c r="I8" i="34"/>
  <c r="J8" i="34"/>
  <c r="D9" i="34"/>
  <c r="E9" i="34"/>
  <c r="F9" i="34"/>
  <c r="G9" i="34"/>
  <c r="H9" i="34"/>
  <c r="I9" i="34"/>
  <c r="J9" i="34"/>
  <c r="D10" i="34"/>
  <c r="E10" i="34"/>
  <c r="F10" i="34"/>
  <c r="G10" i="34"/>
  <c r="H10" i="34"/>
  <c r="I10" i="34"/>
  <c r="J10" i="34"/>
  <c r="D11" i="34"/>
  <c r="E11" i="34"/>
  <c r="F11" i="34"/>
  <c r="G11" i="34"/>
  <c r="H11" i="34"/>
  <c r="I11" i="34"/>
  <c r="J11" i="34"/>
  <c r="D12" i="34"/>
  <c r="E12" i="34"/>
  <c r="F12" i="34"/>
  <c r="G12" i="34"/>
  <c r="H12" i="34"/>
  <c r="I12" i="34"/>
  <c r="J12" i="34"/>
  <c r="D13" i="34"/>
  <c r="E13" i="34"/>
  <c r="F13" i="34"/>
  <c r="G13" i="34"/>
  <c r="H13" i="34"/>
  <c r="I13" i="34"/>
  <c r="J13" i="34"/>
  <c r="D14" i="34"/>
  <c r="E14" i="34"/>
  <c r="F14" i="34"/>
  <c r="G14" i="34"/>
  <c r="H14" i="34"/>
  <c r="I14" i="34"/>
  <c r="J14" i="34"/>
  <c r="D15" i="34"/>
  <c r="E15" i="34"/>
  <c r="F15" i="34"/>
  <c r="G15" i="34"/>
  <c r="H15" i="34"/>
  <c r="I15" i="34"/>
  <c r="J15" i="34"/>
  <c r="D16" i="34"/>
  <c r="E16" i="34"/>
  <c r="F16" i="34"/>
  <c r="G16" i="34"/>
  <c r="H16" i="34"/>
  <c r="I16" i="34"/>
  <c r="J16" i="34"/>
  <c r="D17" i="34"/>
  <c r="E17" i="34"/>
  <c r="F17" i="34"/>
  <c r="G17" i="34"/>
  <c r="H17" i="34"/>
  <c r="I17" i="34"/>
  <c r="J17" i="34"/>
  <c r="D18" i="34"/>
  <c r="E18" i="34"/>
  <c r="F18" i="34"/>
  <c r="G18" i="34"/>
  <c r="H18" i="34"/>
  <c r="I18" i="34"/>
  <c r="J18" i="34"/>
  <c r="D19" i="34"/>
  <c r="E19" i="34"/>
  <c r="F19" i="34"/>
  <c r="G19" i="34"/>
  <c r="H19" i="34"/>
  <c r="I19" i="34"/>
  <c r="J19" i="34"/>
  <c r="D20" i="34"/>
  <c r="E20" i="34"/>
  <c r="F20" i="34"/>
  <c r="G20" i="34"/>
  <c r="H20" i="34"/>
  <c r="I20" i="34"/>
  <c r="J20" i="34"/>
  <c r="D21" i="34"/>
  <c r="E21" i="34"/>
  <c r="F21" i="34"/>
  <c r="G21" i="34"/>
  <c r="H21" i="34"/>
  <c r="I21" i="34"/>
  <c r="J21" i="34"/>
  <c r="D22" i="34"/>
  <c r="E22" i="34"/>
  <c r="F22" i="34"/>
  <c r="G22" i="34"/>
  <c r="H22" i="34"/>
  <c r="I22" i="34"/>
  <c r="J22" i="34"/>
  <c r="D23" i="34"/>
  <c r="E23" i="34"/>
  <c r="F23" i="34"/>
  <c r="G23" i="34"/>
  <c r="H23" i="34"/>
  <c r="I23" i="34"/>
  <c r="J23" i="34"/>
  <c r="D24" i="34"/>
  <c r="E24" i="34"/>
  <c r="F24" i="34"/>
  <c r="G24" i="34"/>
  <c r="H24" i="34"/>
  <c r="I24" i="34"/>
  <c r="J24" i="34"/>
  <c r="D25" i="34"/>
  <c r="E25" i="34"/>
  <c r="F25" i="34"/>
  <c r="G25" i="34"/>
  <c r="H25" i="34"/>
  <c r="I25" i="34"/>
  <c r="J25" i="34"/>
  <c r="D26" i="34"/>
  <c r="E26" i="34"/>
  <c r="F26" i="34"/>
  <c r="G26" i="34"/>
  <c r="H26" i="34"/>
  <c r="I26" i="34"/>
  <c r="J26" i="34"/>
  <c r="D27" i="34"/>
  <c r="E27" i="34"/>
  <c r="F27" i="34"/>
  <c r="G27" i="34"/>
  <c r="H27" i="34"/>
  <c r="I27" i="34"/>
  <c r="J27" i="34"/>
  <c r="D28" i="34"/>
  <c r="E28" i="34"/>
  <c r="F28" i="34"/>
  <c r="G28" i="34"/>
  <c r="H28" i="34"/>
  <c r="I28" i="34"/>
  <c r="J28" i="34"/>
  <c r="D29" i="34"/>
  <c r="E29" i="34"/>
  <c r="F29" i="34"/>
  <c r="G29" i="34"/>
  <c r="H29" i="34"/>
  <c r="I29" i="34"/>
  <c r="J29" i="34"/>
  <c r="D30" i="34"/>
  <c r="E30" i="34"/>
  <c r="F30" i="34"/>
  <c r="G30" i="34"/>
  <c r="H30" i="34"/>
  <c r="I30" i="34"/>
  <c r="J30" i="34"/>
  <c r="D31" i="34"/>
  <c r="E31" i="34"/>
  <c r="F31" i="34"/>
  <c r="G31" i="34"/>
  <c r="H31" i="34"/>
  <c r="I31" i="34"/>
  <c r="J31" i="34"/>
  <c r="C3" i="34"/>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2" i="34"/>
  <c r="AM94" i="208"/>
  <c r="AL94" i="208"/>
  <c r="AL82" i="208"/>
  <c r="AM82" i="208"/>
  <c r="AL89" i="208"/>
  <c r="AK22" i="208" s="1"/>
  <c r="AM89" i="208"/>
  <c r="AK28" i="208" s="1"/>
  <c r="AM75" i="208"/>
  <c r="AM68" i="208"/>
  <c r="P26" i="25"/>
  <c r="Q26" i="25" s="1"/>
  <c r="P27" i="25"/>
  <c r="Q27" i="25" s="1"/>
  <c r="I15" i="319"/>
  <c r="P721" i="25"/>
  <c r="Q721" i="25" s="1"/>
  <c r="P678" i="25"/>
  <c r="P679" i="25"/>
  <c r="P675" i="25"/>
  <c r="Q675" i="25"/>
  <c r="AC86" i="184"/>
  <c r="P597" i="25"/>
  <c r="P598" i="25"/>
  <c r="Q598" i="25" s="1"/>
  <c r="P599" i="25"/>
  <c r="P600" i="25"/>
  <c r="P601" i="25"/>
  <c r="P602" i="25"/>
  <c r="P603" i="25"/>
  <c r="P604" i="25"/>
  <c r="P586" i="25"/>
  <c r="P587" i="25"/>
  <c r="P588" i="25"/>
  <c r="P589" i="25"/>
  <c r="P590" i="25"/>
  <c r="P591" i="25"/>
  <c r="P592" i="25"/>
  <c r="P593" i="25"/>
  <c r="P594" i="25"/>
  <c r="P595" i="25"/>
  <c r="P596" i="25"/>
  <c r="P585" i="25"/>
  <c r="Q597" i="25"/>
  <c r="Q599" i="25"/>
  <c r="Q600" i="25"/>
  <c r="Q601" i="25"/>
  <c r="Q602" i="25"/>
  <c r="Q603" i="25"/>
  <c r="Q604" i="25"/>
  <c r="AJ18" i="208"/>
  <c r="AJ16" i="208"/>
  <c r="AJ15" i="208"/>
  <c r="T3" i="208"/>
  <c r="T4" i="208"/>
  <c r="T5" i="208"/>
  <c r="T6" i="208"/>
  <c r="T7" i="208"/>
  <c r="T8" i="208"/>
  <c r="T9" i="208"/>
  <c r="T10" i="208"/>
  <c r="T11" i="208"/>
  <c r="T12" i="208"/>
  <c r="T13" i="208"/>
  <c r="T14" i="208"/>
  <c r="T15" i="208"/>
  <c r="T16" i="208"/>
  <c r="T17" i="208"/>
  <c r="T18" i="208"/>
  <c r="T19" i="208"/>
  <c r="T20" i="208"/>
  <c r="T21" i="208"/>
  <c r="T22" i="208"/>
  <c r="T23" i="208"/>
  <c r="T24" i="208"/>
  <c r="T25" i="208"/>
  <c r="T26" i="208"/>
  <c r="S4" i="208"/>
  <c r="S5" i="208"/>
  <c r="S6" i="208"/>
  <c r="S7" i="208"/>
  <c r="S8" i="208"/>
  <c r="S9" i="208"/>
  <c r="S10" i="208"/>
  <c r="S11" i="208"/>
  <c r="S12" i="208"/>
  <c r="S13" i="208"/>
  <c r="S14" i="208"/>
  <c r="S15" i="208"/>
  <c r="S16" i="208"/>
  <c r="S17" i="208"/>
  <c r="S18" i="208"/>
  <c r="S19" i="208"/>
  <c r="S20" i="208"/>
  <c r="S21" i="208"/>
  <c r="S22" i="208"/>
  <c r="S23" i="208"/>
  <c r="S24" i="208"/>
  <c r="S25" i="208"/>
  <c r="S26" i="208"/>
  <c r="S3" i="208"/>
  <c r="S27" i="208" s="1"/>
  <c r="P26" i="221"/>
  <c r="P27" i="221"/>
  <c r="G36" i="221"/>
  <c r="H36" i="221"/>
  <c r="I36" i="221"/>
  <c r="J36" i="221"/>
  <c r="K36" i="221"/>
  <c r="L36" i="221"/>
  <c r="M36" i="221"/>
  <c r="N36" i="221"/>
  <c r="O36" i="221"/>
  <c r="P36" i="221"/>
  <c r="Q36" i="221"/>
  <c r="R36" i="221"/>
  <c r="S36" i="221"/>
  <c r="T36" i="221"/>
  <c r="U36" i="221"/>
  <c r="V36" i="221"/>
  <c r="W36" i="221"/>
  <c r="X36" i="221"/>
  <c r="F36" i="221"/>
  <c r="P237" i="25"/>
  <c r="P181" i="25"/>
  <c r="U26" i="294"/>
  <c r="I12" i="294"/>
  <c r="L12" i="294"/>
  <c r="O12" i="294"/>
  <c r="R12" i="294"/>
  <c r="U12" i="294"/>
  <c r="X12" i="294"/>
  <c r="AA12" i="294"/>
  <c r="AU12" i="294"/>
  <c r="AV12" i="294"/>
  <c r="AW12" i="294"/>
  <c r="AX12" i="294"/>
  <c r="AY12" i="294"/>
  <c r="I13" i="294"/>
  <c r="L13" i="294"/>
  <c r="O13" i="294"/>
  <c r="R13" i="294"/>
  <c r="U13" i="294"/>
  <c r="X13" i="294"/>
  <c r="AA13" i="294"/>
  <c r="AU13" i="294"/>
  <c r="AV13" i="294"/>
  <c r="AW13" i="294"/>
  <c r="AX13" i="294"/>
  <c r="AY13" i="294"/>
  <c r="I14" i="294"/>
  <c r="L14" i="294"/>
  <c r="O14" i="294"/>
  <c r="R14" i="294"/>
  <c r="U14" i="294"/>
  <c r="X14" i="294"/>
  <c r="AA14" i="294"/>
  <c r="AU14" i="294"/>
  <c r="AV14" i="294"/>
  <c r="AW14" i="294"/>
  <c r="AX14" i="294"/>
  <c r="AY14" i="294"/>
  <c r="I15" i="294"/>
  <c r="L15" i="294"/>
  <c r="O15" i="294"/>
  <c r="R15" i="294"/>
  <c r="U15" i="294"/>
  <c r="X15" i="294"/>
  <c r="AA15" i="294"/>
  <c r="AU15" i="294"/>
  <c r="AV15" i="294"/>
  <c r="AW15" i="294"/>
  <c r="AX15" i="294"/>
  <c r="AY15" i="294"/>
  <c r="I16" i="294"/>
  <c r="L16" i="294"/>
  <c r="O16" i="294"/>
  <c r="R16" i="294"/>
  <c r="U16" i="294"/>
  <c r="X16" i="294"/>
  <c r="AA16" i="294"/>
  <c r="AU16" i="294"/>
  <c r="AV16" i="294"/>
  <c r="AW16" i="294"/>
  <c r="AX16" i="294"/>
  <c r="AY16" i="294"/>
  <c r="I17" i="294"/>
  <c r="L17" i="294"/>
  <c r="O17" i="294"/>
  <c r="R17" i="294"/>
  <c r="U17" i="294"/>
  <c r="X17" i="294"/>
  <c r="AA17" i="294"/>
  <c r="AU17" i="294"/>
  <c r="AV17" i="294"/>
  <c r="AW17" i="294"/>
  <c r="AX17" i="294"/>
  <c r="AY17" i="294"/>
  <c r="I18" i="294"/>
  <c r="L18" i="294"/>
  <c r="O18" i="294"/>
  <c r="R18" i="294"/>
  <c r="U18" i="294"/>
  <c r="X18" i="294"/>
  <c r="AA18" i="294"/>
  <c r="AU18" i="294"/>
  <c r="AV18" i="294"/>
  <c r="AW18" i="294"/>
  <c r="AX18" i="294"/>
  <c r="AY18" i="294"/>
  <c r="I19" i="294"/>
  <c r="L19" i="294"/>
  <c r="O19" i="294"/>
  <c r="R19" i="294"/>
  <c r="U19" i="294"/>
  <c r="X19" i="294"/>
  <c r="AA19" i="294"/>
  <c r="AV19" i="294"/>
  <c r="AW19" i="294"/>
  <c r="AX19" i="294"/>
  <c r="AY19" i="294"/>
  <c r="I20" i="294"/>
  <c r="L20" i="294"/>
  <c r="O20" i="294"/>
  <c r="R20" i="294"/>
  <c r="U20" i="294"/>
  <c r="X20" i="294"/>
  <c r="AA20" i="294"/>
  <c r="AV20" i="294"/>
  <c r="AW20" i="294"/>
  <c r="AX20" i="294"/>
  <c r="AY20" i="294"/>
  <c r="I21" i="294"/>
  <c r="L21" i="294"/>
  <c r="O21" i="294"/>
  <c r="R21" i="294"/>
  <c r="U21" i="294"/>
  <c r="X21" i="294"/>
  <c r="AA21" i="294"/>
  <c r="AV21" i="294"/>
  <c r="AW21" i="294"/>
  <c r="AX21" i="294"/>
  <c r="AY21" i="294"/>
  <c r="I22" i="294"/>
  <c r="L22" i="294"/>
  <c r="O22" i="294"/>
  <c r="R22" i="294"/>
  <c r="U22" i="294"/>
  <c r="X22" i="294"/>
  <c r="AA22" i="294"/>
  <c r="AV22" i="294"/>
  <c r="AW22" i="294"/>
  <c r="AX22" i="294"/>
  <c r="AY22" i="294"/>
  <c r="I23" i="294"/>
  <c r="L23" i="294"/>
  <c r="O23" i="294"/>
  <c r="R23" i="294"/>
  <c r="U23" i="294"/>
  <c r="X23" i="294"/>
  <c r="AA23" i="294"/>
  <c r="AU23" i="294"/>
  <c r="AV23" i="294"/>
  <c r="AW23" i="294"/>
  <c r="AX23" i="294"/>
  <c r="AY23" i="294"/>
  <c r="AT24" i="294"/>
  <c r="AU24" i="294"/>
  <c r="AV24" i="294"/>
  <c r="AX24" i="294"/>
  <c r="AY4" i="294"/>
  <c r="AY6" i="294"/>
  <c r="H7" i="294"/>
  <c r="K7" i="294"/>
  <c r="AY7" i="294"/>
  <c r="AY8" i="294"/>
  <c r="H9" i="292"/>
  <c r="K9" i="292"/>
  <c r="N9" i="292"/>
  <c r="Q9" i="292"/>
  <c r="T9" i="292"/>
  <c r="W9" i="292"/>
  <c r="Z9" i="292"/>
  <c r="AC9" i="292"/>
  <c r="H10" i="292"/>
  <c r="K10" i="292"/>
  <c r="N10" i="292"/>
  <c r="Q10" i="292"/>
  <c r="T10" i="292"/>
  <c r="W10" i="292"/>
  <c r="Z10" i="292"/>
  <c r="AC10" i="292"/>
  <c r="H11" i="292"/>
  <c r="K11" i="292"/>
  <c r="N11" i="292"/>
  <c r="Q11" i="292"/>
  <c r="T11" i="292"/>
  <c r="W11" i="292"/>
  <c r="Z11" i="292"/>
  <c r="AC11" i="292"/>
  <c r="H12" i="292"/>
  <c r="K12" i="292"/>
  <c r="N12" i="292"/>
  <c r="Q12" i="292"/>
  <c r="T12" i="292"/>
  <c r="W12" i="292"/>
  <c r="Z12" i="292"/>
  <c r="AC12" i="292"/>
  <c r="H13" i="292"/>
  <c r="K13" i="292"/>
  <c r="N13" i="292"/>
  <c r="Q13" i="292"/>
  <c r="T13" i="292"/>
  <c r="W13" i="292"/>
  <c r="Z13" i="292"/>
  <c r="AC13" i="292"/>
  <c r="H14" i="292"/>
  <c r="K14" i="292"/>
  <c r="N14" i="292"/>
  <c r="Q14" i="292"/>
  <c r="T14" i="292"/>
  <c r="W14" i="292"/>
  <c r="Z14" i="292"/>
  <c r="AC14" i="292"/>
  <c r="H15" i="292"/>
  <c r="K15" i="292"/>
  <c r="N15" i="292"/>
  <c r="Q15" i="292"/>
  <c r="T15" i="292"/>
  <c r="W15" i="292"/>
  <c r="Z15" i="292"/>
  <c r="AC15" i="292"/>
  <c r="H16" i="292"/>
  <c r="K16" i="292"/>
  <c r="N16" i="292"/>
  <c r="Q16" i="292"/>
  <c r="T16" i="292"/>
  <c r="W16" i="292"/>
  <c r="Z16" i="292"/>
  <c r="AC16" i="292"/>
  <c r="H17" i="292"/>
  <c r="K17" i="292"/>
  <c r="N17" i="292"/>
  <c r="Q17" i="292"/>
  <c r="T17" i="292"/>
  <c r="W17" i="292"/>
  <c r="Z17" i="292"/>
  <c r="AC17" i="292"/>
  <c r="H18" i="292"/>
  <c r="K18" i="292"/>
  <c r="N18" i="292"/>
  <c r="Q18" i="292"/>
  <c r="T18" i="292"/>
  <c r="W18" i="292"/>
  <c r="Z18" i="292"/>
  <c r="AC18" i="292"/>
  <c r="H19" i="292"/>
  <c r="K19" i="292"/>
  <c r="N19" i="292"/>
  <c r="Q19" i="292"/>
  <c r="T19" i="292"/>
  <c r="W19" i="292"/>
  <c r="Z19" i="292"/>
  <c r="AC19" i="292"/>
  <c r="E20" i="292"/>
  <c r="H20" i="292"/>
  <c r="K20" i="292"/>
  <c r="N20" i="292"/>
  <c r="Q20" i="292"/>
  <c r="S20" i="292"/>
  <c r="T20" i="292"/>
  <c r="V20" i="292"/>
  <c r="W20" i="292"/>
  <c r="Z20" i="292"/>
  <c r="AB20" i="292"/>
  <c r="AC20" i="292"/>
  <c r="H22" i="292"/>
  <c r="K22" i="292"/>
  <c r="N22" i="292"/>
  <c r="Q22" i="292"/>
  <c r="T22" i="292"/>
  <c r="W22" i="292"/>
  <c r="Z22" i="292"/>
  <c r="AC22" i="292"/>
  <c r="H23" i="292"/>
  <c r="K23" i="292"/>
  <c r="N23" i="292"/>
  <c r="Q23" i="292"/>
  <c r="T23" i="292"/>
  <c r="W23" i="292"/>
  <c r="Z23" i="292"/>
  <c r="AC23" i="292"/>
  <c r="H24" i="292"/>
  <c r="K24" i="292"/>
  <c r="N24" i="292"/>
  <c r="Q24" i="292"/>
  <c r="T24" i="292"/>
  <c r="W24" i="292"/>
  <c r="Z24" i="292"/>
  <c r="AC24" i="292"/>
  <c r="H25" i="292"/>
  <c r="K25" i="292"/>
  <c r="N25" i="292"/>
  <c r="Q25" i="292"/>
  <c r="T25" i="292"/>
  <c r="W25" i="292"/>
  <c r="Z25" i="292"/>
  <c r="AC25" i="292"/>
  <c r="H26" i="292"/>
  <c r="K26" i="292"/>
  <c r="N26" i="292"/>
  <c r="Q26" i="292"/>
  <c r="T26" i="292"/>
  <c r="W26" i="292"/>
  <c r="Z26" i="292"/>
  <c r="AC26" i="292"/>
  <c r="H27" i="292"/>
  <c r="K27" i="292"/>
  <c r="N27" i="292"/>
  <c r="Q27" i="292"/>
  <c r="T27" i="292"/>
  <c r="W27" i="292"/>
  <c r="Z27" i="292"/>
  <c r="AC27" i="292"/>
  <c r="H28" i="292"/>
  <c r="K28" i="292"/>
  <c r="N28" i="292"/>
  <c r="Q28" i="292"/>
  <c r="T28" i="292"/>
  <c r="W28" i="292"/>
  <c r="Z28" i="292"/>
  <c r="AC28" i="292"/>
  <c r="H29" i="292"/>
  <c r="K29" i="292"/>
  <c r="N29" i="292"/>
  <c r="Q29" i="292"/>
  <c r="H30" i="292"/>
  <c r="K30" i="292"/>
  <c r="N30" i="292"/>
  <c r="Q30" i="292"/>
  <c r="T30" i="292"/>
  <c r="W30" i="292"/>
  <c r="Z30" i="292"/>
  <c r="AC30" i="292"/>
  <c r="H31" i="292"/>
  <c r="K31" i="292"/>
  <c r="N31" i="292"/>
  <c r="Q31" i="292"/>
  <c r="AC31" i="292"/>
  <c r="H32" i="292"/>
  <c r="K32" i="292"/>
  <c r="N32" i="292"/>
  <c r="Q32" i="292"/>
  <c r="T32" i="292"/>
  <c r="W32" i="292"/>
  <c r="Z32" i="292"/>
  <c r="AC32" i="292"/>
  <c r="H33" i="292"/>
  <c r="K33" i="292"/>
  <c r="N33" i="292"/>
  <c r="Q33" i="292"/>
  <c r="T33" i="292"/>
  <c r="W33" i="292"/>
  <c r="Z33" i="292"/>
  <c r="AC33" i="292"/>
  <c r="H34" i="292"/>
  <c r="K34" i="292"/>
  <c r="N34" i="292"/>
  <c r="Q34" i="292"/>
  <c r="T34" i="292"/>
  <c r="W34" i="292"/>
  <c r="Z34" i="292"/>
  <c r="AC34" i="292"/>
  <c r="H35" i="292"/>
  <c r="K35" i="292"/>
  <c r="N35" i="292"/>
  <c r="Q35" i="292"/>
  <c r="T35" i="292"/>
  <c r="W35" i="292"/>
  <c r="Z35" i="292"/>
  <c r="AC35" i="292"/>
  <c r="H36" i="292"/>
  <c r="K36" i="292"/>
  <c r="N36" i="292"/>
  <c r="Q36" i="292"/>
  <c r="T36" i="292"/>
  <c r="W36" i="292"/>
  <c r="Z36" i="292"/>
  <c r="AC36" i="292"/>
  <c r="H37" i="292"/>
  <c r="K37" i="292"/>
  <c r="N37" i="292"/>
  <c r="Q37" i="292"/>
  <c r="T37" i="292"/>
  <c r="W37" i="292"/>
  <c r="Z37" i="292"/>
  <c r="AC37" i="292"/>
  <c r="H38" i="292"/>
  <c r="K38" i="292"/>
  <c r="N38" i="292"/>
  <c r="Q38" i="292"/>
  <c r="T38" i="292"/>
  <c r="W38" i="292"/>
  <c r="Z38" i="292"/>
  <c r="AC38" i="292"/>
  <c r="H39" i="292"/>
  <c r="K39" i="292"/>
  <c r="N39" i="292"/>
  <c r="Q39" i="292"/>
  <c r="T39" i="292"/>
  <c r="W39" i="292"/>
  <c r="Z39" i="292"/>
  <c r="AC39" i="292"/>
  <c r="H40" i="292"/>
  <c r="K40" i="292"/>
  <c r="N40" i="292"/>
  <c r="Q40" i="292"/>
  <c r="T40" i="292"/>
  <c r="W40" i="292"/>
  <c r="Z40" i="292"/>
  <c r="AC40" i="292"/>
  <c r="H41" i="292"/>
  <c r="K41" i="292"/>
  <c r="N41" i="292"/>
  <c r="Q41" i="292"/>
  <c r="T41" i="292"/>
  <c r="W41" i="292"/>
  <c r="Z41" i="292"/>
  <c r="AC41" i="292"/>
  <c r="H42" i="292"/>
  <c r="K42" i="292"/>
  <c r="N42" i="292"/>
  <c r="Q42" i="292"/>
  <c r="T42" i="292"/>
  <c r="W42" i="292"/>
  <c r="Z42" i="292"/>
  <c r="AC42" i="292"/>
  <c r="H43" i="292"/>
  <c r="K43" i="292"/>
  <c r="N43" i="292"/>
  <c r="Q43" i="292"/>
  <c r="T43" i="292"/>
  <c r="W43" i="292"/>
  <c r="Z43" i="292"/>
  <c r="AC43" i="292"/>
  <c r="H44" i="292"/>
  <c r="K44" i="292"/>
  <c r="N44" i="292"/>
  <c r="Q44" i="292"/>
  <c r="T44" i="292"/>
  <c r="W44" i="292"/>
  <c r="Z44" i="292"/>
  <c r="AC44" i="292"/>
  <c r="H45" i="292"/>
  <c r="K45" i="292"/>
  <c r="N45" i="292"/>
  <c r="Q45" i="292"/>
  <c r="T45" i="292"/>
  <c r="W45" i="292"/>
  <c r="Z45" i="292"/>
  <c r="AC45" i="292"/>
  <c r="H46" i="292"/>
  <c r="K46" i="292"/>
  <c r="N46" i="292"/>
  <c r="Q46" i="292"/>
  <c r="T46" i="292"/>
  <c r="W46" i="292"/>
  <c r="Z46" i="292"/>
  <c r="AC46" i="292"/>
  <c r="H47" i="292"/>
  <c r="K47" i="292"/>
  <c r="N47" i="292"/>
  <c r="Q47" i="292"/>
  <c r="T47" i="292"/>
  <c r="W47" i="292"/>
  <c r="Z47" i="292"/>
  <c r="AC47" i="292"/>
  <c r="H48" i="292"/>
  <c r="K48" i="292"/>
  <c r="N48" i="292"/>
  <c r="Q48" i="292"/>
  <c r="T48" i="292"/>
  <c r="W48" i="292"/>
  <c r="Z48" i="292"/>
  <c r="AC48" i="292"/>
  <c r="H49" i="292"/>
  <c r="K49" i="292"/>
  <c r="N49" i="292"/>
  <c r="Q49" i="292"/>
  <c r="T49" i="292"/>
  <c r="W49" i="292"/>
  <c r="Z49" i="292"/>
  <c r="AC49" i="292"/>
  <c r="H50" i="292"/>
  <c r="K50" i="292"/>
  <c r="N50" i="292"/>
  <c r="Q50" i="292"/>
  <c r="AC50" i="292"/>
  <c r="H51" i="292"/>
  <c r="K51" i="292"/>
  <c r="N51" i="292"/>
  <c r="Q51" i="292"/>
  <c r="AC51" i="292"/>
  <c r="H52" i="292"/>
  <c r="K52" i="292"/>
  <c r="N52" i="292"/>
  <c r="Q52" i="292"/>
  <c r="AC52" i="292"/>
  <c r="H53" i="292"/>
  <c r="K53" i="292"/>
  <c r="N53" i="292"/>
  <c r="Q53" i="292"/>
  <c r="T53" i="292"/>
  <c r="W53" i="292"/>
  <c r="Z53" i="292"/>
  <c r="AC53" i="292"/>
  <c r="H54" i="292"/>
  <c r="K54" i="292"/>
  <c r="N54" i="292"/>
  <c r="Q54" i="292"/>
  <c r="T54" i="292"/>
  <c r="W54" i="292"/>
  <c r="Z54" i="292"/>
  <c r="AC54" i="292"/>
  <c r="G5" i="180"/>
  <c r="F4" i="180"/>
  <c r="G4" i="180"/>
  <c r="J355" i="25"/>
  <c r="F3" i="180"/>
  <c r="G3" i="180"/>
  <c r="F22" i="184"/>
  <c r="P125" i="25"/>
  <c r="Q22" i="208" s="1"/>
  <c r="P108" i="184"/>
  <c r="L108" i="184"/>
  <c r="F108" i="184"/>
  <c r="N746" i="25"/>
  <c r="N747" i="25"/>
  <c r="N735" i="25"/>
  <c r="P608" i="25"/>
  <c r="Q608" i="25" s="1"/>
  <c r="B555" i="25"/>
  <c r="M541" i="25"/>
  <c r="M449" i="25"/>
  <c r="N315" i="25"/>
  <c r="N316" i="25"/>
  <c r="P139" i="25"/>
  <c r="P129" i="25"/>
  <c r="Q26" i="208" s="1"/>
  <c r="P128" i="25"/>
  <c r="Q25" i="208" s="1"/>
  <c r="P127" i="25"/>
  <c r="Q24" i="208" s="1"/>
  <c r="Q127" i="25"/>
  <c r="R24" i="208" s="1"/>
  <c r="P126" i="25"/>
  <c r="Q23" i="208" s="1"/>
  <c r="C33" i="106"/>
  <c r="D33" i="106"/>
  <c r="E33" i="106"/>
  <c r="F33" i="106"/>
  <c r="G33" i="106"/>
  <c r="H33" i="106"/>
  <c r="I33" i="106"/>
  <c r="J33" i="106"/>
  <c r="K33" i="106"/>
  <c r="L33" i="106"/>
  <c r="M33" i="106"/>
  <c r="N33" i="106"/>
  <c r="O33" i="106"/>
  <c r="P33" i="106"/>
  <c r="Q33" i="106"/>
  <c r="R33" i="106"/>
  <c r="S33" i="106"/>
  <c r="T33" i="106"/>
  <c r="U33" i="106"/>
  <c r="V33" i="106"/>
  <c r="W33" i="106"/>
  <c r="X33" i="106"/>
  <c r="Y33" i="106"/>
  <c r="Z33" i="106"/>
  <c r="AA33" i="106"/>
  <c r="AB33" i="106"/>
  <c r="B33" i="106"/>
  <c r="Z2" i="34"/>
  <c r="N591" i="25"/>
  <c r="N589" i="25"/>
  <c r="M106" i="25"/>
  <c r="N3" i="208" s="1"/>
  <c r="B205" i="25"/>
  <c r="C205" i="25"/>
  <c r="P29" i="25"/>
  <c r="Q29" i="25"/>
  <c r="P28" i="25"/>
  <c r="Q28" i="25"/>
  <c r="P25" i="25"/>
  <c r="Q25" i="25" s="1"/>
  <c r="P24" i="25"/>
  <c r="Q24" i="25" s="1"/>
  <c r="P23" i="25"/>
  <c r="Q23" i="25" s="1"/>
  <c r="P22" i="25"/>
  <c r="Q22" i="25"/>
  <c r="P21" i="25"/>
  <c r="Q21" i="25"/>
  <c r="P20" i="25"/>
  <c r="Q20" i="25"/>
  <c r="P19" i="25"/>
  <c r="Q19" i="25" s="1"/>
  <c r="P18" i="25"/>
  <c r="Q18" i="25"/>
  <c r="P17" i="25"/>
  <c r="Q17" i="25"/>
  <c r="P16" i="25"/>
  <c r="Q16" i="25" s="1"/>
  <c r="P15" i="25"/>
  <c r="Q15" i="25" s="1"/>
  <c r="P14" i="25"/>
  <c r="Q14" i="25"/>
  <c r="P13" i="25"/>
  <c r="Q13" i="25"/>
  <c r="P12" i="25"/>
  <c r="Q12" i="25"/>
  <c r="P11" i="25"/>
  <c r="Q11" i="25"/>
  <c r="P10" i="25"/>
  <c r="Q10" i="25"/>
  <c r="P9" i="25"/>
  <c r="Q9" i="25" s="1"/>
  <c r="P8" i="25"/>
  <c r="Q8" i="25" s="1"/>
  <c r="P7" i="25"/>
  <c r="Q7" i="25"/>
  <c r="P6" i="25"/>
  <c r="Q6" i="25"/>
  <c r="C630" i="25"/>
  <c r="C605" i="25"/>
  <c r="C580" i="25"/>
  <c r="C555" i="25"/>
  <c r="C530" i="25"/>
  <c r="C505" i="25"/>
  <c r="W25" i="207"/>
  <c r="V25" i="207"/>
  <c r="F64" i="184"/>
  <c r="P538" i="25"/>
  <c r="P537" i="25"/>
  <c r="Q537" i="25"/>
  <c r="W20" i="207"/>
  <c r="W21" i="207"/>
  <c r="W22" i="207"/>
  <c r="W23" i="207"/>
  <c r="W24" i="207"/>
  <c r="W19" i="207"/>
  <c r="P485" i="25"/>
  <c r="Q485" i="25"/>
  <c r="M478" i="25"/>
  <c r="M476" i="25"/>
  <c r="M474" i="25"/>
  <c r="N478" i="25"/>
  <c r="N476" i="25"/>
  <c r="N474" i="25"/>
  <c r="N472" i="25"/>
  <c r="N471" i="25"/>
  <c r="M472" i="25"/>
  <c r="M470" i="25"/>
  <c r="M468" i="25"/>
  <c r="N470" i="25"/>
  <c r="N468" i="25"/>
  <c r="N453" i="25"/>
  <c r="M453" i="25"/>
  <c r="W16" i="207"/>
  <c r="W13" i="207"/>
  <c r="W17" i="207"/>
  <c r="W14" i="207"/>
  <c r="P346" i="25"/>
  <c r="P299" i="25"/>
  <c r="Q299" i="25" s="1"/>
  <c r="P298" i="25"/>
  <c r="Q298" i="25" s="1"/>
  <c r="P297" i="25"/>
  <c r="Q297" i="25" s="1"/>
  <c r="N283" i="25"/>
  <c r="P131" i="25"/>
  <c r="P132" i="25"/>
  <c r="M133" i="25"/>
  <c r="N133" i="25"/>
  <c r="P133" i="25"/>
  <c r="P134" i="25"/>
  <c r="M135" i="25"/>
  <c r="N135" i="25"/>
  <c r="P135" i="25"/>
  <c r="P136" i="25"/>
  <c r="M137" i="25"/>
  <c r="N137" i="25"/>
  <c r="P137" i="25"/>
  <c r="P138" i="25"/>
  <c r="M139" i="25"/>
  <c r="N139" i="25"/>
  <c r="P140" i="25"/>
  <c r="M141" i="25"/>
  <c r="N141" i="25"/>
  <c r="P141" i="25"/>
  <c r="P142" i="25"/>
  <c r="M143" i="25"/>
  <c r="N143" i="25"/>
  <c r="P143" i="25"/>
  <c r="P144" i="25"/>
  <c r="M145" i="25"/>
  <c r="N145" i="25"/>
  <c r="P145" i="25"/>
  <c r="P146" i="25"/>
  <c r="M147" i="25"/>
  <c r="N147" i="25"/>
  <c r="P147" i="25"/>
  <c r="P148" i="25"/>
  <c r="M149" i="25"/>
  <c r="N149" i="25"/>
  <c r="P149" i="25"/>
  <c r="P150" i="25"/>
  <c r="M151" i="25"/>
  <c r="N151" i="25"/>
  <c r="P151" i="25"/>
  <c r="P152" i="25"/>
  <c r="M153" i="25"/>
  <c r="N153" i="25"/>
  <c r="P153" i="25"/>
  <c r="P154" i="25"/>
  <c r="P228" i="25"/>
  <c r="Q228" i="25" s="1"/>
  <c r="M226" i="25"/>
  <c r="M224" i="25"/>
  <c r="N226" i="25"/>
  <c r="N197" i="25"/>
  <c r="M197" i="25"/>
  <c r="W10" i="207"/>
  <c r="I230" i="25"/>
  <c r="F155" i="25"/>
  <c r="E155" i="25"/>
  <c r="D155" i="25"/>
  <c r="C155" i="25"/>
  <c r="W7" i="207"/>
  <c r="I130" i="25"/>
  <c r="J27" i="208" s="1"/>
  <c r="K5" i="34"/>
  <c r="N83" i="25"/>
  <c r="M83" i="25"/>
  <c r="C105" i="25"/>
  <c r="AL23" i="208"/>
  <c r="AL105" i="208"/>
  <c r="AO105" i="208"/>
  <c r="G7" i="228"/>
  <c r="L7" i="228"/>
  <c r="G8" i="228"/>
  <c r="L8" i="228"/>
  <c r="G9" i="228"/>
  <c r="L9" i="228"/>
  <c r="G10" i="228"/>
  <c r="L10" i="228"/>
  <c r="G11" i="228"/>
  <c r="L11" i="228"/>
  <c r="G12" i="228"/>
  <c r="L12" i="228"/>
  <c r="G13" i="228"/>
  <c r="L13" i="228"/>
  <c r="G14" i="228"/>
  <c r="L14" i="228"/>
  <c r="G15" i="228"/>
  <c r="L15" i="228"/>
  <c r="G16" i="228"/>
  <c r="L16" i="228"/>
  <c r="G17" i="228"/>
  <c r="L17" i="228"/>
  <c r="G18" i="228"/>
  <c r="L18" i="228"/>
  <c r="G19" i="228"/>
  <c r="L19" i="228"/>
  <c r="G20" i="228"/>
  <c r="L20" i="228"/>
  <c r="G21" i="228"/>
  <c r="L21" i="228"/>
  <c r="G22" i="228"/>
  <c r="L22" i="228"/>
  <c r="G23" i="228"/>
  <c r="L23" i="228"/>
  <c r="G24" i="228"/>
  <c r="L24" i="228"/>
  <c r="G25" i="228"/>
  <c r="L25" i="228"/>
  <c r="G26" i="228"/>
  <c r="L26" i="228"/>
  <c r="G27" i="228"/>
  <c r="L27" i="228"/>
  <c r="G28" i="228"/>
  <c r="L28" i="228"/>
  <c r="G29" i="228"/>
  <c r="L29" i="228"/>
  <c r="G30" i="228"/>
  <c r="L30" i="228"/>
  <c r="G31" i="228"/>
  <c r="L31" i="228"/>
  <c r="G32" i="228"/>
  <c r="L32" i="228"/>
  <c r="G33" i="228"/>
  <c r="L33" i="228"/>
  <c r="G34" i="228"/>
  <c r="L34" i="228"/>
  <c r="G35" i="228"/>
  <c r="L35" i="228"/>
  <c r="G6" i="228"/>
  <c r="L6" i="228"/>
  <c r="K105" i="25"/>
  <c r="J105" i="25"/>
  <c r="I105" i="25"/>
  <c r="H105" i="25"/>
  <c r="G105" i="25"/>
  <c r="F105" i="25"/>
  <c r="E105" i="25"/>
  <c r="L505" i="25"/>
  <c r="N16" i="25"/>
  <c r="M16" i="25"/>
  <c r="N753" i="25"/>
  <c r="M753" i="25"/>
  <c r="N752" i="25"/>
  <c r="M752" i="25"/>
  <c r="N751" i="25"/>
  <c r="M751" i="25"/>
  <c r="N750" i="25"/>
  <c r="M750" i="25"/>
  <c r="N749" i="25"/>
  <c r="M749" i="25"/>
  <c r="N748" i="25"/>
  <c r="M748" i="25"/>
  <c r="M747" i="25"/>
  <c r="N745" i="25"/>
  <c r="M745" i="25"/>
  <c r="N743" i="25"/>
  <c r="M743" i="25"/>
  <c r="M741" i="25"/>
  <c r="M739" i="25"/>
  <c r="N741" i="25"/>
  <c r="N739" i="25"/>
  <c r="M737" i="25"/>
  <c r="N737" i="25"/>
  <c r="M735" i="25"/>
  <c r="P631" i="25"/>
  <c r="M497" i="25"/>
  <c r="M499" i="25"/>
  <c r="M501" i="25"/>
  <c r="M503" i="25"/>
  <c r="E480" i="25"/>
  <c r="P472" i="25"/>
  <c r="Q472" i="25" s="1"/>
  <c r="P471" i="25"/>
  <c r="Q471" i="25" s="1"/>
  <c r="P470" i="25"/>
  <c r="Q470" i="25" s="1"/>
  <c r="P469" i="25"/>
  <c r="Q469" i="25" s="1"/>
  <c r="P468" i="25"/>
  <c r="Q468" i="25" s="1"/>
  <c r="P467" i="25"/>
  <c r="Q467" i="25" s="1"/>
  <c r="P466" i="25"/>
  <c r="Q466" i="25" s="1"/>
  <c r="P465" i="25"/>
  <c r="Q465" i="25" s="1"/>
  <c r="P464" i="25"/>
  <c r="Q464" i="25" s="1"/>
  <c r="M447" i="25"/>
  <c r="AG43" i="184"/>
  <c r="N128" i="136"/>
  <c r="N129" i="136"/>
  <c r="N130" i="136"/>
  <c r="L128" i="136"/>
  <c r="L129" i="136"/>
  <c r="L130" i="136"/>
  <c r="J128" i="136"/>
  <c r="J129" i="136"/>
  <c r="J130" i="136"/>
  <c r="H128" i="136"/>
  <c r="H129" i="136"/>
  <c r="H130" i="136"/>
  <c r="F128" i="136"/>
  <c r="F129" i="136"/>
  <c r="F130" i="136"/>
  <c r="I36" i="228"/>
  <c r="H36" i="228"/>
  <c r="D36" i="228"/>
  <c r="C36" i="228"/>
  <c r="M36" i="228"/>
  <c r="J7" i="228"/>
  <c r="J8" i="228"/>
  <c r="J9" i="228"/>
  <c r="J10" i="228"/>
  <c r="J11" i="228"/>
  <c r="J12" i="228"/>
  <c r="J13" i="228"/>
  <c r="J14" i="228"/>
  <c r="J15" i="228"/>
  <c r="J16" i="228"/>
  <c r="J17" i="228"/>
  <c r="J18" i="228"/>
  <c r="J19" i="228"/>
  <c r="J20" i="228"/>
  <c r="J21" i="228"/>
  <c r="J22" i="228"/>
  <c r="J23" i="228"/>
  <c r="J24" i="228"/>
  <c r="J25" i="228"/>
  <c r="J26" i="228"/>
  <c r="J27" i="228"/>
  <c r="J28" i="228"/>
  <c r="J29" i="228"/>
  <c r="J30" i="228"/>
  <c r="J31" i="228"/>
  <c r="J32" i="228"/>
  <c r="J33" i="228"/>
  <c r="J34" i="228"/>
  <c r="J35" i="228"/>
  <c r="J6" i="228"/>
  <c r="J36" i="228"/>
  <c r="E7" i="228"/>
  <c r="E8" i="228"/>
  <c r="E9" i="228"/>
  <c r="E10" i="228"/>
  <c r="E11" i="228"/>
  <c r="E12" i="228"/>
  <c r="E13" i="228"/>
  <c r="E14" i="228"/>
  <c r="E15" i="228"/>
  <c r="E16" i="228"/>
  <c r="E17" i="228"/>
  <c r="E18" i="228"/>
  <c r="E19" i="228"/>
  <c r="E20" i="228"/>
  <c r="E21" i="228"/>
  <c r="E22" i="228"/>
  <c r="E23" i="228"/>
  <c r="E24" i="228"/>
  <c r="E25" i="228"/>
  <c r="E26" i="228"/>
  <c r="E27" i="228"/>
  <c r="E28" i="228"/>
  <c r="E29" i="228"/>
  <c r="E30" i="228"/>
  <c r="E31" i="228"/>
  <c r="E32" i="228"/>
  <c r="E33" i="228"/>
  <c r="E34" i="228"/>
  <c r="E35" i="228"/>
  <c r="E6" i="228"/>
  <c r="E36" i="228"/>
  <c r="N368" i="25"/>
  <c r="I380" i="25"/>
  <c r="J380" i="25"/>
  <c r="K380" i="25"/>
  <c r="L380" i="25"/>
  <c r="B355" i="25"/>
  <c r="C355" i="25"/>
  <c r="O16" i="221"/>
  <c r="P16" i="221"/>
  <c r="Q16" i="221"/>
  <c r="R16" i="221"/>
  <c r="S16" i="221"/>
  <c r="T16" i="221"/>
  <c r="U16" i="221"/>
  <c r="V16" i="221"/>
  <c r="W16" i="221"/>
  <c r="X16" i="221"/>
  <c r="O17" i="221"/>
  <c r="P17" i="221"/>
  <c r="Q17" i="221"/>
  <c r="R17" i="221"/>
  <c r="S17" i="221"/>
  <c r="T17" i="221"/>
  <c r="U17" i="221"/>
  <c r="V17" i="221"/>
  <c r="W17" i="221"/>
  <c r="X17" i="221"/>
  <c r="O18" i="221"/>
  <c r="P18" i="221"/>
  <c r="Q18" i="221"/>
  <c r="R18" i="221"/>
  <c r="S18" i="221"/>
  <c r="T18" i="221"/>
  <c r="U18" i="221"/>
  <c r="V18" i="221"/>
  <c r="W18" i="221"/>
  <c r="X18" i="221"/>
  <c r="O19" i="221"/>
  <c r="P19" i="221"/>
  <c r="Q19" i="221"/>
  <c r="R19" i="221"/>
  <c r="S19" i="221"/>
  <c r="T19" i="221"/>
  <c r="U19" i="221"/>
  <c r="V19" i="221"/>
  <c r="W19" i="221"/>
  <c r="X19" i="221"/>
  <c r="O20" i="221"/>
  <c r="P20" i="221"/>
  <c r="Q20" i="221"/>
  <c r="R20" i="221"/>
  <c r="S20" i="221"/>
  <c r="T20" i="221"/>
  <c r="U20" i="221"/>
  <c r="V20" i="221"/>
  <c r="W20" i="221"/>
  <c r="X20" i="221"/>
  <c r="O21" i="221"/>
  <c r="P21" i="221"/>
  <c r="Q21" i="221"/>
  <c r="R21" i="221"/>
  <c r="S21" i="221"/>
  <c r="T21" i="221"/>
  <c r="U21" i="221"/>
  <c r="V21" i="221"/>
  <c r="W21" i="221"/>
  <c r="X21" i="221"/>
  <c r="O22" i="221"/>
  <c r="P22" i="221"/>
  <c r="Q22" i="221"/>
  <c r="R22" i="221"/>
  <c r="S22" i="221"/>
  <c r="T22" i="221"/>
  <c r="U22" i="221"/>
  <c r="V22" i="221"/>
  <c r="W22" i="221"/>
  <c r="X22" i="221"/>
  <c r="O23" i="221"/>
  <c r="P23" i="221"/>
  <c r="Q23" i="221"/>
  <c r="R23" i="221"/>
  <c r="S23" i="221"/>
  <c r="T23" i="221"/>
  <c r="U23" i="221"/>
  <c r="V23" i="221"/>
  <c r="W23" i="221"/>
  <c r="X23" i="221"/>
  <c r="O24" i="221"/>
  <c r="P24" i="221"/>
  <c r="Q24" i="221"/>
  <c r="R24" i="221"/>
  <c r="S24" i="221"/>
  <c r="T24" i="221"/>
  <c r="U24" i="221"/>
  <c r="V24" i="221"/>
  <c r="W24" i="221"/>
  <c r="X24" i="221"/>
  <c r="O25" i="221"/>
  <c r="P25" i="221"/>
  <c r="Q25" i="221"/>
  <c r="R25" i="221"/>
  <c r="S25" i="221"/>
  <c r="T25" i="221"/>
  <c r="U25" i="221"/>
  <c r="V25" i="221"/>
  <c r="W25" i="221"/>
  <c r="X25" i="221"/>
  <c r="O26" i="221"/>
  <c r="Q26" i="221"/>
  <c r="R26" i="221"/>
  <c r="S26" i="221"/>
  <c r="T26" i="221"/>
  <c r="U26" i="221"/>
  <c r="V26" i="221"/>
  <c r="W26" i="221"/>
  <c r="X26" i="221"/>
  <c r="O27" i="221"/>
  <c r="Q27" i="221"/>
  <c r="R27" i="221"/>
  <c r="S27" i="221"/>
  <c r="T27" i="221"/>
  <c r="U27" i="221"/>
  <c r="V27" i="221"/>
  <c r="W27" i="221"/>
  <c r="X27" i="221"/>
  <c r="O28" i="221"/>
  <c r="P28" i="221"/>
  <c r="Q28" i="221"/>
  <c r="R28" i="221"/>
  <c r="S28" i="221"/>
  <c r="T28" i="221"/>
  <c r="U28" i="221"/>
  <c r="V28" i="221"/>
  <c r="W28" i="221"/>
  <c r="X28" i="221"/>
  <c r="O29" i="221"/>
  <c r="P29" i="221"/>
  <c r="Q29" i="221"/>
  <c r="R29" i="221"/>
  <c r="S29" i="221"/>
  <c r="T29" i="221"/>
  <c r="U29" i="221"/>
  <c r="V29" i="221"/>
  <c r="W29" i="221"/>
  <c r="X29" i="221"/>
  <c r="O30" i="221"/>
  <c r="P30" i="221"/>
  <c r="Q30" i="221"/>
  <c r="R30" i="221"/>
  <c r="S30" i="221"/>
  <c r="T30" i="221"/>
  <c r="U30" i="221"/>
  <c r="V30" i="221"/>
  <c r="W30" i="221"/>
  <c r="X30" i="221"/>
  <c r="O31" i="221"/>
  <c r="P31" i="221"/>
  <c r="Q31" i="221"/>
  <c r="R31" i="221"/>
  <c r="S31" i="221"/>
  <c r="T31" i="221"/>
  <c r="U31" i="221"/>
  <c r="V31" i="221"/>
  <c r="W31" i="221"/>
  <c r="X31" i="221"/>
  <c r="O32" i="221"/>
  <c r="P32" i="221"/>
  <c r="Q32" i="221"/>
  <c r="R32" i="221"/>
  <c r="S32" i="221"/>
  <c r="T32" i="221"/>
  <c r="U32" i="221"/>
  <c r="V32" i="221"/>
  <c r="W32" i="221"/>
  <c r="X32" i="221"/>
  <c r="O33" i="221"/>
  <c r="P33" i="221"/>
  <c r="Q33" i="221"/>
  <c r="R33" i="221"/>
  <c r="S33" i="221"/>
  <c r="T33" i="221"/>
  <c r="U33" i="221"/>
  <c r="V33" i="221"/>
  <c r="W33" i="221"/>
  <c r="X33" i="221"/>
  <c r="O34" i="221"/>
  <c r="P34" i="221"/>
  <c r="Q34" i="221"/>
  <c r="R34" i="221"/>
  <c r="S34" i="221"/>
  <c r="T34" i="221"/>
  <c r="U34" i="221"/>
  <c r="V34" i="221"/>
  <c r="W34" i="221"/>
  <c r="X34" i="221"/>
  <c r="O35" i="221"/>
  <c r="P35" i="221"/>
  <c r="Q35" i="221"/>
  <c r="R35" i="221"/>
  <c r="S35" i="221"/>
  <c r="T35" i="221"/>
  <c r="U35" i="221"/>
  <c r="V35" i="221"/>
  <c r="W35" i="221"/>
  <c r="X35" i="221"/>
  <c r="P15" i="221"/>
  <c r="Q15" i="221"/>
  <c r="R15" i="221"/>
  <c r="S15" i="221"/>
  <c r="T15" i="221"/>
  <c r="U15" i="221"/>
  <c r="V15" i="221"/>
  <c r="W15" i="221"/>
  <c r="X15" i="221"/>
  <c r="O15" i="221"/>
  <c r="F16" i="221"/>
  <c r="G16" i="221"/>
  <c r="H16" i="221"/>
  <c r="I16" i="221"/>
  <c r="J16" i="221"/>
  <c r="K16" i="221"/>
  <c r="L16" i="221"/>
  <c r="M16" i="221"/>
  <c r="N16" i="221"/>
  <c r="F17" i="221"/>
  <c r="G17" i="221"/>
  <c r="H17" i="221"/>
  <c r="I17" i="221"/>
  <c r="J17" i="221"/>
  <c r="K17" i="221"/>
  <c r="L17" i="221"/>
  <c r="M17" i="221"/>
  <c r="N17" i="221"/>
  <c r="F18" i="221"/>
  <c r="G18" i="221"/>
  <c r="H18" i="221"/>
  <c r="I18" i="221"/>
  <c r="J18" i="221"/>
  <c r="K18" i="221"/>
  <c r="L18" i="221"/>
  <c r="M18" i="221"/>
  <c r="N18" i="221"/>
  <c r="F19" i="221"/>
  <c r="G19" i="221"/>
  <c r="H19" i="221"/>
  <c r="I19" i="221"/>
  <c r="J19" i="221"/>
  <c r="K19" i="221"/>
  <c r="L19" i="221"/>
  <c r="M19" i="221"/>
  <c r="N19" i="221"/>
  <c r="F20" i="221"/>
  <c r="G20" i="221"/>
  <c r="H20" i="221"/>
  <c r="I20" i="221"/>
  <c r="J20" i="221"/>
  <c r="K20" i="221"/>
  <c r="L20" i="221"/>
  <c r="M20" i="221"/>
  <c r="N20" i="221"/>
  <c r="F21" i="221"/>
  <c r="G21" i="221"/>
  <c r="H21" i="221"/>
  <c r="I21" i="221"/>
  <c r="J21" i="221"/>
  <c r="K21" i="221"/>
  <c r="L21" i="221"/>
  <c r="M21" i="221"/>
  <c r="N21" i="221"/>
  <c r="F22" i="221"/>
  <c r="G22" i="221"/>
  <c r="H22" i="221"/>
  <c r="I22" i="221"/>
  <c r="J22" i="221"/>
  <c r="K22" i="221"/>
  <c r="L22" i="221"/>
  <c r="M22" i="221"/>
  <c r="N22" i="221"/>
  <c r="F23" i="221"/>
  <c r="G23" i="221"/>
  <c r="H23" i="221"/>
  <c r="I23" i="221"/>
  <c r="J23" i="221"/>
  <c r="K23" i="221"/>
  <c r="L23" i="221"/>
  <c r="M23" i="221"/>
  <c r="N23" i="221"/>
  <c r="F24" i="221"/>
  <c r="G24" i="221"/>
  <c r="H24" i="221"/>
  <c r="I24" i="221"/>
  <c r="J24" i="221"/>
  <c r="K24" i="221"/>
  <c r="L24" i="221"/>
  <c r="M24" i="221"/>
  <c r="N24" i="221"/>
  <c r="F25" i="221"/>
  <c r="G25" i="221"/>
  <c r="H25" i="221"/>
  <c r="I25" i="221"/>
  <c r="J25" i="221"/>
  <c r="K25" i="221"/>
  <c r="L25" i="221"/>
  <c r="M25" i="221"/>
  <c r="N25" i="221"/>
  <c r="F26" i="221"/>
  <c r="G26" i="221"/>
  <c r="H26" i="221"/>
  <c r="I26" i="221"/>
  <c r="J26" i="221"/>
  <c r="K26" i="221"/>
  <c r="L26" i="221"/>
  <c r="M26" i="221"/>
  <c r="N26" i="221"/>
  <c r="F27" i="221"/>
  <c r="G27" i="221"/>
  <c r="H27" i="221"/>
  <c r="I27" i="221"/>
  <c r="J27" i="221"/>
  <c r="K27" i="221"/>
  <c r="L27" i="221"/>
  <c r="M27" i="221"/>
  <c r="N27" i="221"/>
  <c r="F28" i="221"/>
  <c r="G28" i="221"/>
  <c r="H28" i="221"/>
  <c r="I28" i="221"/>
  <c r="J28" i="221"/>
  <c r="K28" i="221"/>
  <c r="L28" i="221"/>
  <c r="M28" i="221"/>
  <c r="N28" i="221"/>
  <c r="F29" i="221"/>
  <c r="G29" i="221"/>
  <c r="H29" i="221"/>
  <c r="I29" i="221"/>
  <c r="J29" i="221"/>
  <c r="K29" i="221"/>
  <c r="L29" i="221"/>
  <c r="M29" i="221"/>
  <c r="N29" i="221"/>
  <c r="F30" i="221"/>
  <c r="G30" i="221"/>
  <c r="H30" i="221"/>
  <c r="I30" i="221"/>
  <c r="J30" i="221"/>
  <c r="K30" i="221"/>
  <c r="L30" i="221"/>
  <c r="M30" i="221"/>
  <c r="N30" i="221"/>
  <c r="F31" i="221"/>
  <c r="G31" i="221"/>
  <c r="H31" i="221"/>
  <c r="I31" i="221"/>
  <c r="J31" i="221"/>
  <c r="K31" i="221"/>
  <c r="L31" i="221"/>
  <c r="M31" i="221"/>
  <c r="N31" i="221"/>
  <c r="F32" i="221"/>
  <c r="G32" i="221"/>
  <c r="H32" i="221"/>
  <c r="I32" i="221"/>
  <c r="J32" i="221"/>
  <c r="K32" i="221"/>
  <c r="L32" i="221"/>
  <c r="M32" i="221"/>
  <c r="N32" i="221"/>
  <c r="F33" i="221"/>
  <c r="G33" i="221"/>
  <c r="H33" i="221"/>
  <c r="I33" i="221"/>
  <c r="J33" i="221"/>
  <c r="K33" i="221"/>
  <c r="L33" i="221"/>
  <c r="M33" i="221"/>
  <c r="N33" i="221"/>
  <c r="F34" i="221"/>
  <c r="G34" i="221"/>
  <c r="H34" i="221"/>
  <c r="I34" i="221"/>
  <c r="J34" i="221"/>
  <c r="K34" i="221"/>
  <c r="L34" i="221"/>
  <c r="M34" i="221"/>
  <c r="N34" i="221"/>
  <c r="F35" i="221"/>
  <c r="G35" i="221"/>
  <c r="H35" i="221"/>
  <c r="I35" i="221"/>
  <c r="J35" i="221"/>
  <c r="K35" i="221"/>
  <c r="L35" i="221"/>
  <c r="M35" i="221"/>
  <c r="N35" i="221"/>
  <c r="G15" i="221"/>
  <c r="H15" i="221"/>
  <c r="I15" i="221"/>
  <c r="J15" i="221"/>
  <c r="K15" i="221"/>
  <c r="L15" i="221"/>
  <c r="M15" i="221"/>
  <c r="N15" i="221"/>
  <c r="F15" i="221"/>
  <c r="F330" i="25"/>
  <c r="G330" i="25"/>
  <c r="P156" i="136"/>
  <c r="P157" i="136"/>
  <c r="P158" i="136"/>
  <c r="N156" i="136"/>
  <c r="N157" i="136"/>
  <c r="N158" i="136"/>
  <c r="L156" i="136"/>
  <c r="L157" i="136"/>
  <c r="L158" i="136"/>
  <c r="J156" i="136"/>
  <c r="J157" i="136"/>
  <c r="J158" i="136"/>
  <c r="H156" i="136"/>
  <c r="H157" i="136"/>
  <c r="H158" i="136"/>
  <c r="F156" i="136"/>
  <c r="F157" i="136"/>
  <c r="F158" i="136"/>
  <c r="M310" i="25"/>
  <c r="C330" i="25"/>
  <c r="I305" i="25"/>
  <c r="J305" i="25"/>
  <c r="K305" i="25"/>
  <c r="L305" i="25"/>
  <c r="N301" i="25"/>
  <c r="M301" i="25"/>
  <c r="N299" i="25"/>
  <c r="N297" i="25"/>
  <c r="M299" i="25"/>
  <c r="M297" i="25"/>
  <c r="N295" i="25"/>
  <c r="M295" i="25"/>
  <c r="N291" i="25"/>
  <c r="M291" i="25"/>
  <c r="M287" i="25"/>
  <c r="N287" i="25"/>
  <c r="M288" i="25"/>
  <c r="N288" i="25"/>
  <c r="M289" i="25"/>
  <c r="N289" i="25"/>
  <c r="N285" i="25"/>
  <c r="M285" i="25"/>
  <c r="N284" i="25"/>
  <c r="M284" i="25"/>
  <c r="M283" i="25"/>
  <c r="N278" i="25"/>
  <c r="M278" i="25"/>
  <c r="M276" i="25"/>
  <c r="M274" i="25"/>
  <c r="N276" i="25"/>
  <c r="N274" i="25"/>
  <c r="M272" i="25"/>
  <c r="M271" i="25"/>
  <c r="M273" i="25"/>
  <c r="M275" i="25"/>
  <c r="N271" i="25"/>
  <c r="N272" i="25"/>
  <c r="N273" i="25"/>
  <c r="N275" i="25"/>
  <c r="F43" i="184"/>
  <c r="M266" i="25"/>
  <c r="M262" i="25"/>
  <c r="N264" i="25"/>
  <c r="M264" i="25"/>
  <c r="M258" i="25"/>
  <c r="P121" i="136"/>
  <c r="P122" i="136"/>
  <c r="P123" i="136"/>
  <c r="N121" i="136"/>
  <c r="N122" i="136"/>
  <c r="N123" i="136"/>
  <c r="L121" i="136"/>
  <c r="L122" i="136"/>
  <c r="L123" i="136"/>
  <c r="J121" i="136"/>
  <c r="J122" i="136"/>
  <c r="J123" i="136"/>
  <c r="H121" i="136"/>
  <c r="H122" i="136"/>
  <c r="H123" i="136"/>
  <c r="F121" i="136"/>
  <c r="F122" i="136"/>
  <c r="F123" i="136"/>
  <c r="J114" i="136"/>
  <c r="J115" i="136"/>
  <c r="J116" i="136"/>
  <c r="H114" i="136"/>
  <c r="H115" i="136"/>
  <c r="H116" i="136"/>
  <c r="F114" i="136"/>
  <c r="F115" i="136"/>
  <c r="F116" i="136"/>
  <c r="J107" i="136"/>
  <c r="J108" i="136"/>
  <c r="J109" i="136"/>
  <c r="H107" i="136"/>
  <c r="H108" i="136"/>
  <c r="H109" i="136"/>
  <c r="F107" i="136"/>
  <c r="F108" i="136"/>
  <c r="F109" i="136"/>
  <c r="N203" i="25"/>
  <c r="D205" i="25"/>
  <c r="T22" i="184"/>
  <c r="N93" i="136"/>
  <c r="N94" i="136"/>
  <c r="N95" i="136"/>
  <c r="L93" i="136"/>
  <c r="L94" i="136"/>
  <c r="L95" i="136"/>
  <c r="J93" i="136"/>
  <c r="J94" i="136"/>
  <c r="J95" i="136"/>
  <c r="H93" i="136"/>
  <c r="H94" i="136"/>
  <c r="H95" i="136"/>
  <c r="F95" i="136"/>
  <c r="F94" i="136"/>
  <c r="F93" i="136"/>
  <c r="M172" i="25"/>
  <c r="C130" i="25"/>
  <c r="D27" i="208" s="1"/>
  <c r="X22" i="184"/>
  <c r="AG22" i="184"/>
  <c r="F555" i="25"/>
  <c r="P91" i="25"/>
  <c r="A3" i="208"/>
  <c r="AM113" i="208"/>
  <c r="AO102" i="208"/>
  <c r="AO103" i="208"/>
  <c r="AO104" i="208"/>
  <c r="AO101" i="208"/>
  <c r="AL102" i="208"/>
  <c r="AL103" i="208"/>
  <c r="AL104" i="208"/>
  <c r="AL101" i="208"/>
  <c r="AJ113" i="208"/>
  <c r="AG86" i="184"/>
  <c r="M58" i="25"/>
  <c r="M56" i="25"/>
  <c r="AM56" i="208"/>
  <c r="AM55" i="208"/>
  <c r="AS78" i="208"/>
  <c r="M45" i="25"/>
  <c r="H30" i="25"/>
  <c r="AK30" i="208"/>
  <c r="AK95" i="208"/>
  <c r="AN109" i="208" s="1"/>
  <c r="AO109" i="208" s="1"/>
  <c r="O755" i="25"/>
  <c r="O730" i="25"/>
  <c r="O705" i="25"/>
  <c r="H755" i="25"/>
  <c r="G755" i="25"/>
  <c r="F755" i="25"/>
  <c r="E755" i="25"/>
  <c r="D755" i="25"/>
  <c r="H730" i="25"/>
  <c r="G730" i="25"/>
  <c r="F730" i="25"/>
  <c r="E730" i="25"/>
  <c r="D730" i="25"/>
  <c r="H705" i="25"/>
  <c r="G705" i="25"/>
  <c r="F705" i="25"/>
  <c r="E705" i="25"/>
  <c r="D705" i="25"/>
  <c r="H680" i="25"/>
  <c r="G680" i="25"/>
  <c r="F680" i="25"/>
  <c r="E680" i="25"/>
  <c r="D680" i="25"/>
  <c r="H655" i="25"/>
  <c r="G655" i="25"/>
  <c r="F655" i="25"/>
  <c r="E655" i="25"/>
  <c r="D655" i="25"/>
  <c r="H630" i="25"/>
  <c r="G630" i="25"/>
  <c r="F630" i="25"/>
  <c r="E630" i="25"/>
  <c r="D630" i="25"/>
  <c r="H605" i="25"/>
  <c r="G605" i="25"/>
  <c r="F605" i="25"/>
  <c r="E605" i="25"/>
  <c r="D605" i="25"/>
  <c r="H580" i="25"/>
  <c r="G580" i="25"/>
  <c r="F580" i="25"/>
  <c r="E580" i="25"/>
  <c r="D580" i="25"/>
  <c r="H555" i="25"/>
  <c r="G555" i="25"/>
  <c r="E555" i="25"/>
  <c r="D555" i="25"/>
  <c r="H530" i="25"/>
  <c r="G530" i="25"/>
  <c r="F530" i="25"/>
  <c r="E530" i="25"/>
  <c r="D530" i="25"/>
  <c r="H505" i="25"/>
  <c r="G505" i="25"/>
  <c r="F505" i="25"/>
  <c r="E505" i="25"/>
  <c r="D505" i="25"/>
  <c r="H480" i="25"/>
  <c r="G480" i="25"/>
  <c r="F480" i="25"/>
  <c r="D480" i="25"/>
  <c r="H455" i="25"/>
  <c r="G455" i="25"/>
  <c r="F455" i="25"/>
  <c r="E455" i="25"/>
  <c r="D455" i="25"/>
  <c r="H430" i="25"/>
  <c r="G430" i="25"/>
  <c r="F430" i="25"/>
  <c r="E430" i="25"/>
  <c r="D430" i="25"/>
  <c r="H405" i="25"/>
  <c r="G405" i="25"/>
  <c r="F405" i="25"/>
  <c r="E405" i="25"/>
  <c r="D405" i="25"/>
  <c r="H380" i="25"/>
  <c r="G380" i="25"/>
  <c r="F380" i="25"/>
  <c r="E380" i="25"/>
  <c r="D380" i="25"/>
  <c r="H355" i="25"/>
  <c r="G355" i="25"/>
  <c r="F355" i="25"/>
  <c r="E355" i="25"/>
  <c r="D355" i="25"/>
  <c r="H330" i="25"/>
  <c r="E330" i="25"/>
  <c r="D330" i="25"/>
  <c r="H305" i="25"/>
  <c r="G305" i="25"/>
  <c r="F305" i="25"/>
  <c r="E305" i="25"/>
  <c r="D305" i="25"/>
  <c r="H280" i="25"/>
  <c r="G280" i="25"/>
  <c r="F280" i="25"/>
  <c r="E280" i="25"/>
  <c r="D280" i="25"/>
  <c r="H255" i="25"/>
  <c r="G255" i="25"/>
  <c r="F255" i="25"/>
  <c r="E255" i="25"/>
  <c r="D255" i="25"/>
  <c r="H230" i="25"/>
  <c r="G230" i="25"/>
  <c r="F230" i="25"/>
  <c r="E230" i="25"/>
  <c r="D230" i="25"/>
  <c r="H205" i="25"/>
  <c r="G205" i="25"/>
  <c r="F205" i="25"/>
  <c r="H180" i="25"/>
  <c r="G180" i="25"/>
  <c r="F180" i="25"/>
  <c r="E180" i="25"/>
  <c r="D180" i="25"/>
  <c r="H155" i="25"/>
  <c r="G155" i="25"/>
  <c r="H130" i="25"/>
  <c r="I27" i="208" s="1"/>
  <c r="G130" i="25"/>
  <c r="H27" i="208" s="1"/>
  <c r="F130" i="25"/>
  <c r="G27" i="208" s="1"/>
  <c r="E130" i="25"/>
  <c r="F27" i="208" s="1"/>
  <c r="D130" i="25"/>
  <c r="E27" i="208" s="1"/>
  <c r="D105" i="25"/>
  <c r="H80" i="25"/>
  <c r="G80" i="25"/>
  <c r="F80" i="25"/>
  <c r="E80" i="25"/>
  <c r="D80" i="25"/>
  <c r="O680" i="25"/>
  <c r="O655" i="25"/>
  <c r="O630" i="25"/>
  <c r="O605" i="25"/>
  <c r="O580" i="25"/>
  <c r="O555" i="25"/>
  <c r="O530" i="25"/>
  <c r="O505" i="25"/>
  <c r="O480" i="25"/>
  <c r="O455" i="25"/>
  <c r="O430" i="25"/>
  <c r="O405" i="25"/>
  <c r="O380" i="25"/>
  <c r="O355" i="25"/>
  <c r="O330" i="25"/>
  <c r="O305" i="25"/>
  <c r="O280" i="25"/>
  <c r="O255" i="25"/>
  <c r="O230" i="25"/>
  <c r="O205" i="25"/>
  <c r="O180" i="25"/>
  <c r="O155" i="25"/>
  <c r="O130" i="25"/>
  <c r="P27" i="208" s="1"/>
  <c r="O105" i="25"/>
  <c r="O80" i="25"/>
  <c r="F55" i="25"/>
  <c r="D55" i="25"/>
  <c r="E55" i="25"/>
  <c r="G55" i="25"/>
  <c r="O55" i="25"/>
  <c r="H55" i="25"/>
  <c r="G30" i="25"/>
  <c r="E30" i="25"/>
  <c r="F30" i="25"/>
  <c r="D30" i="25"/>
  <c r="O30" i="25"/>
  <c r="M6" i="25"/>
  <c r="M8" i="25"/>
  <c r="M33" i="25"/>
  <c r="N33" i="25"/>
  <c r="N18" i="25"/>
  <c r="M18" i="25"/>
  <c r="M22" i="25"/>
  <c r="M26" i="25"/>
  <c r="M733" i="25"/>
  <c r="N733" i="25"/>
  <c r="M731" i="25"/>
  <c r="N731" i="25"/>
  <c r="N728" i="25"/>
  <c r="M728" i="25"/>
  <c r="N726" i="25"/>
  <c r="M726" i="25"/>
  <c r="N724" i="25"/>
  <c r="M724" i="25"/>
  <c r="N722" i="25"/>
  <c r="M722" i="25"/>
  <c r="N720" i="25"/>
  <c r="N718" i="25"/>
  <c r="M720" i="25"/>
  <c r="M718" i="25"/>
  <c r="M716" i="25"/>
  <c r="M714" i="25"/>
  <c r="N716" i="25"/>
  <c r="N714" i="25"/>
  <c r="M712" i="25"/>
  <c r="N712" i="25"/>
  <c r="M710" i="25"/>
  <c r="N710" i="25"/>
  <c r="N708" i="25"/>
  <c r="M708" i="25"/>
  <c r="N706" i="25"/>
  <c r="N730" i="25"/>
  <c r="M706" i="25"/>
  <c r="M703" i="25"/>
  <c r="N703" i="25"/>
  <c r="M701" i="25"/>
  <c r="N701" i="25"/>
  <c r="M699" i="25"/>
  <c r="N699" i="25"/>
  <c r="M697" i="25"/>
  <c r="N697" i="25"/>
  <c r="M695" i="25"/>
  <c r="N695" i="25"/>
  <c r="M693" i="25"/>
  <c r="N693" i="25"/>
  <c r="M691" i="25"/>
  <c r="N691" i="25"/>
  <c r="M689" i="25"/>
  <c r="N689" i="25"/>
  <c r="M687" i="25"/>
  <c r="N687" i="25"/>
  <c r="M685" i="25"/>
  <c r="N685" i="25"/>
  <c r="M683" i="25"/>
  <c r="N683" i="25"/>
  <c r="M681" i="25"/>
  <c r="M705" i="25" s="1"/>
  <c r="N681" i="25"/>
  <c r="N705" i="25" s="1"/>
  <c r="M670" i="25"/>
  <c r="AG64" i="184"/>
  <c r="M678" i="25"/>
  <c r="N678" i="25"/>
  <c r="M676" i="25"/>
  <c r="N676" i="25"/>
  <c r="M674" i="25"/>
  <c r="N674" i="25"/>
  <c r="M672" i="25"/>
  <c r="N672" i="25"/>
  <c r="N670" i="25"/>
  <c r="M668" i="25"/>
  <c r="N668" i="25"/>
  <c r="M666" i="25"/>
  <c r="N666" i="25"/>
  <c r="M664" i="25"/>
  <c r="N664" i="25"/>
  <c r="M662" i="25"/>
  <c r="N662" i="25"/>
  <c r="M660" i="25"/>
  <c r="N660" i="25"/>
  <c r="M658" i="25"/>
  <c r="N658" i="25"/>
  <c r="M656" i="25"/>
  <c r="N656" i="25"/>
  <c r="P657" i="25"/>
  <c r="Q657" i="25" s="1"/>
  <c r="P656" i="25"/>
  <c r="Q656" i="25" s="1"/>
  <c r="N633" i="25"/>
  <c r="N635" i="25"/>
  <c r="N637" i="25"/>
  <c r="N639" i="25"/>
  <c r="N641" i="25"/>
  <c r="N643" i="25"/>
  <c r="N645" i="25"/>
  <c r="N647" i="25"/>
  <c r="N649" i="25"/>
  <c r="N651" i="25"/>
  <c r="N653" i="25"/>
  <c r="M633" i="25"/>
  <c r="M635" i="25"/>
  <c r="M637" i="25"/>
  <c r="M639" i="25"/>
  <c r="M641" i="25"/>
  <c r="M643" i="25"/>
  <c r="M645" i="25"/>
  <c r="M647" i="25"/>
  <c r="M649" i="25"/>
  <c r="M651" i="25"/>
  <c r="M653" i="25"/>
  <c r="N631" i="25"/>
  <c r="M631" i="25"/>
  <c r="P659" i="25"/>
  <c r="Q659" i="25" s="1"/>
  <c r="M628" i="25"/>
  <c r="N628" i="25"/>
  <c r="M626" i="25"/>
  <c r="N626" i="25"/>
  <c r="M624" i="25"/>
  <c r="N624" i="25"/>
  <c r="M622" i="25"/>
  <c r="N622" i="25"/>
  <c r="M620" i="25"/>
  <c r="N620" i="25"/>
  <c r="M618" i="25"/>
  <c r="N618" i="25"/>
  <c r="M616" i="25"/>
  <c r="N616" i="25"/>
  <c r="M614" i="25"/>
  <c r="N614" i="25"/>
  <c r="M612" i="25"/>
  <c r="N612" i="25"/>
  <c r="M610" i="25"/>
  <c r="N610" i="25"/>
  <c r="M608" i="25"/>
  <c r="N608" i="25"/>
  <c r="M606" i="25"/>
  <c r="N606" i="25"/>
  <c r="N630" i="25" s="1"/>
  <c r="N603" i="25"/>
  <c r="M603" i="25"/>
  <c r="N601" i="25"/>
  <c r="M601" i="25"/>
  <c r="N599" i="25"/>
  <c r="M599" i="25"/>
  <c r="N597" i="25"/>
  <c r="M597" i="25"/>
  <c r="N595" i="25"/>
  <c r="M595" i="25"/>
  <c r="N593" i="25"/>
  <c r="M593" i="25"/>
  <c r="M591" i="25"/>
  <c r="M589" i="25"/>
  <c r="N587" i="25"/>
  <c r="M587" i="25"/>
  <c r="N585" i="25"/>
  <c r="M585" i="25"/>
  <c r="N583" i="25"/>
  <c r="M583" i="25"/>
  <c r="N581" i="25"/>
  <c r="N605" i="25" s="1"/>
  <c r="M581" i="25"/>
  <c r="M605" i="25" s="1"/>
  <c r="N578" i="25"/>
  <c r="M578" i="25"/>
  <c r="N576" i="25"/>
  <c r="M576" i="25"/>
  <c r="N574" i="25"/>
  <c r="N572" i="25"/>
  <c r="M574" i="25"/>
  <c r="M572" i="25"/>
  <c r="N570" i="25"/>
  <c r="N568" i="25"/>
  <c r="M570" i="25"/>
  <c r="M568" i="25"/>
  <c r="N566" i="25"/>
  <c r="M566" i="25"/>
  <c r="M560" i="25"/>
  <c r="N560" i="25"/>
  <c r="M558" i="25"/>
  <c r="N558" i="25"/>
  <c r="M556" i="25"/>
  <c r="M580" i="25"/>
  <c r="N556" i="25"/>
  <c r="N580" i="25" s="1"/>
  <c r="N553" i="25"/>
  <c r="M553" i="25"/>
  <c r="N551" i="25"/>
  <c r="M551" i="25"/>
  <c r="M549" i="25"/>
  <c r="N549" i="25"/>
  <c r="N547" i="25"/>
  <c r="M547" i="25"/>
  <c r="N545" i="25"/>
  <c r="M545" i="25"/>
  <c r="M543" i="25"/>
  <c r="N543" i="25"/>
  <c r="N541" i="25"/>
  <c r="N539" i="25"/>
  <c r="M539" i="25"/>
  <c r="N537" i="25"/>
  <c r="M537" i="25"/>
  <c r="M535" i="25"/>
  <c r="N535" i="25"/>
  <c r="M533" i="25"/>
  <c r="M531" i="25"/>
  <c r="N533" i="25"/>
  <c r="N531" i="25"/>
  <c r="N516" i="25"/>
  <c r="N518" i="25"/>
  <c r="N520" i="25"/>
  <c r="N522" i="25"/>
  <c r="N524" i="25"/>
  <c r="N526" i="25"/>
  <c r="N528" i="25"/>
  <c r="M514" i="25"/>
  <c r="M516" i="25"/>
  <c r="M518" i="25"/>
  <c r="M520" i="25"/>
  <c r="M522" i="25"/>
  <c r="M524" i="25"/>
  <c r="M526" i="25"/>
  <c r="M528" i="25"/>
  <c r="N514" i="25"/>
  <c r="M512" i="25"/>
  <c r="N512" i="25"/>
  <c r="M510" i="25"/>
  <c r="N510" i="25"/>
  <c r="N508" i="25"/>
  <c r="M508" i="25"/>
  <c r="M506" i="25"/>
  <c r="N506" i="25"/>
  <c r="P499" i="25"/>
  <c r="Q499" i="25" s="1"/>
  <c r="P500" i="25"/>
  <c r="Q500" i="25" s="1"/>
  <c r="N489" i="25"/>
  <c r="N491" i="25"/>
  <c r="N493" i="25"/>
  <c r="N495" i="25"/>
  <c r="N497" i="25"/>
  <c r="N499" i="25"/>
  <c r="N501" i="25"/>
  <c r="N503" i="25"/>
  <c r="M489" i="25"/>
  <c r="M493" i="25"/>
  <c r="M495" i="25"/>
  <c r="N487" i="25"/>
  <c r="M487" i="25"/>
  <c r="M485" i="25"/>
  <c r="M483" i="25"/>
  <c r="M481" i="25"/>
  <c r="M505" i="25" s="1"/>
  <c r="J505" i="25"/>
  <c r="I505" i="25"/>
  <c r="N485" i="25"/>
  <c r="N483" i="25"/>
  <c r="N481" i="25"/>
  <c r="N505" i="25" s="1"/>
  <c r="C480" i="25"/>
  <c r="N466" i="25"/>
  <c r="M466" i="25"/>
  <c r="N464" i="25"/>
  <c r="M464" i="25"/>
  <c r="M462" i="25"/>
  <c r="N462" i="25"/>
  <c r="N460" i="25"/>
  <c r="M460" i="25"/>
  <c r="N458" i="25"/>
  <c r="M458" i="25"/>
  <c r="N456" i="25"/>
  <c r="M456" i="25"/>
  <c r="N433" i="25"/>
  <c r="N435" i="25"/>
  <c r="N437" i="25"/>
  <c r="N439" i="25"/>
  <c r="N441" i="25"/>
  <c r="N443" i="25"/>
  <c r="N445" i="25"/>
  <c r="N447" i="25"/>
  <c r="N449" i="25"/>
  <c r="N451" i="25"/>
  <c r="M433" i="25"/>
  <c r="M435" i="25"/>
  <c r="M437" i="25"/>
  <c r="M439" i="25"/>
  <c r="M441" i="25"/>
  <c r="M443" i="25"/>
  <c r="M445" i="25"/>
  <c r="M451" i="25"/>
  <c r="N431" i="25"/>
  <c r="N455" i="25" s="1"/>
  <c r="M431" i="25"/>
  <c r="N418" i="25"/>
  <c r="N420" i="25"/>
  <c r="N422" i="25"/>
  <c r="N424" i="25"/>
  <c r="N426" i="25"/>
  <c r="N428" i="25"/>
  <c r="M418" i="25"/>
  <c r="M420" i="25"/>
  <c r="M422" i="25"/>
  <c r="M424" i="25"/>
  <c r="M426" i="25"/>
  <c r="M428" i="25"/>
  <c r="M416" i="25"/>
  <c r="N416" i="25"/>
  <c r="M414" i="25"/>
  <c r="N414" i="25"/>
  <c r="N412" i="25"/>
  <c r="M412" i="25"/>
  <c r="M410" i="25"/>
  <c r="N410" i="25"/>
  <c r="L430" i="25"/>
  <c r="K430" i="25"/>
  <c r="J430" i="25"/>
  <c r="I430" i="25"/>
  <c r="N408" i="25"/>
  <c r="M408" i="25"/>
  <c r="N406" i="25"/>
  <c r="N430" i="25"/>
  <c r="M406" i="25"/>
  <c r="M430" i="25"/>
  <c r="M399" i="25"/>
  <c r="N399" i="25"/>
  <c r="M401" i="25"/>
  <c r="N401" i="25"/>
  <c r="M403" i="25"/>
  <c r="N403" i="25"/>
  <c r="N397" i="25"/>
  <c r="M397" i="25"/>
  <c r="N395" i="25"/>
  <c r="M395" i="25"/>
  <c r="N393" i="25"/>
  <c r="M393" i="25"/>
  <c r="N391" i="25"/>
  <c r="N389" i="25"/>
  <c r="N387" i="25"/>
  <c r="M385" i="25"/>
  <c r="M387" i="25"/>
  <c r="M389" i="25"/>
  <c r="M391" i="25"/>
  <c r="N385" i="25"/>
  <c r="L405" i="25"/>
  <c r="K405" i="25"/>
  <c r="J405" i="25"/>
  <c r="I405" i="25"/>
  <c r="N383" i="25"/>
  <c r="N381" i="25"/>
  <c r="M383" i="25"/>
  <c r="M381" i="25"/>
  <c r="N372" i="25"/>
  <c r="N374" i="25"/>
  <c r="N376" i="25"/>
  <c r="N378" i="25"/>
  <c r="M372" i="25"/>
  <c r="M374" i="25"/>
  <c r="M376" i="25"/>
  <c r="M378" i="25"/>
  <c r="N370" i="25"/>
  <c r="M370" i="25"/>
  <c r="M368" i="25"/>
  <c r="N366" i="25"/>
  <c r="M366" i="25"/>
  <c r="N364" i="25"/>
  <c r="M364" i="25"/>
  <c r="N362" i="25"/>
  <c r="M362" i="25"/>
  <c r="N360" i="25"/>
  <c r="M360" i="25"/>
  <c r="N358" i="25"/>
  <c r="M356" i="25"/>
  <c r="M358" i="25"/>
  <c r="N356" i="25"/>
  <c r="N347" i="25"/>
  <c r="N349" i="25"/>
  <c r="N351" i="25"/>
  <c r="N353" i="25"/>
  <c r="M347" i="25"/>
  <c r="M349" i="25"/>
  <c r="M351" i="25"/>
  <c r="M353" i="25"/>
  <c r="N345" i="25"/>
  <c r="M345" i="25"/>
  <c r="L355" i="25"/>
  <c r="K355" i="25"/>
  <c r="I355" i="25"/>
  <c r="N343" i="25"/>
  <c r="M343" i="25"/>
  <c r="N341" i="25"/>
  <c r="M341" i="25"/>
  <c r="N339" i="25"/>
  <c r="M339" i="25"/>
  <c r="M337" i="25"/>
  <c r="N337" i="25"/>
  <c r="M335" i="25"/>
  <c r="N335" i="25"/>
  <c r="M333" i="25"/>
  <c r="N333" i="25"/>
  <c r="M331" i="25"/>
  <c r="M355" i="25" s="1"/>
  <c r="N331" i="25"/>
  <c r="M303" i="25"/>
  <c r="N303" i="25"/>
  <c r="L330" i="25"/>
  <c r="K330" i="25"/>
  <c r="J330" i="25"/>
  <c r="I330" i="25"/>
  <c r="N328" i="25"/>
  <c r="N326" i="25"/>
  <c r="N324" i="25"/>
  <c r="N322" i="25"/>
  <c r="N320" i="25"/>
  <c r="N318" i="25"/>
  <c r="N314" i="25"/>
  <c r="M314" i="25"/>
  <c r="M316" i="25"/>
  <c r="M318" i="25"/>
  <c r="M320" i="25"/>
  <c r="M322" i="25"/>
  <c r="M324" i="25"/>
  <c r="M326" i="25"/>
  <c r="M328" i="25"/>
  <c r="N293" i="25"/>
  <c r="M293" i="25"/>
  <c r="N281" i="25"/>
  <c r="N305" i="25" s="1"/>
  <c r="M281" i="25"/>
  <c r="M305" i="25" s="1"/>
  <c r="N312" i="25"/>
  <c r="M312" i="25"/>
  <c r="N310" i="25"/>
  <c r="N308" i="25"/>
  <c r="M308" i="25"/>
  <c r="N306" i="25"/>
  <c r="M306" i="25"/>
  <c r="Y86" i="184"/>
  <c r="T86" i="184"/>
  <c r="P86" i="184"/>
  <c r="L86" i="184"/>
  <c r="F86" i="184"/>
  <c r="AC64" i="184"/>
  <c r="Y64" i="184"/>
  <c r="T64" i="184"/>
  <c r="P64" i="184"/>
  <c r="L64" i="184"/>
  <c r="L43" i="184"/>
  <c r="Y43" i="184"/>
  <c r="T43" i="184"/>
  <c r="AC43" i="184"/>
  <c r="P43" i="184"/>
  <c r="AC22" i="184"/>
  <c r="P22" i="184"/>
  <c r="P296" i="25"/>
  <c r="Q296" i="25" s="1"/>
  <c r="N260" i="25"/>
  <c r="N262" i="25"/>
  <c r="N266" i="25"/>
  <c r="N268" i="25"/>
  <c r="N270" i="25"/>
  <c r="M260" i="25"/>
  <c r="M268" i="25"/>
  <c r="M270" i="25"/>
  <c r="N258" i="25"/>
  <c r="M256" i="25"/>
  <c r="N256" i="25"/>
  <c r="I280" i="25"/>
  <c r="J280" i="25"/>
  <c r="K280" i="25"/>
  <c r="L280" i="25"/>
  <c r="N239" i="25"/>
  <c r="N241" i="25"/>
  <c r="N243" i="25"/>
  <c r="N245" i="25"/>
  <c r="N247" i="25"/>
  <c r="N249" i="25"/>
  <c r="N251" i="25"/>
  <c r="N253" i="25"/>
  <c r="M239" i="25"/>
  <c r="M241" i="25"/>
  <c r="M243" i="25"/>
  <c r="M245" i="25"/>
  <c r="M247" i="25"/>
  <c r="M249" i="25"/>
  <c r="M251" i="25"/>
  <c r="M253" i="25"/>
  <c r="M237" i="25"/>
  <c r="N237" i="25"/>
  <c r="M235" i="25"/>
  <c r="N235" i="25"/>
  <c r="I255" i="25"/>
  <c r="J255" i="25"/>
  <c r="K255" i="25"/>
  <c r="L255" i="25"/>
  <c r="C255" i="25"/>
  <c r="P233" i="25"/>
  <c r="M233" i="25"/>
  <c r="N233" i="25"/>
  <c r="M231" i="25"/>
  <c r="M255" i="25" s="1"/>
  <c r="N231" i="25"/>
  <c r="J480" i="25"/>
  <c r="L230" i="25"/>
  <c r="K230" i="25"/>
  <c r="J230" i="25"/>
  <c r="N228" i="25"/>
  <c r="M228" i="25"/>
  <c r="N224" i="25"/>
  <c r="N222" i="25"/>
  <c r="M222" i="25"/>
  <c r="N220" i="25"/>
  <c r="M220" i="25"/>
  <c r="N218" i="25"/>
  <c r="M218" i="25"/>
  <c r="N216" i="25"/>
  <c r="M216" i="25"/>
  <c r="N214" i="25"/>
  <c r="M214" i="25"/>
  <c r="N212" i="25"/>
  <c r="M212" i="25"/>
  <c r="N210" i="25"/>
  <c r="M210" i="25"/>
  <c r="N208" i="25"/>
  <c r="M208" i="25"/>
  <c r="N206" i="25"/>
  <c r="M206" i="25"/>
  <c r="M230" i="25" s="1"/>
  <c r="N189" i="25"/>
  <c r="N191" i="25"/>
  <c r="N193" i="25"/>
  <c r="N195" i="25"/>
  <c r="N199" i="25"/>
  <c r="N201" i="25"/>
  <c r="M189" i="25"/>
  <c r="M191" i="25"/>
  <c r="M193" i="25"/>
  <c r="M195" i="25"/>
  <c r="M199" i="25"/>
  <c r="M201" i="25"/>
  <c r="M203" i="25"/>
  <c r="L205" i="25"/>
  <c r="K205" i="25"/>
  <c r="J205" i="25"/>
  <c r="I205" i="25"/>
  <c r="M187" i="25"/>
  <c r="N187" i="25"/>
  <c r="M185" i="25"/>
  <c r="N185" i="25"/>
  <c r="M183" i="25"/>
  <c r="N183" i="25"/>
  <c r="M181" i="25"/>
  <c r="N181" i="25"/>
  <c r="P173" i="25"/>
  <c r="Q173" i="25" s="1"/>
  <c r="N164" i="25"/>
  <c r="N166" i="25"/>
  <c r="N168" i="25"/>
  <c r="N170" i="25"/>
  <c r="N172" i="25"/>
  <c r="N174" i="25"/>
  <c r="N176" i="25"/>
  <c r="N178" i="25"/>
  <c r="M164" i="25"/>
  <c r="M166" i="25"/>
  <c r="M168" i="25"/>
  <c r="M170" i="25"/>
  <c r="M174" i="25"/>
  <c r="M176" i="25"/>
  <c r="M178" i="25"/>
  <c r="L180" i="25"/>
  <c r="K180" i="25"/>
  <c r="J180" i="25"/>
  <c r="I180" i="25"/>
  <c r="M162" i="25"/>
  <c r="N162" i="25"/>
  <c r="M160" i="25"/>
  <c r="N160" i="25"/>
  <c r="M158" i="25"/>
  <c r="N158" i="25"/>
  <c r="M156" i="25"/>
  <c r="N156" i="25"/>
  <c r="L155" i="25"/>
  <c r="K155" i="25"/>
  <c r="I155" i="25"/>
  <c r="J155" i="25"/>
  <c r="J130" i="25"/>
  <c r="K27" i="208" s="1"/>
  <c r="K130" i="25"/>
  <c r="L27" i="208" s="1"/>
  <c r="L130" i="25"/>
  <c r="M27" i="208" s="1"/>
  <c r="N122" i="25"/>
  <c r="O19" i="208" s="1"/>
  <c r="N124" i="25"/>
  <c r="O21" i="208" s="1"/>
  <c r="N126" i="25"/>
  <c r="O23" i="208" s="1"/>
  <c r="N128" i="25"/>
  <c r="O25" i="208" s="1"/>
  <c r="M120" i="25"/>
  <c r="N17" i="208" s="1"/>
  <c r="M122" i="25"/>
  <c r="N19" i="208" s="1"/>
  <c r="M124" i="25"/>
  <c r="N21" i="208" s="1"/>
  <c r="M126" i="25"/>
  <c r="N23" i="208" s="1"/>
  <c r="M128" i="25"/>
  <c r="N25" i="208" s="1"/>
  <c r="M118" i="25"/>
  <c r="N15" i="208" s="1"/>
  <c r="N120" i="25"/>
  <c r="O17" i="208" s="1"/>
  <c r="N118" i="25"/>
  <c r="O15" i="208" s="1"/>
  <c r="M116" i="25"/>
  <c r="N13" i="208" s="1"/>
  <c r="N116" i="25"/>
  <c r="O13" i="208" s="1"/>
  <c r="M114" i="25"/>
  <c r="N11" i="208" s="1"/>
  <c r="M112" i="25"/>
  <c r="N9" i="208" s="1"/>
  <c r="M110" i="25"/>
  <c r="N7" i="208" s="1"/>
  <c r="M108" i="25"/>
  <c r="N5" i="208" s="1"/>
  <c r="N114" i="25"/>
  <c r="O11" i="208" s="1"/>
  <c r="N112" i="25"/>
  <c r="O9" i="208" s="1"/>
  <c r="N110" i="25"/>
  <c r="O7" i="208" s="1"/>
  <c r="N108" i="25"/>
  <c r="O5" i="208" s="1"/>
  <c r="N106" i="25"/>
  <c r="O3" i="208" s="1"/>
  <c r="N97" i="25"/>
  <c r="N99" i="25"/>
  <c r="N101" i="25"/>
  <c r="N103" i="25"/>
  <c r="M97" i="25"/>
  <c r="M99" i="25"/>
  <c r="M101" i="25"/>
  <c r="M103" i="25"/>
  <c r="M95" i="25"/>
  <c r="N95" i="25"/>
  <c r="M93" i="25"/>
  <c r="N93" i="25"/>
  <c r="M91" i="25"/>
  <c r="N91" i="25"/>
  <c r="M89" i="25"/>
  <c r="N89" i="25"/>
  <c r="M87" i="25"/>
  <c r="N87" i="25"/>
  <c r="M85" i="25"/>
  <c r="N85" i="25"/>
  <c r="M81" i="25"/>
  <c r="N81" i="25"/>
  <c r="L105" i="25"/>
  <c r="B105" i="25"/>
  <c r="I80" i="25"/>
  <c r="J80" i="25"/>
  <c r="K80" i="25"/>
  <c r="L80" i="25"/>
  <c r="I55" i="25"/>
  <c r="J55" i="25"/>
  <c r="K55" i="25"/>
  <c r="L55" i="25"/>
  <c r="N72" i="25"/>
  <c r="N74" i="25"/>
  <c r="N76" i="25"/>
  <c r="N78" i="25"/>
  <c r="M72" i="25"/>
  <c r="M74" i="25"/>
  <c r="M76" i="25"/>
  <c r="M78" i="25"/>
  <c r="M70" i="25"/>
  <c r="N70" i="25"/>
  <c r="N68" i="25"/>
  <c r="M68" i="25"/>
  <c r="M66" i="25"/>
  <c r="N66" i="25"/>
  <c r="M64" i="25"/>
  <c r="N64" i="25"/>
  <c r="N62" i="25"/>
  <c r="M62" i="25"/>
  <c r="N60" i="25"/>
  <c r="M60" i="25"/>
  <c r="M80" i="25" s="1"/>
  <c r="N58" i="25"/>
  <c r="N56" i="25"/>
  <c r="M51" i="25"/>
  <c r="M47" i="25"/>
  <c r="M49" i="25"/>
  <c r="M53" i="25"/>
  <c r="N47" i="25"/>
  <c r="N49" i="25"/>
  <c r="N51" i="25"/>
  <c r="N53" i="25"/>
  <c r="N45" i="25"/>
  <c r="N41" i="25"/>
  <c r="N43" i="25"/>
  <c r="M43" i="25"/>
  <c r="M41" i="25"/>
  <c r="P42" i="25"/>
  <c r="N39" i="25"/>
  <c r="M39" i="25"/>
  <c r="B55" i="25"/>
  <c r="P38" i="25"/>
  <c r="M37" i="25"/>
  <c r="P34" i="25"/>
  <c r="P33" i="25"/>
  <c r="N37" i="25"/>
  <c r="M35" i="25"/>
  <c r="N35" i="25"/>
  <c r="N31" i="25"/>
  <c r="M31" i="25"/>
  <c r="M28" i="25"/>
  <c r="N22" i="25"/>
  <c r="N24" i="25"/>
  <c r="N26" i="25"/>
  <c r="N28" i="25"/>
  <c r="M24" i="25"/>
  <c r="N20" i="25"/>
  <c r="M20" i="25"/>
  <c r="N14" i="25"/>
  <c r="M14" i="25"/>
  <c r="K30" i="25"/>
  <c r="L30" i="25"/>
  <c r="I30" i="25"/>
  <c r="J30" i="25"/>
  <c r="M12" i="25"/>
  <c r="N12" i="25"/>
  <c r="M10" i="25"/>
  <c r="N10" i="25"/>
  <c r="N8" i="25"/>
  <c r="N6" i="25"/>
  <c r="N30" i="25" s="1"/>
  <c r="L455" i="25"/>
  <c r="K455" i="25"/>
  <c r="J455" i="25"/>
  <c r="I455" i="25"/>
  <c r="C455" i="25"/>
  <c r="B455" i="25"/>
  <c r="L480" i="25"/>
  <c r="K480" i="25"/>
  <c r="I480" i="25"/>
  <c r="B480" i="25"/>
  <c r="P480" i="25" s="1"/>
  <c r="Q480" i="25" s="1"/>
  <c r="K505" i="25"/>
  <c r="B505" i="25"/>
  <c r="L530" i="25"/>
  <c r="K530" i="25"/>
  <c r="J530" i="25"/>
  <c r="I530" i="25"/>
  <c r="P530" i="25"/>
  <c r="Q530" i="25" s="1"/>
  <c r="I755" i="25"/>
  <c r="J755" i="25"/>
  <c r="K755" i="25"/>
  <c r="L755" i="25"/>
  <c r="I730" i="25"/>
  <c r="J730" i="25"/>
  <c r="K730" i="25"/>
  <c r="L730" i="25"/>
  <c r="Q718" i="25"/>
  <c r="P719" i="25"/>
  <c r="P722" i="25"/>
  <c r="P723" i="25"/>
  <c r="P724" i="25"/>
  <c r="Q724" i="25" s="1"/>
  <c r="P725" i="25"/>
  <c r="P726" i="25"/>
  <c r="Q726" i="25" s="1"/>
  <c r="P727" i="25"/>
  <c r="P728" i="25"/>
  <c r="Q728" i="25" s="1"/>
  <c r="P729" i="25"/>
  <c r="P711" i="25"/>
  <c r="Q711" i="25" s="1"/>
  <c r="P712" i="25"/>
  <c r="P713" i="25"/>
  <c r="Q715" i="25"/>
  <c r="P707" i="25"/>
  <c r="P708" i="25"/>
  <c r="P709" i="25"/>
  <c r="P710" i="25"/>
  <c r="P706" i="25"/>
  <c r="Q706" i="25" s="1"/>
  <c r="P701" i="25"/>
  <c r="Q701" i="25" s="1"/>
  <c r="P702" i="25"/>
  <c r="Q702" i="25" s="1"/>
  <c r="P703" i="25"/>
  <c r="Q703" i="25" s="1"/>
  <c r="P698" i="25"/>
  <c r="Q698" i="25" s="1"/>
  <c r="P699" i="25"/>
  <c r="Q699" i="25" s="1"/>
  <c r="P700" i="25"/>
  <c r="I705" i="25"/>
  <c r="J705" i="25"/>
  <c r="K705" i="25"/>
  <c r="L705" i="25"/>
  <c r="I680" i="25"/>
  <c r="J680" i="25"/>
  <c r="K680" i="25"/>
  <c r="L680" i="25"/>
  <c r="P684" i="25"/>
  <c r="Q684" i="25" s="1"/>
  <c r="P685" i="25"/>
  <c r="Q685" i="25" s="1"/>
  <c r="P686" i="25"/>
  <c r="Q686" i="25" s="1"/>
  <c r="P687" i="25"/>
  <c r="Q687" i="25" s="1"/>
  <c r="P688" i="25"/>
  <c r="Q688" i="25" s="1"/>
  <c r="P689" i="25"/>
  <c r="Q689" i="25" s="1"/>
  <c r="P690" i="25"/>
  <c r="Q690" i="25" s="1"/>
  <c r="P691" i="25"/>
  <c r="P692" i="25"/>
  <c r="Q692" i="25"/>
  <c r="P693" i="25"/>
  <c r="Q693" i="25" s="1"/>
  <c r="P694" i="25"/>
  <c r="Q694" i="25" s="1"/>
  <c r="P695" i="25"/>
  <c r="P696" i="25"/>
  <c r="P697" i="25"/>
  <c r="Q697" i="25" s="1"/>
  <c r="P682" i="25"/>
  <c r="Q682" i="25" s="1"/>
  <c r="J655" i="25"/>
  <c r="I655" i="25"/>
  <c r="P649" i="25"/>
  <c r="K655" i="25"/>
  <c r="L655" i="25"/>
  <c r="I630" i="25"/>
  <c r="J630" i="25"/>
  <c r="K630" i="25"/>
  <c r="L630" i="25"/>
  <c r="I605" i="25"/>
  <c r="J605" i="25"/>
  <c r="K605" i="25"/>
  <c r="L605" i="25"/>
  <c r="I580" i="25"/>
  <c r="J580" i="25"/>
  <c r="K580" i="25"/>
  <c r="L580" i="25"/>
  <c r="I555" i="25"/>
  <c r="J555" i="25"/>
  <c r="K555" i="25"/>
  <c r="L555" i="25"/>
  <c r="P436" i="25"/>
  <c r="B230" i="25"/>
  <c r="C180" i="25"/>
  <c r="B180" i="25"/>
  <c r="B155" i="25"/>
  <c r="K30" i="34"/>
  <c r="M30" i="34"/>
  <c r="Z30" i="34"/>
  <c r="K31" i="34"/>
  <c r="M31" i="34"/>
  <c r="Z31" i="34"/>
  <c r="C755" i="25"/>
  <c r="B755" i="25"/>
  <c r="P755" i="25" s="1"/>
  <c r="Q755" i="25" s="1"/>
  <c r="P754" i="25"/>
  <c r="P753" i="25"/>
  <c r="Q753" i="25" s="1"/>
  <c r="P752" i="25"/>
  <c r="Q752" i="25" s="1"/>
  <c r="P751" i="25"/>
  <c r="P750" i="25"/>
  <c r="P749" i="25"/>
  <c r="P748" i="25"/>
  <c r="Q748" i="25" s="1"/>
  <c r="P747" i="25"/>
  <c r="Q747" i="25" s="1"/>
  <c r="P746" i="25"/>
  <c r="Q746" i="25" s="1"/>
  <c r="P745" i="25"/>
  <c r="P744" i="25"/>
  <c r="P743" i="25"/>
  <c r="Q743" i="25" s="1"/>
  <c r="P742" i="25"/>
  <c r="P741" i="25"/>
  <c r="Q741" i="25" s="1"/>
  <c r="P740" i="25"/>
  <c r="Q740" i="25" s="1"/>
  <c r="P739" i="25"/>
  <c r="P738" i="25"/>
  <c r="Q738" i="25" s="1"/>
  <c r="P737" i="25"/>
  <c r="Q737" i="25" s="1"/>
  <c r="P736" i="25"/>
  <c r="Q736" i="25" s="1"/>
  <c r="P735" i="25"/>
  <c r="Q735" i="25" s="1"/>
  <c r="P734" i="25"/>
  <c r="Q734" i="25" s="1"/>
  <c r="P733" i="25"/>
  <c r="Q733" i="25" s="1"/>
  <c r="P732" i="25"/>
  <c r="Q732" i="25" s="1"/>
  <c r="P731" i="25"/>
  <c r="Q731" i="25" s="1"/>
  <c r="C730" i="25"/>
  <c r="B730" i="25"/>
  <c r="Q588" i="25"/>
  <c r="K24" i="34"/>
  <c r="Q587" i="25"/>
  <c r="P431" i="25"/>
  <c r="Q431" i="25" s="1"/>
  <c r="P432" i="25"/>
  <c r="Q432" i="25" s="1"/>
  <c r="P433" i="25"/>
  <c r="Q433" i="25" s="1"/>
  <c r="P434" i="25"/>
  <c r="P435" i="25"/>
  <c r="P437" i="25"/>
  <c r="P438" i="25"/>
  <c r="C55" i="25"/>
  <c r="P55" i="25" s="1"/>
  <c r="Q55" i="25" s="1"/>
  <c r="Z27" i="34"/>
  <c r="B330" i="25"/>
  <c r="B655" i="25"/>
  <c r="B630" i="25"/>
  <c r="P630" i="25" s="1"/>
  <c r="Q630" i="25" s="1"/>
  <c r="K17" i="34"/>
  <c r="K18" i="34"/>
  <c r="P387" i="25"/>
  <c r="Q387" i="25" s="1"/>
  <c r="P388" i="25"/>
  <c r="P360" i="25"/>
  <c r="Q360" i="25" s="1"/>
  <c r="P359" i="25"/>
  <c r="Q359" i="25" s="1"/>
  <c r="K13" i="34"/>
  <c r="B305" i="25"/>
  <c r="B280" i="25"/>
  <c r="P199" i="25"/>
  <c r="P200" i="25"/>
  <c r="P201" i="25"/>
  <c r="P202" i="25"/>
  <c r="P329" i="25"/>
  <c r="Q329" i="25" s="1"/>
  <c r="P671" i="25"/>
  <c r="Q671" i="25" s="1"/>
  <c r="P672" i="25"/>
  <c r="Q672" i="25" s="1"/>
  <c r="P673" i="25"/>
  <c r="Q673" i="25" s="1"/>
  <c r="P674" i="25"/>
  <c r="Q674" i="25"/>
  <c r="P676" i="25"/>
  <c r="Q676" i="25" s="1"/>
  <c r="P677" i="25"/>
  <c r="Q677" i="25" s="1"/>
  <c r="Q678" i="25"/>
  <c r="P327" i="25"/>
  <c r="Q327" i="25" s="1"/>
  <c r="P328" i="25"/>
  <c r="Q328" i="25" s="1"/>
  <c r="P277" i="25"/>
  <c r="P278" i="25"/>
  <c r="P270" i="25"/>
  <c r="Z3" i="34"/>
  <c r="Z4" i="34"/>
  <c r="Z5" i="34"/>
  <c r="Z6" i="34"/>
  <c r="Z7" i="34"/>
  <c r="Z8" i="34"/>
  <c r="Z9" i="34"/>
  <c r="Z10" i="34"/>
  <c r="Z11" i="34"/>
  <c r="Z12" i="34"/>
  <c r="Z13" i="34"/>
  <c r="Z14" i="34"/>
  <c r="Z15" i="34"/>
  <c r="Z16" i="34"/>
  <c r="Z17" i="34"/>
  <c r="Z18" i="34"/>
  <c r="Z19" i="34"/>
  <c r="Z20" i="34"/>
  <c r="Z21" i="34"/>
  <c r="Z22" i="34"/>
  <c r="Z23" i="34"/>
  <c r="Z24" i="34"/>
  <c r="Z25" i="34"/>
  <c r="Z26" i="34"/>
  <c r="Z28" i="34"/>
  <c r="Z29" i="34"/>
  <c r="K3" i="34"/>
  <c r="M3" i="34"/>
  <c r="K4" i="34"/>
  <c r="M4" i="34"/>
  <c r="M5" i="34"/>
  <c r="K6" i="34"/>
  <c r="M6" i="34"/>
  <c r="K7" i="34"/>
  <c r="M7" i="34"/>
  <c r="K8" i="34"/>
  <c r="M8" i="34"/>
  <c r="K9" i="34"/>
  <c r="M9" i="34"/>
  <c r="K10" i="34"/>
  <c r="M10" i="34"/>
  <c r="K11" i="34"/>
  <c r="M11" i="34"/>
  <c r="K12" i="34"/>
  <c r="M12" i="34"/>
  <c r="M13" i="34"/>
  <c r="K14" i="34"/>
  <c r="M14" i="34"/>
  <c r="K15" i="34"/>
  <c r="M15" i="34"/>
  <c r="K16" i="34"/>
  <c r="M16" i="34"/>
  <c r="M18" i="34"/>
  <c r="K19" i="34"/>
  <c r="M19" i="34"/>
  <c r="K20" i="34"/>
  <c r="M20" i="34"/>
  <c r="K21" i="34"/>
  <c r="M21" i="34"/>
  <c r="K22" i="34"/>
  <c r="M22" i="34"/>
  <c r="K23" i="34"/>
  <c r="M23" i="34"/>
  <c r="M24" i="34"/>
  <c r="K25" i="34"/>
  <c r="M25" i="34"/>
  <c r="K26" i="34"/>
  <c r="M26" i="34"/>
  <c r="K27" i="34"/>
  <c r="M27" i="34"/>
  <c r="K28" i="34"/>
  <c r="M28" i="34"/>
  <c r="K29" i="34"/>
  <c r="M29" i="34"/>
  <c r="K2" i="34"/>
  <c r="M2" i="34"/>
  <c r="C80" i="25"/>
  <c r="B130" i="25"/>
  <c r="C27" i="208" s="1"/>
  <c r="P107" i="25"/>
  <c r="Q4" i="208" s="1"/>
  <c r="P106" i="25"/>
  <c r="Q3" i="208" s="1"/>
  <c r="Q106" i="25"/>
  <c r="R3" i="208" s="1"/>
  <c r="C705" i="25"/>
  <c r="P704" i="25"/>
  <c r="Q704" i="25" s="1"/>
  <c r="P681" i="25"/>
  <c r="Q681" i="25"/>
  <c r="C680" i="25"/>
  <c r="B680" i="25"/>
  <c r="Q679" i="25"/>
  <c r="P670" i="25"/>
  <c r="Q670" i="25" s="1"/>
  <c r="P669" i="25"/>
  <c r="Q669" i="25" s="1"/>
  <c r="P668" i="25"/>
  <c r="Q668" i="25"/>
  <c r="P667" i="25"/>
  <c r="Q667" i="25"/>
  <c r="P666" i="25"/>
  <c r="Q666" i="25" s="1"/>
  <c r="P665" i="25"/>
  <c r="Q665" i="25"/>
  <c r="P664" i="25"/>
  <c r="Q664" i="25" s="1"/>
  <c r="P663" i="25"/>
  <c r="Q663" i="25"/>
  <c r="P662" i="25"/>
  <c r="Q662" i="25" s="1"/>
  <c r="P661" i="25"/>
  <c r="Q661" i="25" s="1"/>
  <c r="P660" i="25"/>
  <c r="Q660" i="25" s="1"/>
  <c r="Q658" i="25"/>
  <c r="C655" i="25"/>
  <c r="P654" i="25"/>
  <c r="P653" i="25"/>
  <c r="P652" i="25"/>
  <c r="P651" i="25"/>
  <c r="P650" i="25"/>
  <c r="P648" i="25"/>
  <c r="P647" i="25"/>
  <c r="P646" i="25"/>
  <c r="P645" i="25"/>
  <c r="P644" i="25"/>
  <c r="P643" i="25"/>
  <c r="P642" i="25"/>
  <c r="P641" i="25"/>
  <c r="P640" i="25"/>
  <c r="P639" i="25"/>
  <c r="P638" i="25"/>
  <c r="P637" i="25"/>
  <c r="P636" i="25"/>
  <c r="P635" i="25"/>
  <c r="P634" i="25"/>
  <c r="P633" i="25"/>
  <c r="P632" i="25"/>
  <c r="P629" i="25"/>
  <c r="Q629" i="25" s="1"/>
  <c r="P628" i="25"/>
  <c r="Q628" i="25" s="1"/>
  <c r="P627" i="25"/>
  <c r="P626" i="25"/>
  <c r="Q626" i="25" s="1"/>
  <c r="P625" i="25"/>
  <c r="P624" i="25"/>
  <c r="Q624" i="25" s="1"/>
  <c r="P623" i="25"/>
  <c r="Q623" i="25"/>
  <c r="P622" i="25"/>
  <c r="P621" i="25"/>
  <c r="P620" i="25"/>
  <c r="P619" i="25"/>
  <c r="P618" i="25"/>
  <c r="Q618" i="25" s="1"/>
  <c r="P617" i="25"/>
  <c r="Q617" i="25" s="1"/>
  <c r="P616" i="25"/>
  <c r="Q616" i="25" s="1"/>
  <c r="P615" i="25"/>
  <c r="Q615" i="25" s="1"/>
  <c r="P614" i="25"/>
  <c r="Q614" i="25" s="1"/>
  <c r="P613" i="25"/>
  <c r="Q613" i="25" s="1"/>
  <c r="P612" i="25"/>
  <c r="P611" i="25"/>
  <c r="P610" i="25"/>
  <c r="P609" i="25"/>
  <c r="P607" i="25"/>
  <c r="Q607" i="25" s="1"/>
  <c r="P606" i="25"/>
  <c r="Q606" i="25" s="1"/>
  <c r="Q594" i="25"/>
  <c r="Q593" i="25"/>
  <c r="Q592" i="25"/>
  <c r="Q591" i="25"/>
  <c r="Q590" i="25"/>
  <c r="Q589" i="25"/>
  <c r="Q586" i="25"/>
  <c r="P584" i="25"/>
  <c r="Q584" i="25" s="1"/>
  <c r="P583" i="25"/>
  <c r="Q583" i="25" s="1"/>
  <c r="P582" i="25"/>
  <c r="P581" i="25"/>
  <c r="B580" i="25"/>
  <c r="P579" i="25"/>
  <c r="P578" i="25"/>
  <c r="P577" i="25"/>
  <c r="P576" i="25"/>
  <c r="Q576" i="25" s="1"/>
  <c r="P575" i="25"/>
  <c r="P574" i="25"/>
  <c r="P573" i="25"/>
  <c r="Q573" i="25" s="1"/>
  <c r="P572" i="25"/>
  <c r="P571" i="25"/>
  <c r="P570" i="25"/>
  <c r="Q570" i="25" s="1"/>
  <c r="P569" i="25"/>
  <c r="Q569" i="25"/>
  <c r="P568" i="25"/>
  <c r="P567" i="25"/>
  <c r="Q567" i="25"/>
  <c r="P566" i="25"/>
  <c r="P565" i="25"/>
  <c r="P561" i="25"/>
  <c r="Q561" i="25" s="1"/>
  <c r="P560" i="25"/>
  <c r="Q560" i="25" s="1"/>
  <c r="P559" i="25"/>
  <c r="Q559" i="25" s="1"/>
  <c r="P558" i="25"/>
  <c r="Q558" i="25" s="1"/>
  <c r="P557" i="25"/>
  <c r="P556" i="25"/>
  <c r="P554" i="25"/>
  <c r="P553" i="25"/>
  <c r="P552" i="25"/>
  <c r="P551" i="25"/>
  <c r="P550" i="25"/>
  <c r="P549" i="25"/>
  <c r="P548" i="25"/>
  <c r="P547" i="25"/>
  <c r="P546" i="25"/>
  <c r="P545" i="25"/>
  <c r="P544" i="25"/>
  <c r="P543" i="25"/>
  <c r="P542" i="25"/>
  <c r="P541" i="25"/>
  <c r="P540" i="25"/>
  <c r="P539" i="25"/>
  <c r="P536" i="25"/>
  <c r="P535" i="25"/>
  <c r="P534" i="25"/>
  <c r="P533" i="25"/>
  <c r="P532" i="25"/>
  <c r="P531" i="25"/>
  <c r="P529" i="25"/>
  <c r="P528" i="25"/>
  <c r="P527" i="25"/>
  <c r="P526" i="25"/>
  <c r="P525" i="25"/>
  <c r="P524" i="25"/>
  <c r="P523" i="25"/>
  <c r="P522" i="25"/>
  <c r="P521" i="25"/>
  <c r="P520" i="25"/>
  <c r="P519" i="25"/>
  <c r="P518" i="25"/>
  <c r="P517" i="25"/>
  <c r="P516" i="25"/>
  <c r="P515" i="25"/>
  <c r="P514" i="25"/>
  <c r="P513" i="25"/>
  <c r="P512" i="25"/>
  <c r="P511" i="25"/>
  <c r="P510" i="25"/>
  <c r="P509" i="25"/>
  <c r="P508" i="25"/>
  <c r="P507" i="25"/>
  <c r="P506" i="25"/>
  <c r="P504" i="25"/>
  <c r="P503" i="25"/>
  <c r="P502" i="25"/>
  <c r="P501" i="25"/>
  <c r="P498" i="25"/>
  <c r="P497" i="25"/>
  <c r="P496" i="25"/>
  <c r="P495" i="25"/>
  <c r="P494" i="25"/>
  <c r="P493" i="25"/>
  <c r="P492" i="25"/>
  <c r="P491" i="25"/>
  <c r="P490" i="25"/>
  <c r="P489" i="25"/>
  <c r="P488" i="25"/>
  <c r="P487" i="25"/>
  <c r="P486" i="25"/>
  <c r="P484" i="25"/>
  <c r="P483" i="25"/>
  <c r="P482" i="25"/>
  <c r="P481" i="25"/>
  <c r="P479" i="25"/>
  <c r="P478" i="25"/>
  <c r="Q478" i="25" s="1"/>
  <c r="P477" i="25"/>
  <c r="P476" i="25"/>
  <c r="P475" i="25"/>
  <c r="P474" i="25"/>
  <c r="P473" i="25"/>
  <c r="P463" i="25"/>
  <c r="P462" i="25"/>
  <c r="P461" i="25"/>
  <c r="P460" i="25"/>
  <c r="Q460" i="25" s="1"/>
  <c r="P459" i="25"/>
  <c r="P458" i="25"/>
  <c r="P457" i="25"/>
  <c r="P456" i="25"/>
  <c r="P454" i="25"/>
  <c r="P453" i="25"/>
  <c r="P452" i="25"/>
  <c r="Q452" i="25"/>
  <c r="P451" i="25"/>
  <c r="Q451" i="25" s="1"/>
  <c r="P450" i="25"/>
  <c r="P449" i="25"/>
  <c r="P448" i="25"/>
  <c r="P447" i="25"/>
  <c r="P446" i="25"/>
  <c r="P445" i="25"/>
  <c r="P444" i="25"/>
  <c r="P443" i="25"/>
  <c r="Q443" i="25" s="1"/>
  <c r="P442" i="25"/>
  <c r="P441" i="25"/>
  <c r="Q441" i="25" s="1"/>
  <c r="P440" i="25"/>
  <c r="P439" i="25"/>
  <c r="Q439" i="25" s="1"/>
  <c r="C430" i="25"/>
  <c r="B430" i="25"/>
  <c r="P429" i="25"/>
  <c r="P428" i="25"/>
  <c r="P427" i="25"/>
  <c r="P426" i="25"/>
  <c r="P425" i="25"/>
  <c r="P424" i="25"/>
  <c r="P423" i="25"/>
  <c r="P422" i="25"/>
  <c r="P421" i="25"/>
  <c r="Q421" i="25"/>
  <c r="P420" i="25"/>
  <c r="P419" i="25"/>
  <c r="P418" i="25"/>
  <c r="P417" i="25"/>
  <c r="P416" i="25"/>
  <c r="Q416" i="25" s="1"/>
  <c r="P415" i="25"/>
  <c r="P414" i="25"/>
  <c r="P413" i="25"/>
  <c r="P412" i="25"/>
  <c r="P411" i="25"/>
  <c r="Q411" i="25" s="1"/>
  <c r="P410" i="25"/>
  <c r="P409" i="25"/>
  <c r="P408" i="25"/>
  <c r="P407" i="25"/>
  <c r="P406" i="25"/>
  <c r="C405" i="25"/>
  <c r="P403" i="25"/>
  <c r="P402" i="25"/>
  <c r="P401" i="25"/>
  <c r="P400" i="25"/>
  <c r="P399" i="25"/>
  <c r="P398" i="25"/>
  <c r="P397" i="25"/>
  <c r="P396" i="25"/>
  <c r="P395" i="25"/>
  <c r="P394" i="25"/>
  <c r="P393" i="25"/>
  <c r="P392" i="25"/>
  <c r="P391" i="25"/>
  <c r="P390" i="25"/>
  <c r="P389" i="25"/>
  <c r="P386" i="25"/>
  <c r="P385" i="25"/>
  <c r="P384" i="25"/>
  <c r="P383" i="25"/>
  <c r="P382" i="25"/>
  <c r="P381" i="25"/>
  <c r="C380" i="25"/>
  <c r="B380" i="25"/>
  <c r="P379" i="25"/>
  <c r="P378" i="25"/>
  <c r="P377" i="25"/>
  <c r="P376" i="25"/>
  <c r="P375" i="25"/>
  <c r="P374" i="25"/>
  <c r="P373" i="25"/>
  <c r="P372" i="25"/>
  <c r="P371" i="25"/>
  <c r="P370" i="25"/>
  <c r="P369" i="25"/>
  <c r="P368" i="25"/>
  <c r="P367" i="25"/>
  <c r="P366" i="25"/>
  <c r="P365" i="25"/>
  <c r="P364" i="25"/>
  <c r="P363" i="25"/>
  <c r="P362" i="25"/>
  <c r="P361" i="25"/>
  <c r="P358" i="25"/>
  <c r="P357" i="25"/>
  <c r="P356" i="25"/>
  <c r="P354" i="25"/>
  <c r="P353" i="25"/>
  <c r="P352" i="25"/>
  <c r="P351" i="25"/>
  <c r="P350" i="25"/>
  <c r="P349" i="25"/>
  <c r="P348" i="25"/>
  <c r="P347" i="25"/>
  <c r="P345" i="25"/>
  <c r="Q343" i="25"/>
  <c r="P342" i="25"/>
  <c r="P341" i="25"/>
  <c r="Q341" i="25" s="1"/>
  <c r="P340" i="25"/>
  <c r="P339" i="25"/>
  <c r="P338" i="25"/>
  <c r="P337" i="25"/>
  <c r="P336" i="25"/>
  <c r="P335" i="25"/>
  <c r="P334" i="25"/>
  <c r="P333" i="25"/>
  <c r="P332" i="25"/>
  <c r="P331" i="25"/>
  <c r="P326" i="25"/>
  <c r="P325" i="25"/>
  <c r="P324" i="25"/>
  <c r="P323" i="25"/>
  <c r="P322" i="25"/>
  <c r="P321" i="25"/>
  <c r="P320" i="25"/>
  <c r="P319" i="25"/>
  <c r="P318" i="25"/>
  <c r="P317" i="25"/>
  <c r="P316" i="25"/>
  <c r="P315" i="25"/>
  <c r="P314" i="25"/>
  <c r="P313" i="25"/>
  <c r="P312" i="25"/>
  <c r="P311" i="25"/>
  <c r="P310" i="25"/>
  <c r="P309" i="25"/>
  <c r="P308" i="25"/>
  <c r="P307" i="25"/>
  <c r="P306" i="25"/>
  <c r="C305" i="25"/>
  <c r="P304" i="25"/>
  <c r="P303" i="25"/>
  <c r="P302" i="25"/>
  <c r="P301" i="25"/>
  <c r="P300" i="25"/>
  <c r="P295" i="25"/>
  <c r="Q295" i="25" s="1"/>
  <c r="P294" i="25"/>
  <c r="P293" i="25"/>
  <c r="P292" i="25"/>
  <c r="P291" i="25"/>
  <c r="P290" i="25"/>
  <c r="P289" i="25"/>
  <c r="P288" i="25"/>
  <c r="P287" i="25"/>
  <c r="Q287" i="25" s="1"/>
  <c r="P286" i="25"/>
  <c r="P285" i="25"/>
  <c r="P284" i="25"/>
  <c r="P283" i="25"/>
  <c r="P282" i="25"/>
  <c r="P281" i="25"/>
  <c r="P279" i="25"/>
  <c r="P276" i="25"/>
  <c r="P275" i="25"/>
  <c r="P274" i="25"/>
  <c r="P273" i="25"/>
  <c r="P272" i="25"/>
  <c r="P271" i="25"/>
  <c r="P269" i="25"/>
  <c r="Q269" i="25"/>
  <c r="P268" i="25"/>
  <c r="Q268" i="25" s="1"/>
  <c r="P267" i="25"/>
  <c r="P266" i="25"/>
  <c r="P265" i="25"/>
  <c r="Q265" i="25"/>
  <c r="P264" i="25"/>
  <c r="Q264" i="25" s="1"/>
  <c r="P263" i="25"/>
  <c r="P261" i="25"/>
  <c r="Q261" i="25" s="1"/>
  <c r="P260" i="25"/>
  <c r="Q260" i="25" s="1"/>
  <c r="P259" i="25"/>
  <c r="Q259" i="25" s="1"/>
  <c r="P258" i="25"/>
  <c r="P257" i="25"/>
  <c r="Q257" i="25" s="1"/>
  <c r="P256" i="25"/>
  <c r="B255" i="25"/>
  <c r="P254" i="25"/>
  <c r="P253" i="25"/>
  <c r="P252" i="25"/>
  <c r="P251" i="25"/>
  <c r="Q251" i="25" s="1"/>
  <c r="P250" i="25"/>
  <c r="P249" i="25"/>
  <c r="Q249" i="25" s="1"/>
  <c r="P248" i="25"/>
  <c r="Q248" i="25" s="1"/>
  <c r="P247" i="25"/>
  <c r="P246" i="25"/>
  <c r="P245" i="25"/>
  <c r="P244" i="25"/>
  <c r="P243" i="25"/>
  <c r="P242" i="25"/>
  <c r="P241" i="25"/>
  <c r="P240" i="25"/>
  <c r="Q240" i="25" s="1"/>
  <c r="P239" i="25"/>
  <c r="P238" i="25"/>
  <c r="Q238" i="25" s="1"/>
  <c r="Q237" i="25"/>
  <c r="P236" i="25"/>
  <c r="P235" i="25"/>
  <c r="P234" i="25"/>
  <c r="P232" i="25"/>
  <c r="Q232" i="25"/>
  <c r="P231" i="25"/>
  <c r="Q231" i="25" s="1"/>
  <c r="C230" i="25"/>
  <c r="P229" i="25"/>
  <c r="P227" i="25"/>
  <c r="P226" i="25"/>
  <c r="P225" i="25"/>
  <c r="P224" i="25"/>
  <c r="Q224" i="25" s="1"/>
  <c r="P223" i="25"/>
  <c r="Q223" i="25" s="1"/>
  <c r="P222" i="25"/>
  <c r="Q222" i="25" s="1"/>
  <c r="P221" i="25"/>
  <c r="Q221" i="25" s="1"/>
  <c r="P220" i="25"/>
  <c r="P219" i="25"/>
  <c r="Q219" i="25"/>
  <c r="P218" i="25"/>
  <c r="Q218" i="25" s="1"/>
  <c r="P217" i="25"/>
  <c r="P216" i="25"/>
  <c r="P215" i="25"/>
  <c r="P214" i="25"/>
  <c r="P213" i="25"/>
  <c r="P212" i="25"/>
  <c r="P211" i="25"/>
  <c r="P210" i="25"/>
  <c r="Q210" i="25" s="1"/>
  <c r="P209" i="25"/>
  <c r="Q209" i="25" s="1"/>
  <c r="P208" i="25"/>
  <c r="P207" i="25"/>
  <c r="P206" i="25"/>
  <c r="Q206" i="25" s="1"/>
  <c r="P204" i="25"/>
  <c r="P203" i="25"/>
  <c r="P198" i="25"/>
  <c r="P197" i="25"/>
  <c r="P196" i="25"/>
  <c r="P195" i="25"/>
  <c r="P194" i="25"/>
  <c r="P193" i="25"/>
  <c r="Q193" i="25" s="1"/>
  <c r="P192" i="25"/>
  <c r="P191" i="25"/>
  <c r="P190" i="25"/>
  <c r="P189" i="25"/>
  <c r="P188" i="25"/>
  <c r="P187" i="25"/>
  <c r="P186" i="25"/>
  <c r="P185" i="25"/>
  <c r="P184" i="25"/>
  <c r="P183" i="25"/>
  <c r="P182" i="25"/>
  <c r="Q181" i="25"/>
  <c r="P179" i="25"/>
  <c r="Q179" i="25" s="1"/>
  <c r="P178" i="25"/>
  <c r="Q178" i="25" s="1"/>
  <c r="P177" i="25"/>
  <c r="P176" i="25"/>
  <c r="Q176" i="25" s="1"/>
  <c r="P175" i="25"/>
  <c r="Q175" i="25" s="1"/>
  <c r="P174" i="25"/>
  <c r="Q174" i="25" s="1"/>
  <c r="P172" i="25"/>
  <c r="Q172" i="25" s="1"/>
  <c r="P171" i="25"/>
  <c r="P170" i="25"/>
  <c r="Q170" i="25" s="1"/>
  <c r="P169" i="25"/>
  <c r="Q169" i="25" s="1"/>
  <c r="P168" i="25"/>
  <c r="Q168" i="25"/>
  <c r="P167" i="25"/>
  <c r="Q167" i="25" s="1"/>
  <c r="P166" i="25"/>
  <c r="Q166" i="25" s="1"/>
  <c r="P165" i="25"/>
  <c r="P164" i="25"/>
  <c r="Q164" i="25" s="1"/>
  <c r="P163" i="25"/>
  <c r="Q163" i="25" s="1"/>
  <c r="P162" i="25"/>
  <c r="P161" i="25"/>
  <c r="P160" i="25"/>
  <c r="P159" i="25"/>
  <c r="P158" i="25"/>
  <c r="Q158" i="25" s="1"/>
  <c r="P157" i="25"/>
  <c r="P156" i="25"/>
  <c r="P124" i="25"/>
  <c r="P123" i="25"/>
  <c r="Q20" i="208" s="1"/>
  <c r="P122" i="25"/>
  <c r="Q19" i="208" s="1"/>
  <c r="Q122" i="25"/>
  <c r="R19" i="208" s="1"/>
  <c r="P121" i="25"/>
  <c r="P120" i="25"/>
  <c r="P119" i="25"/>
  <c r="Q16" i="208" s="1"/>
  <c r="Q119" i="25"/>
  <c r="R16" i="208" s="1"/>
  <c r="P118" i="25"/>
  <c r="Q15" i="208" s="1"/>
  <c r="Q118" i="25"/>
  <c r="R15" i="208" s="1"/>
  <c r="P117" i="25"/>
  <c r="Q14" i="208" s="1"/>
  <c r="P116" i="25"/>
  <c r="P115" i="25"/>
  <c r="P114" i="25"/>
  <c r="P113" i="25"/>
  <c r="Q10" i="208" s="1"/>
  <c r="Q113" i="25"/>
  <c r="R10" i="208" s="1"/>
  <c r="P112" i="25"/>
  <c r="P111" i="25"/>
  <c r="P110" i="25"/>
  <c r="P109" i="25"/>
  <c r="P108" i="25"/>
  <c r="P104" i="25"/>
  <c r="Q104" i="25" s="1"/>
  <c r="P103" i="25"/>
  <c r="Q103" i="25" s="1"/>
  <c r="P102" i="25"/>
  <c r="P101" i="25"/>
  <c r="P100" i="25"/>
  <c r="P99" i="25"/>
  <c r="P98" i="25"/>
  <c r="Q98" i="25" s="1"/>
  <c r="P97" i="25"/>
  <c r="Q97" i="25" s="1"/>
  <c r="P96" i="25"/>
  <c r="P95" i="25"/>
  <c r="Q95" i="25" s="1"/>
  <c r="P94" i="25"/>
  <c r="P93" i="25"/>
  <c r="Q93" i="25" s="1"/>
  <c r="P92" i="25"/>
  <c r="P90" i="25"/>
  <c r="P89" i="25"/>
  <c r="P88" i="25"/>
  <c r="P87" i="25"/>
  <c r="P86" i="25"/>
  <c r="Q86" i="25" s="1"/>
  <c r="P85" i="25"/>
  <c r="Q85" i="25"/>
  <c r="P84" i="25"/>
  <c r="Q84" i="25" s="1"/>
  <c r="P83" i="25"/>
  <c r="Q83" i="25" s="1"/>
  <c r="P82" i="25"/>
  <c r="P81" i="25"/>
  <c r="Q81" i="25" s="1"/>
  <c r="P79" i="25"/>
  <c r="P78" i="25"/>
  <c r="P77" i="25"/>
  <c r="P76" i="25"/>
  <c r="P75" i="25"/>
  <c r="P74" i="25"/>
  <c r="P73" i="25"/>
  <c r="P72" i="25"/>
  <c r="P71" i="25"/>
  <c r="P70" i="25"/>
  <c r="P69" i="25"/>
  <c r="P68" i="25"/>
  <c r="P67" i="25"/>
  <c r="Q67" i="25" s="1"/>
  <c r="P66" i="25"/>
  <c r="Q66" i="25" s="1"/>
  <c r="P65" i="25"/>
  <c r="Q65" i="25" s="1"/>
  <c r="P64" i="25"/>
  <c r="P63" i="25"/>
  <c r="Q63" i="25" s="1"/>
  <c r="P62" i="25"/>
  <c r="Q62" i="25" s="1"/>
  <c r="P60" i="25"/>
  <c r="P58" i="25"/>
  <c r="Q58" i="25" s="1"/>
  <c r="P57" i="25"/>
  <c r="P56" i="25"/>
  <c r="Q56" i="25" s="1"/>
  <c r="P54" i="25"/>
  <c r="P53" i="25"/>
  <c r="P52" i="25"/>
  <c r="P51" i="25"/>
  <c r="P50" i="25"/>
  <c r="P49" i="25"/>
  <c r="P48" i="25"/>
  <c r="P47" i="25"/>
  <c r="P46" i="25"/>
  <c r="P45" i="25"/>
  <c r="P44" i="25"/>
  <c r="P43" i="25"/>
  <c r="P41" i="25"/>
  <c r="P40" i="25"/>
  <c r="P39" i="25"/>
  <c r="P37" i="25"/>
  <c r="P36" i="25"/>
  <c r="P35" i="25"/>
  <c r="P32" i="25"/>
  <c r="P31" i="25"/>
  <c r="C30" i="25"/>
  <c r="B30" i="25"/>
  <c r="B405" i="25"/>
  <c r="P404" i="25"/>
  <c r="B605" i="25"/>
  <c r="Q94" i="25"/>
  <c r="AM57" i="208"/>
  <c r="Q78" i="25"/>
  <c r="Q73" i="25"/>
  <c r="AL28" i="208"/>
  <c r="AL30" i="208"/>
  <c r="AJ30" i="208"/>
  <c r="AJ24" i="208"/>
  <c r="E205" i="25"/>
  <c r="M155" i="25"/>
  <c r="M405" i="25"/>
  <c r="N405" i="25"/>
  <c r="N680" i="25"/>
  <c r="M730" i="25"/>
  <c r="P355" i="25"/>
  <c r="Q355" i="25" s="1"/>
  <c r="X3" i="208"/>
  <c r="AK4" i="208"/>
  <c r="AJ4" i="208"/>
  <c r="AK3" i="208"/>
  <c r="AJ3" i="208"/>
  <c r="AL4" i="208"/>
  <c r="P605" i="25"/>
  <c r="U3" i="208"/>
  <c r="AL3" i="208"/>
  <c r="P380" i="25"/>
  <c r="Q380" i="25" s="1"/>
  <c r="P405" i="25"/>
  <c r="AL5" i="208"/>
  <c r="AL6" i="208"/>
  <c r="Q102" i="25"/>
  <c r="AK24" i="208"/>
  <c r="AJ95" i="208"/>
  <c r="AK109" i="208" s="1"/>
  <c r="AL109" i="208" s="1"/>
  <c r="AL22" i="208"/>
  <c r="AL24" i="208"/>
  <c r="AK113" i="208"/>
  <c r="AK114" i="208" s="1"/>
  <c r="AJ96" i="208"/>
  <c r="AM22" i="208"/>
  <c r="AM24" i="208"/>
  <c r="C280" i="25"/>
  <c r="P262" i="25"/>
  <c r="Q267" i="25"/>
  <c r="Q447" i="25"/>
  <c r="Q197" i="25"/>
  <c r="Q198" i="25"/>
  <c r="Q246" i="25"/>
  <c r="Q214" i="25"/>
  <c r="Q335" i="25"/>
  <c r="Q171" i="25"/>
  <c r="N180" i="25"/>
  <c r="Q333" i="25"/>
  <c r="Q368" i="25"/>
  <c r="Q196" i="25"/>
  <c r="Q282" i="25"/>
  <c r="Q245" i="25"/>
  <c r="Q256" i="25"/>
  <c r="Q370" i="25"/>
  <c r="Q207" i="25"/>
  <c r="Q208" i="25"/>
  <c r="Q352" i="25"/>
  <c r="Q446" i="25"/>
  <c r="Q212" i="25"/>
  <c r="Q211" i="25"/>
  <c r="Q291" i="25"/>
  <c r="Q414" i="25"/>
  <c r="Q351" i="25"/>
  <c r="Q123" i="25"/>
  <c r="R20" i="208" s="1"/>
  <c r="Q70" i="25"/>
  <c r="Q162" i="25"/>
  <c r="Q31" i="25"/>
  <c r="N205" i="25"/>
  <c r="M105" i="25"/>
  <c r="Q234" i="25"/>
  <c r="Q165" i="25"/>
  <c r="Q64" i="25"/>
  <c r="Q241" i="25"/>
  <c r="Q160" i="25"/>
  <c r="M280" i="25"/>
  <c r="Q213" i="25"/>
  <c r="Q156" i="25"/>
  <c r="Q40" i="25"/>
  <c r="Q250" i="25"/>
  <c r="Q247" i="25"/>
  <c r="Q75" i="25"/>
  <c r="Q226" i="25"/>
  <c r="Q177" i="25"/>
  <c r="Q216" i="25"/>
  <c r="Q74" i="25"/>
  <c r="Q90" i="25"/>
  <c r="Q279" i="25"/>
  <c r="Q243" i="25"/>
  <c r="Q235" i="25"/>
  <c r="Q378" i="25"/>
  <c r="Q331" i="25"/>
  <c r="Q293" i="25"/>
  <c r="Q91" i="25"/>
  <c r="Q325" i="25"/>
  <c r="Q581" i="25"/>
  <c r="Q577" i="25"/>
  <c r="Q290" i="25"/>
  <c r="Q286" i="25"/>
  <c r="Q403" i="25"/>
  <c r="Q242" i="25"/>
  <c r="Q244" i="25"/>
  <c r="M180" i="25"/>
  <c r="Q482" i="25"/>
  <c r="Q395" i="25"/>
  <c r="Q292" i="25"/>
  <c r="Q383" i="25"/>
  <c r="Q301" i="25"/>
  <c r="Q236" i="25"/>
  <c r="M680" i="25"/>
  <c r="Q382" i="25"/>
  <c r="Q397" i="25"/>
  <c r="Q273" i="25"/>
  <c r="Q252" i="25"/>
  <c r="Q322" i="25"/>
  <c r="P430" i="25"/>
  <c r="Q430" i="25" s="1"/>
  <c r="Q727" i="25"/>
  <c r="Q595" i="25"/>
  <c r="Q489" i="25"/>
  <c r="Q283" i="25"/>
  <c r="Q551" i="25"/>
  <c r="Q481" i="25"/>
  <c r="Q398" i="25"/>
  <c r="Q379" i="25"/>
  <c r="Q350" i="25"/>
  <c r="Q319" i="25"/>
  <c r="Q316" i="25"/>
  <c r="Q289" i="25"/>
  <c r="Q285" i="25"/>
  <c r="Q281" i="25"/>
  <c r="Q596" i="25"/>
  <c r="Q284" i="25"/>
  <c r="Q288" i="25"/>
  <c r="Q275" i="25"/>
  <c r="Q393" i="25"/>
  <c r="N130" i="25"/>
  <c r="O27" i="208" s="1"/>
  <c r="Q503" i="25"/>
  <c r="Q409" i="25"/>
  <c r="Q389" i="25"/>
  <c r="Q258" i="25"/>
  <c r="Q533" i="25"/>
  <c r="Q263" i="25"/>
  <c r="Q394" i="25"/>
  <c r="Q253" i="25"/>
  <c r="Q34" i="25"/>
  <c r="Q571" i="25"/>
  <c r="Q461" i="25"/>
  <c r="Q308" i="25"/>
  <c r="Q161" i="25"/>
  <c r="Q157" i="25"/>
  <c r="Q92" i="25"/>
  <c r="Q544" i="25"/>
  <c r="Q318" i="25"/>
  <c r="Q312" i="25"/>
  <c r="Q710" i="25"/>
  <c r="Q309" i="25"/>
  <c r="Q303" i="25"/>
  <c r="Q128" i="25"/>
  <c r="R25" i="208" s="1"/>
  <c r="Q754" i="25"/>
  <c r="Q610" i="25"/>
  <c r="Q541" i="25"/>
  <c r="Q487" i="25"/>
  <c r="Q449" i="25"/>
  <c r="Q445" i="25"/>
  <c r="Q442" i="25"/>
  <c r="Q400" i="25"/>
  <c r="Q381" i="25"/>
  <c r="Q377" i="25"/>
  <c r="Q372" i="25"/>
  <c r="Q338" i="25"/>
  <c r="Q337" i="25"/>
  <c r="Q323" i="25"/>
  <c r="Q321" i="25"/>
  <c r="Q310" i="25"/>
  <c r="Q307" i="25"/>
  <c r="Q306" i="25"/>
  <c r="Q294" i="25"/>
  <c r="Q548" i="25"/>
  <c r="Q353" i="25"/>
  <c r="Q313" i="25"/>
  <c r="Q262" i="25"/>
  <c r="Q137" i="25"/>
  <c r="Q720" i="25"/>
  <c r="Q744" i="25"/>
  <c r="Q550" i="25"/>
  <c r="Q523" i="25"/>
  <c r="Q334" i="25"/>
  <c r="Q79" i="25"/>
  <c r="Q404" i="25"/>
  <c r="Q498" i="25"/>
  <c r="Q311" i="25"/>
  <c r="Q304" i="25"/>
  <c r="Q302" i="25"/>
  <c r="Q99" i="25"/>
  <c r="Q45" i="25"/>
  <c r="Q152" i="25"/>
  <c r="N555" i="25"/>
  <c r="Q515" i="25"/>
  <c r="Q364" i="25"/>
  <c r="Q317" i="25"/>
  <c r="Q39" i="25"/>
  <c r="Q135" i="25"/>
  <c r="M480" i="25"/>
  <c r="Q420" i="25"/>
  <c r="Q356" i="25"/>
  <c r="Q336" i="25"/>
  <c r="Q332" i="25"/>
  <c r="Q57" i="25"/>
  <c r="Q37" i="25"/>
  <c r="Q717" i="25"/>
  <c r="Q493" i="25"/>
  <c r="Q314" i="25"/>
  <c r="Q159" i="25"/>
  <c r="Q134" i="25"/>
  <c r="Q729" i="25"/>
  <c r="Q700" i="25"/>
  <c r="Q459" i="25"/>
  <c r="Q375" i="25"/>
  <c r="Q366" i="25"/>
  <c r="Q345" i="25"/>
  <c r="Q315" i="25"/>
  <c r="Q141" i="25"/>
  <c r="Q38" i="25"/>
  <c r="Q751" i="25"/>
  <c r="Q349" i="25"/>
  <c r="Q89" i="25"/>
  <c r="Q72" i="25"/>
  <c r="Q434" i="25"/>
  <c r="Q340" i="25"/>
  <c r="Q326" i="25"/>
  <c r="Q324" i="25"/>
  <c r="Q88" i="25"/>
  <c r="Q719" i="25"/>
  <c r="Q619" i="25"/>
  <c r="Q488" i="25"/>
  <c r="Q320" i="25"/>
  <c r="Q300" i="25"/>
  <c r="Q415" i="25"/>
  <c r="Q390" i="25"/>
  <c r="Q369" i="25"/>
  <c r="Q344" i="25"/>
  <c r="Q342" i="25"/>
  <c r="N530" i="25"/>
  <c r="Q716" i="25"/>
  <c r="Q695" i="25"/>
  <c r="Q437" i="25"/>
  <c r="Q622" i="25"/>
  <c r="Q621" i="25"/>
  <c r="Q565" i="25"/>
  <c r="Q536" i="25"/>
  <c r="Q519" i="25"/>
  <c r="Q477" i="25"/>
  <c r="Q428" i="25"/>
  <c r="Q408" i="25"/>
  <c r="Q391" i="25"/>
  <c r="Q367" i="25"/>
  <c r="Q357" i="25"/>
  <c r="Q348" i="25"/>
  <c r="Q510" i="25"/>
  <c r="Q490" i="25"/>
  <c r="Q453" i="25"/>
  <c r="Q373" i="25"/>
  <c r="M630" i="25"/>
  <c r="Q722" i="25"/>
  <c r="Q712" i="25"/>
  <c r="Q714" i="25"/>
  <c r="Q691" i="25"/>
  <c r="Q201" i="25"/>
  <c r="Q202" i="25"/>
  <c r="Q270" i="25"/>
  <c r="Q531" i="25"/>
  <c r="Q527" i="25"/>
  <c r="Q511" i="25"/>
  <c r="Q502" i="25"/>
  <c r="Q475" i="25"/>
  <c r="Q474" i="25"/>
  <c r="Q454" i="25"/>
  <c r="Q417" i="25"/>
  <c r="Q412" i="25"/>
  <c r="Q402" i="25"/>
  <c r="Q401" i="25"/>
  <c r="Q399" i="25"/>
  <c r="Q385" i="25"/>
  <c r="Q384" i="25"/>
  <c r="Q374" i="25"/>
  <c r="Q365" i="25"/>
  <c r="Q363" i="25"/>
  <c r="Q358" i="25"/>
  <c r="Q405" i="25"/>
  <c r="Q640" i="25"/>
  <c r="Q620" i="25"/>
  <c r="Q413" i="25"/>
  <c r="Q396" i="25"/>
  <c r="Q362" i="25"/>
  <c r="Q339" i="25"/>
  <c r="Q557" i="25"/>
  <c r="Q525" i="25"/>
  <c r="Q483" i="25"/>
  <c r="Q462" i="25"/>
  <c r="Q354" i="25"/>
  <c r="Q605" i="25"/>
  <c r="Q504" i="25"/>
  <c r="Q371" i="25"/>
  <c r="Q508" i="25"/>
  <c r="Q494" i="25"/>
  <c r="Q707" i="25"/>
  <c r="Q696" i="25"/>
  <c r="Q435" i="25"/>
  <c r="Q200" i="25"/>
  <c r="Q579" i="25"/>
  <c r="Q572" i="25"/>
  <c r="Q458" i="25"/>
  <c r="Q406" i="25"/>
  <c r="Q376" i="25"/>
  <c r="Q361" i="25"/>
  <c r="Q347" i="25"/>
  <c r="Q388" i="25"/>
  <c r="Q507" i="25"/>
  <c r="Q233" i="25"/>
  <c r="Q653" i="25"/>
  <c r="Q516" i="25"/>
  <c r="Q407" i="25"/>
  <c r="Q392" i="25"/>
  <c r="Q386" i="25"/>
  <c r="Q725" i="25"/>
  <c r="Q713" i="25"/>
  <c r="Q708" i="25"/>
  <c r="Q278" i="25"/>
  <c r="Q107" i="25"/>
  <c r="R4" i="208" s="1"/>
  <c r="Q484" i="25"/>
  <c r="Q456" i="25"/>
  <c r="Q742" i="25"/>
  <c r="Q514" i="25"/>
  <c r="Q496" i="25"/>
  <c r="Q271" i="25"/>
  <c r="Q68" i="25"/>
  <c r="P280" i="25"/>
  <c r="Q280" i="25" s="1"/>
  <c r="Q739" i="25"/>
  <c r="Q277" i="25"/>
  <c r="Q639" i="25"/>
  <c r="Q556" i="25"/>
  <c r="Q542" i="25"/>
  <c r="Q539" i="25"/>
  <c r="Q513" i="25"/>
  <c r="Q491" i="25"/>
  <c r="Q429" i="25"/>
  <c r="Q424" i="25"/>
  <c r="Q419" i="25"/>
  <c r="Q272" i="25"/>
  <c r="Q225" i="25"/>
  <c r="Q220" i="25"/>
  <c r="Q215" i="25"/>
  <c r="Q191" i="25"/>
  <c r="Q182" i="25"/>
  <c r="Q129" i="25"/>
  <c r="R26" i="208" s="1"/>
  <c r="Q101" i="25"/>
  <c r="Q96" i="25"/>
  <c r="Q76" i="25"/>
  <c r="Q71" i="25"/>
  <c r="P155" i="25"/>
  <c r="Q155" i="25" s="1"/>
  <c r="Q749" i="25"/>
  <c r="Q438" i="25"/>
  <c r="Q643" i="25"/>
  <c r="Q625" i="25"/>
  <c r="Q612" i="25"/>
  <c r="Q568" i="25"/>
  <c r="Q553" i="25"/>
  <c r="Q520" i="25"/>
  <c r="Q518" i="25"/>
  <c r="Q501" i="25"/>
  <c r="Q473" i="25"/>
  <c r="Q450" i="25"/>
  <c r="Q422" i="25"/>
  <c r="Q100" i="25"/>
  <c r="Q77" i="25"/>
  <c r="Q426" i="25"/>
  <c r="N105" i="25"/>
  <c r="Q723" i="25"/>
  <c r="Q436" i="25"/>
  <c r="Q745" i="25"/>
  <c r="Q575" i="25"/>
  <c r="Q546" i="25"/>
  <c r="Q418" i="25"/>
  <c r="Q276" i="25"/>
  <c r="Q254" i="25"/>
  <c r="Q239" i="25"/>
  <c r="Q217" i="25"/>
  <c r="Q117" i="25"/>
  <c r="R14" i="208" s="1"/>
  <c r="Q87" i="25"/>
  <c r="Q69" i="25"/>
  <c r="Q60" i="25"/>
  <c r="Q585" i="25"/>
  <c r="N355" i="25"/>
  <c r="N280" i="25"/>
  <c r="N255" i="25"/>
  <c r="N230" i="25"/>
  <c r="Q346" i="25"/>
  <c r="Q709" i="25"/>
  <c r="Q750" i="25"/>
  <c r="Q652" i="25"/>
  <c r="Q582" i="25"/>
  <c r="Q543" i="25"/>
  <c r="Q535" i="25"/>
  <c r="Q492" i="25"/>
  <c r="Q425" i="25"/>
  <c r="Q274" i="25"/>
  <c r="Q227" i="25"/>
  <c r="Q82" i="25"/>
  <c r="Q36" i="25"/>
  <c r="Q32" i="25"/>
  <c r="AK5" i="208"/>
  <c r="Q132" i="25"/>
  <c r="Q149" i="25"/>
  <c r="Q153" i="25"/>
  <c r="Q654" i="25"/>
  <c r="Q534" i="25"/>
  <c r="Q495" i="25"/>
  <c r="Q427" i="25"/>
  <c r="Q266" i="25"/>
  <c r="Q229" i="25"/>
  <c r="Q189" i="25"/>
  <c r="Q133" i="25"/>
  <c r="Q150" i="25"/>
  <c r="Q641" i="25"/>
  <c r="Q609" i="25"/>
  <c r="Q554" i="25"/>
  <c r="Q522" i="25"/>
  <c r="Q131" i="25"/>
  <c r="Q151" i="25"/>
  <c r="M530" i="25"/>
  <c r="Q645" i="25"/>
  <c r="Q611" i="25"/>
  <c r="Q566" i="25"/>
  <c r="Q512" i="25"/>
  <c r="Q529" i="25"/>
  <c r="Q521" i="25"/>
  <c r="Q517" i="25"/>
  <c r="Q476" i="25"/>
  <c r="Q457" i="25"/>
  <c r="Q448" i="25"/>
  <c r="Q444" i="25"/>
  <c r="Q138" i="25"/>
  <c r="Q142" i="25"/>
  <c r="Q144" i="25"/>
  <c r="Q145" i="25"/>
  <c r="Q147" i="25"/>
  <c r="Q578" i="25"/>
  <c r="Q574" i="25"/>
  <c r="Q540" i="25"/>
  <c r="Q532" i="25"/>
  <c r="Q524" i="25"/>
  <c r="Q509" i="25"/>
  <c r="Q440" i="25"/>
  <c r="Q136" i="25"/>
  <c r="Q139" i="25"/>
  <c r="Q140" i="25"/>
  <c r="Q143" i="25"/>
  <c r="Q146" i="25"/>
  <c r="Q148" i="25"/>
  <c r="Q154" i="25"/>
  <c r="N480" i="25"/>
  <c r="Q528" i="25"/>
  <c r="Q497" i="25"/>
  <c r="Q423" i="25"/>
  <c r="Q410" i="25"/>
  <c r="Q627" i="25"/>
  <c r="Q526" i="25"/>
  <c r="Q479" i="25"/>
  <c r="Q552" i="25"/>
  <c r="Q549" i="25"/>
  <c r="Q547" i="25"/>
  <c r="Q545" i="25"/>
  <c r="Q506" i="25"/>
  <c r="Q486" i="25"/>
  <c r="Q463" i="25"/>
  <c r="P205" i="25"/>
  <c r="Q205" i="25" s="1"/>
  <c r="Q126" i="25"/>
  <c r="R23" i="208" s="1"/>
  <c r="Q125" i="25"/>
  <c r="R22" i="208" s="1"/>
  <c r="Q183" i="25"/>
  <c r="Q184" i="25"/>
  <c r="Q185" i="25"/>
  <c r="Q186" i="25"/>
  <c r="Q187" i="25"/>
  <c r="Q188" i="25"/>
  <c r="Q190" i="25"/>
  <c r="Q192" i="25"/>
  <c r="Q194" i="25"/>
  <c r="Q195" i="25"/>
  <c r="Q203" i="25"/>
  <c r="Q204" i="25"/>
  <c r="Q199" i="25"/>
  <c r="M205" i="25"/>
  <c r="Q35" i="25"/>
  <c r="Q41" i="25"/>
  <c r="Q43" i="25"/>
  <c r="Q44" i="25"/>
  <c r="Q46" i="25"/>
  <c r="Q47" i="25"/>
  <c r="Q48" i="25"/>
  <c r="Q49" i="25"/>
  <c r="Q50" i="25"/>
  <c r="Q51" i="25"/>
  <c r="Q52" i="25"/>
  <c r="Q53" i="25"/>
  <c r="Q54" i="25"/>
  <c r="N55" i="25"/>
  <c r="Q33" i="25"/>
  <c r="Q42" i="25"/>
  <c r="AO113" i="208"/>
  <c r="AN28" i="208"/>
  <c r="AN113" i="208"/>
  <c r="AL113" i="208"/>
  <c r="AL114" i="208" s="1"/>
  <c r="AN22" i="208"/>
  <c r="P61" i="25"/>
  <c r="Q61" i="25" s="1"/>
  <c r="P730" i="25"/>
  <c r="Q730" i="25" s="1"/>
  <c r="P230" i="25"/>
  <c r="Q230" i="25" s="1"/>
  <c r="M555" i="25"/>
  <c r="P455" i="25"/>
  <c r="Q455" i="25" s="1"/>
  <c r="M330" i="25"/>
  <c r="P555" i="25"/>
  <c r="N155" i="25"/>
  <c r="P130" i="25"/>
  <c r="P180" i="25"/>
  <c r="Q180" i="25" s="1"/>
  <c r="P680" i="25"/>
  <c r="Q680" i="25" s="1"/>
  <c r="P255" i="25"/>
  <c r="Q255" i="25" s="1"/>
  <c r="AJ7" i="208"/>
  <c r="AJ5" i="208"/>
  <c r="P580" i="25"/>
  <c r="Q580" i="25" s="1"/>
  <c r="AJ6" i="208"/>
  <c r="N330" i="25"/>
  <c r="P330" i="25"/>
  <c r="Q330" i="25" s="1"/>
  <c r="M380" i="25"/>
  <c r="M455" i="25"/>
  <c r="P105" i="25"/>
  <c r="Q105" i="25" s="1"/>
  <c r="M55" i="25"/>
  <c r="Q631" i="25"/>
  <c r="Q649" i="25"/>
  <c r="T27" i="208"/>
  <c r="P655" i="25"/>
  <c r="Q651" i="25"/>
  <c r="Q650" i="25"/>
  <c r="Q648" i="25"/>
  <c r="Q647" i="25"/>
  <c r="Q646" i="25"/>
  <c r="Q644" i="25"/>
  <c r="Q642" i="25"/>
  <c r="Q638" i="25"/>
  <c r="Q637" i="25"/>
  <c r="Q636" i="25"/>
  <c r="Q635" i="25"/>
  <c r="Q634" i="25"/>
  <c r="Q633" i="25"/>
  <c r="Q632" i="25"/>
  <c r="Y3" i="208"/>
  <c r="Z3" i="208"/>
  <c r="X4" i="208"/>
  <c r="AL7" i="208"/>
  <c r="AM3" i="208"/>
  <c r="Q655" i="25"/>
  <c r="P683" i="25"/>
  <c r="Q683" i="25" s="1"/>
  <c r="B705" i="25"/>
  <c r="AK96" i="208"/>
  <c r="AM28" i="208"/>
  <c r="AM30" i="208"/>
  <c r="B80" i="25"/>
  <c r="P80" i="25" s="1"/>
  <c r="Q80" i="25" s="1"/>
  <c r="P59" i="25"/>
  <c r="Q59" i="25" s="1"/>
  <c r="X5" i="208"/>
  <c r="Y4" i="208"/>
  <c r="Z4" i="208"/>
  <c r="X6" i="208"/>
  <c r="Z5" i="208"/>
  <c r="Y5" i="208"/>
  <c r="X7" i="208"/>
  <c r="Y7" i="208"/>
  <c r="Z7" i="208"/>
  <c r="X8" i="208"/>
  <c r="X9" i="208"/>
  <c r="Z9" i="208" s="1"/>
  <c r="V31" i="34" l="1"/>
  <c r="AA31" i="34" s="1"/>
  <c r="V30" i="34"/>
  <c r="AA30" i="34" s="1"/>
  <c r="V29" i="34"/>
  <c r="AA29" i="34" s="1"/>
  <c r="V28" i="34"/>
  <c r="AA28" i="34" s="1"/>
  <c r="V27" i="34"/>
  <c r="AA27" i="34" s="1"/>
  <c r="V26" i="34"/>
  <c r="AA26" i="34" s="1"/>
  <c r="V25" i="34"/>
  <c r="AA25" i="34" s="1"/>
  <c r="V24" i="34"/>
  <c r="AA24" i="34" s="1"/>
  <c r="V23" i="34"/>
  <c r="AA23" i="34" s="1"/>
  <c r="V22" i="34"/>
  <c r="AA22" i="34" s="1"/>
  <c r="V21" i="34"/>
  <c r="AA21" i="34" s="1"/>
  <c r="V20" i="34"/>
  <c r="AA20" i="34" s="1"/>
  <c r="V19" i="34"/>
  <c r="AA19" i="34" s="1"/>
  <c r="V18" i="34"/>
  <c r="AA18" i="34" s="1"/>
  <c r="V17" i="34"/>
  <c r="AA17" i="34" s="1"/>
  <c r="V16" i="34"/>
  <c r="AA16" i="34" s="1"/>
  <c r="V15" i="34"/>
  <c r="AA15" i="34" s="1"/>
  <c r="V14" i="34"/>
  <c r="AA14" i="34" s="1"/>
  <c r="V13" i="34"/>
  <c r="AA13" i="34" s="1"/>
  <c r="V12" i="34"/>
  <c r="AA12" i="34" s="1"/>
  <c r="V11" i="34"/>
  <c r="AA11" i="34" s="1"/>
  <c r="V10" i="34"/>
  <c r="AA10" i="34" s="1"/>
  <c r="V9" i="34"/>
  <c r="AA9" i="34" s="1"/>
  <c r="V8" i="34"/>
  <c r="AA8" i="34" s="1"/>
  <c r="V7" i="34"/>
  <c r="AA7" i="34" s="1"/>
  <c r="V6" i="34"/>
  <c r="AA6" i="34" s="1"/>
  <c r="V5" i="34"/>
  <c r="AA5" i="34" s="1"/>
  <c r="V4" i="34"/>
  <c r="AA4" i="34" s="1"/>
  <c r="V3" i="34"/>
  <c r="AA3" i="34" s="1"/>
  <c r="V2" i="34"/>
  <c r="AA2" i="34" s="1"/>
  <c r="Q130" i="25"/>
  <c r="R27" i="208" s="1"/>
  <c r="Q27" i="208"/>
  <c r="Q108" i="25"/>
  <c r="R5" i="208" s="1"/>
  <c r="Q5" i="208"/>
  <c r="Q109" i="25"/>
  <c r="R6" i="208" s="1"/>
  <c r="Q6" i="208"/>
  <c r="Q110" i="25"/>
  <c r="R7" i="208" s="1"/>
  <c r="Q7" i="208"/>
  <c r="Q111" i="25"/>
  <c r="R8" i="208" s="1"/>
  <c r="Q8" i="208"/>
  <c r="Q112" i="25"/>
  <c r="R9" i="208" s="1"/>
  <c r="Q9" i="208"/>
  <c r="Q114" i="25"/>
  <c r="R11" i="208" s="1"/>
  <c r="Q11" i="208"/>
  <c r="Q115" i="25"/>
  <c r="R12" i="208" s="1"/>
  <c r="Q12" i="208"/>
  <c r="Q116" i="25"/>
  <c r="R13" i="208" s="1"/>
  <c r="Q13" i="208"/>
  <c r="Q120" i="25"/>
  <c r="R17" i="208" s="1"/>
  <c r="Q17" i="208"/>
  <c r="Q121" i="25"/>
  <c r="R18" i="208" s="1"/>
  <c r="Q18" i="208"/>
  <c r="Q124" i="25"/>
  <c r="R21" i="208" s="1"/>
  <c r="Q21" i="208"/>
  <c r="M655" i="25"/>
  <c r="M30" i="25"/>
  <c r="N655" i="25"/>
  <c r="Y6" i="208"/>
  <c r="Z6" i="208"/>
  <c r="Y8" i="208"/>
  <c r="Z8" i="208"/>
  <c r="P30" i="25"/>
  <c r="Q30" i="25" s="1"/>
  <c r="Y9" i="208"/>
  <c r="X10" i="208"/>
  <c r="AM4" i="208"/>
  <c r="Q538" i="25"/>
  <c r="N380" i="25"/>
  <c r="N755" i="25"/>
  <c r="P505" i="25"/>
  <c r="Q505" i="25" s="1"/>
  <c r="M755" i="25"/>
  <c r="P305" i="25"/>
  <c r="Q305" i="25" s="1"/>
  <c r="P705" i="25"/>
  <c r="Q705" i="25" s="1"/>
  <c r="M130" i="25"/>
  <c r="N27" i="208" s="1"/>
  <c r="N80" i="25"/>
  <c r="AM6" i="208"/>
  <c r="AM5" i="208"/>
  <c r="AK7" i="208"/>
  <c r="AK6" i="208"/>
  <c r="U27" i="208"/>
  <c r="T29" i="208" s="1"/>
  <c r="Q555" i="25"/>
  <c r="U4" i="208"/>
  <c r="V3" i="208"/>
  <c r="W3" i="208"/>
  <c r="Y10" i="208" l="1"/>
  <c r="Z10" i="208"/>
  <c r="X11" i="208"/>
  <c r="V4" i="208"/>
  <c r="W4" i="208"/>
  <c r="U5" i="208"/>
  <c r="Z11" i="208" l="1"/>
  <c r="Y11" i="208"/>
  <c r="X12" i="208"/>
  <c r="U6" i="208"/>
  <c r="V5" i="208"/>
  <c r="W5" i="208"/>
  <c r="Z12" i="208" l="1"/>
  <c r="X13" i="208"/>
  <c r="Y12" i="208"/>
  <c r="U7" i="208"/>
  <c r="V6" i="208"/>
  <c r="W6" i="208"/>
  <c r="X14" i="208" l="1"/>
  <c r="Z13" i="208"/>
  <c r="Y13" i="208"/>
  <c r="V7" i="208"/>
  <c r="W7" i="208"/>
  <c r="U8" i="208"/>
  <c r="Z14" i="208" l="1"/>
  <c r="X15" i="208"/>
  <c r="Y14" i="208"/>
  <c r="W8" i="208"/>
  <c r="V8" i="208"/>
  <c r="U9" i="208"/>
  <c r="Z15" i="208" l="1"/>
  <c r="X16" i="208"/>
  <c r="Y15" i="208"/>
  <c r="W9" i="208"/>
  <c r="U10" i="208"/>
  <c r="V9" i="208"/>
  <c r="Z16" i="208" l="1"/>
  <c r="X17" i="208"/>
  <c r="Y16" i="208"/>
  <c r="V10" i="208"/>
  <c r="W10" i="208"/>
  <c r="U11" i="208"/>
  <c r="Y17" i="208" l="1"/>
  <c r="X18" i="208"/>
  <c r="Z17" i="208"/>
  <c r="V11" i="208"/>
  <c r="U12" i="208"/>
  <c r="W11" i="208"/>
  <c r="Z18" i="208" l="1"/>
  <c r="Y18" i="208"/>
  <c r="X19" i="208"/>
  <c r="V12" i="208"/>
  <c r="U13" i="208"/>
  <c r="W12" i="208"/>
  <c r="X20" i="208" l="1"/>
  <c r="Z19" i="208"/>
  <c r="Y19" i="208"/>
  <c r="V13" i="208"/>
  <c r="W13" i="208"/>
  <c r="U14" i="208"/>
  <c r="Y20" i="208" l="1"/>
  <c r="X21" i="208"/>
  <c r="Z20" i="208"/>
  <c r="V14" i="208"/>
  <c r="U15" i="208"/>
  <c r="W14" i="208"/>
  <c r="Z21" i="208" l="1"/>
  <c r="Y21" i="208"/>
  <c r="X22" i="208"/>
  <c r="V15" i="208"/>
  <c r="U16" i="208"/>
  <c r="W15" i="208"/>
  <c r="Y22" i="208" l="1"/>
  <c r="Z22" i="208"/>
  <c r="X23" i="208"/>
  <c r="U17" i="208"/>
  <c r="V16" i="208"/>
  <c r="W16" i="208"/>
  <c r="Y23" i="208" l="1"/>
  <c r="X24" i="208"/>
  <c r="Z23" i="208"/>
  <c r="W17" i="208"/>
  <c r="V17" i="208"/>
  <c r="U18" i="208"/>
  <c r="Y24" i="208" l="1"/>
  <c r="X25" i="208"/>
  <c r="Z24" i="208"/>
  <c r="W18" i="208"/>
  <c r="V18" i="208"/>
  <c r="U19" i="208"/>
  <c r="Y25" i="208" l="1"/>
  <c r="X26" i="208"/>
  <c r="Z25" i="208"/>
  <c r="U20" i="208"/>
  <c r="W19" i="208"/>
  <c r="V19" i="208"/>
  <c r="Z26" i="208" l="1"/>
  <c r="Y26" i="208"/>
  <c r="V20" i="208"/>
  <c r="W20" i="208"/>
  <c r="U21" i="208"/>
  <c r="U22" i="208" l="1"/>
  <c r="W21" i="208"/>
  <c r="V21" i="208"/>
  <c r="W22" i="208" l="1"/>
  <c r="V22" i="208"/>
  <c r="U23" i="208"/>
  <c r="W23" i="208" l="1"/>
  <c r="V23" i="208"/>
  <c r="U24" i="208"/>
  <c r="U25" i="208" l="1"/>
  <c r="V24" i="208"/>
  <c r="W24" i="208"/>
  <c r="V25" i="208" l="1"/>
  <c r="U26" i="208"/>
  <c r="W25" i="208"/>
  <c r="W26" i="208" l="1"/>
  <c r="V26" i="20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 Canales</author>
    <author>tc={8F795E88-E575-49DB-8872-DC9C5179D554}</author>
  </authors>
  <commentList>
    <comment ref="P52" authorId="0" shapeId="0" xr:uid="{BCC9E7A3-FE8E-41E5-B6DD-16711254AAA5}">
      <text>
        <r>
          <rPr>
            <sz val="11"/>
            <color theme="1"/>
            <rFont val="Calibri"/>
            <family val="2"/>
            <scheme val="minor"/>
          </rPr>
          <t xml:space="preserve">BRIAN SALINAS:
Filtro #3 presenta fuga por empaquetadura 
</t>
        </r>
      </text>
    </comment>
    <comment ref="Y52" authorId="0" shapeId="0" xr:uid="{295CB04C-9F15-4757-B988-1D3E873D6599}">
      <text>
        <r>
          <rPr>
            <sz val="11"/>
            <color theme="1"/>
            <rFont val="Calibri"/>
            <family val="2"/>
            <scheme val="minor"/>
          </rPr>
          <t xml:space="preserve">BRIAN SALINAS:
Filtro #3 presenta fuga por empaquetadura 
</t>
        </r>
      </text>
    </comment>
    <comment ref="AC79" authorId="1" shapeId="0" xr:uid="{8F795E88-E575-49DB-8872-DC9C5179D554}">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Se cambio valvula de purga</t>
        </r>
      </text>
    </comment>
    <comment ref="L96" authorId="0" shapeId="0" xr:uid="{C9ECD355-FDAE-4A35-BB57-D151FFCC9BB9}">
      <text>
        <r>
          <rPr>
            <sz val="11"/>
            <color theme="1"/>
            <rFont val="Calibri"/>
            <family val="2"/>
            <scheme val="minor"/>
          </rPr>
          <t xml:space="preserve">BRIAN SALINAS:
Filtro #3 presenta fuga por empaquetadura 
</t>
        </r>
      </text>
    </comment>
    <comment ref="AC96" authorId="0" shapeId="0" xr:uid="{164DA987-1D9C-4B90-8157-AEB57991330E}">
      <text>
        <r>
          <rPr>
            <sz val="11"/>
            <color theme="1"/>
            <rFont val="Calibri"/>
            <family val="2"/>
            <scheme val="minor"/>
          </rPr>
          <t xml:space="preserve">BRIAN SALINAS:
Filtro #3 presenta fuga por empaquetadura 
</t>
        </r>
      </text>
    </comment>
    <comment ref="AE96" authorId="0" shapeId="0" xr:uid="{6B732FFF-7D37-4961-BC42-121858DF1262}">
      <text>
        <r>
          <rPr>
            <sz val="11"/>
            <color theme="1"/>
            <rFont val="Calibri"/>
            <family val="2"/>
            <scheme val="minor"/>
          </rPr>
          <t xml:space="preserve">BRIAN SALINAS:
Filtro #3 presenta fuga por empaquetadura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tc={1E700BE2-F5BB-49CA-8986-51DBEC58B93F}</author>
    <author>tc={1C499B6B-BB03-493F-8E21-472FC6137E43}</author>
    <author>tc={B988DE83-B172-4DF5-822F-65AA74C9D2F9}</author>
    <author>tc={044F88E0-FB4B-412E-8281-4E7602B2347C}</author>
    <author>tc={9BF52D49-3221-49CA-8FD0-D33DE503D8BB}</author>
    <author>tc={A18D5FE6-2897-446A-B029-AFBC9C5FDB7C}</author>
    <author>tc={5D056589-B277-4CA1-A861-6B65E165466C}</author>
    <author>tc={3FFE1274-0281-4B2B-81CB-DE0F1738B866}</author>
    <author>tc={608A8834-3A91-4E18-AD82-3819E4DD47E3}</author>
    <author>tc={CEFC9EC5-9981-402A-9BB9-AE6B770843A6}</author>
    <author>tc={687273E1-8488-43E8-B749-23A7A96C1D24}</author>
    <author>tc={425D5437-BA1C-4CA4-A74B-E9B115D3D629}</author>
    <author>tc={B16B1935-1547-4E11-9990-D53E9AB795CD}</author>
    <author>tc={A31ACED6-CB04-4174-9E21-4CFF0AB3CD40}</author>
    <author>tc={49407505-2237-4256-BA38-BC0F01D378EA}</author>
    <author>tc={07C96D5F-DCA2-4DE8-9CEE-3A54EDDA15AA}</author>
    <author>tc={749DFD90-4D81-4EFF-8CE6-B82B68E765C9}</author>
    <author>tc={46922986-00ED-4DE9-AEF0-5A67F53E9764}</author>
    <author>tc={9B0311BB-2AF7-4651-BBD5-E16C2D764924}</author>
    <author>tc={7CC5F234-C846-4613-A085-8C2CD57B73BC}</author>
    <author>tc={CF8FF2D6-257C-4255-A84A-DAF438D1A436}</author>
    <author>tc={10BB25F5-53E0-4FF8-9342-A7FC1D941D29}</author>
    <author>tc={0CBADC49-6790-4530-AC35-B968FDE1E9B5}</author>
    <author>tc={26016F85-6964-408B-B6C0-099C7430B45B}</author>
    <author>tc={AE3A89EB-98F3-4A39-BF67-5D1E5EECFF9E}</author>
    <author>tc={A6A6180A-0E14-4B34-BFCB-D42B9B23FC15}</author>
    <author>tc={A2EBEA25-D7FB-4593-8E7B-0ED51778DE80}</author>
    <author>tc={201D786A-57B6-4E98-949E-CA269AE0241C}</author>
    <author>tc={1E9E7DBA-3236-48DC-A3C6-2F258F96497A}</author>
    <author>tc={40B001E1-2B81-45F5-A15B-F51FDDB1405D}</author>
    <author>tc={99642C9C-5BBD-4CEC-B626-F76E127CCD02}</author>
    <author>tc={37F6BC6E-507F-4669-8EAD-661D0147E646}</author>
  </authors>
  <commentList>
    <comment ref="F10" authorId="0" shapeId="0" xr:uid="{1E700BE2-F5BB-49CA-8986-51DBEC58B93F}">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Cambio de valvula purga 1"</t>
        </r>
      </text>
    </comment>
    <comment ref="H10" authorId="1" shapeId="0" xr:uid="{1C499B6B-BB03-493F-8E21-472FC6137E43}">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Cambio de valvula purga 1"</t>
        </r>
      </text>
    </comment>
    <comment ref="I10" authorId="2" shapeId="0" xr:uid="{B988DE83-B172-4DF5-822F-65AA74C9D2F9}">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Cambio de valvula purga 1"</t>
        </r>
      </text>
    </comment>
    <comment ref="L10" authorId="3" shapeId="0" xr:uid="{044F88E0-FB4B-412E-8281-4E7602B2347C}">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M10" authorId="4" shapeId="0" xr:uid="{9BF52D49-3221-49CA-8FD0-D33DE503D8BB}">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O10" authorId="5" shapeId="0" xr:uid="{A18D5FE6-2897-446A-B029-AFBC9C5FDB7C}">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Q10" authorId="6" shapeId="0" xr:uid="{5D056589-B277-4CA1-A861-6B65E165466C}">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E32" authorId="7" shapeId="0" xr:uid="{3FFE1274-0281-4B2B-81CB-DE0F1738B866}">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F32" authorId="8" shapeId="0" xr:uid="{608A8834-3A91-4E18-AD82-3819E4DD47E3}">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H32" authorId="9" shapeId="0" xr:uid="{CEFC9EC5-9981-402A-9BB9-AE6B770843A6}">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I32" authorId="10" shapeId="0" xr:uid="{687273E1-8488-43E8-B749-23A7A96C1D24}">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L32" authorId="11" shapeId="0" xr:uid="{425D5437-BA1C-4CA4-A74B-E9B115D3D629}">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O32" authorId="12" shapeId="0" xr:uid="{B16B1935-1547-4E11-9990-D53E9AB795CD}">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Q32" authorId="13" shapeId="0" xr:uid="{A31ACED6-CB04-4174-9E21-4CFF0AB3CD40}">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R32" authorId="14" shapeId="0" xr:uid="{49407505-2237-4256-BA38-BC0F01D378EA}">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T32" authorId="15" shapeId="0" xr:uid="{07C96D5F-DCA2-4DE8-9CEE-3A54EDDA15AA}">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U32" authorId="16" shapeId="0" xr:uid="{749DFD90-4D81-4EFF-8CE6-B82B68E765C9}">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V32" authorId="17" shapeId="0" xr:uid="{46922986-00ED-4DE9-AEF0-5A67F53E9764}">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E52" authorId="18" shapeId="0" xr:uid="{9B0311BB-2AF7-4651-BBD5-E16C2D764924}">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H52" authorId="19" shapeId="0" xr:uid="{7CC5F234-C846-4613-A085-8C2CD57B73BC}">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L52" authorId="20" shapeId="0" xr:uid="{CF8FF2D6-257C-4255-A84A-DAF438D1A436}">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O52" authorId="21" shapeId="0" xr:uid="{10BB25F5-53E0-4FF8-9342-A7FC1D941D29}">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Q52" authorId="22" shapeId="0" xr:uid="{0CBADC49-6790-4530-AC35-B968FDE1E9B5}">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R52" authorId="23" shapeId="0" xr:uid="{26016F85-6964-408B-B6C0-099C7430B45B}">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T52" authorId="24" shapeId="0" xr:uid="{AE3A89EB-98F3-4A39-BF67-5D1E5EECFF9E}">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U52" authorId="25" shapeId="0" xr:uid="{A6A6180A-0E14-4B34-BFCB-D42B9B23FC15}">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V52" authorId="26" shapeId="0" xr:uid="{A2EBEA25-D7FB-4593-8E7B-0ED51778DE80}">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X52" authorId="27" shapeId="0" xr:uid="{201D786A-57B6-4E98-949E-CA269AE0241C}">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E73" authorId="28" shapeId="0" xr:uid="{1E9E7DBA-3236-48DC-A3C6-2F258F96497A}">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F73" authorId="29" shapeId="0" xr:uid="{40B001E1-2B81-45F5-A15B-F51FDDB1405D}">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I73" authorId="30" shapeId="0" xr:uid="{99642C9C-5BBD-4CEC-B626-F76E127CCD02}">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 ref="L73" authorId="31" shapeId="0" xr:uid="{37F6BC6E-507F-4669-8EAD-661D0147E646}">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Cambiar valvula purga 1" en parada de planta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K14" authorId="0" shapeId="0" xr:uid="{BC055A6E-C08E-478E-ABE6-C61D24685617}">
      <text>
        <r>
          <rPr>
            <sz val="11"/>
            <color theme="1"/>
            <rFont val="Calibri"/>
            <family val="2"/>
            <scheme val="minor"/>
          </rPr>
          <t>======
ID#AAABwdQetjw
Rommel2025    (2025-11-18 04:31:24)
El trabajo ya fue realizado.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K14" authorId="0" shapeId="0" xr:uid="{680B1BBB-1D70-4E5A-992F-68B3E78D7487}">
      <text>
        <r>
          <rPr>
            <sz val="11"/>
            <color theme="1"/>
            <rFont val="Calibri"/>
            <family val="2"/>
            <scheme val="minor"/>
          </rPr>
          <t>======
ID#AAABwdQetjw
Rommel2025    (2025-11-18 04:31:24)
El trabajo ya fue realizado.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K14" authorId="0" shapeId="0" xr:uid="{454DCC8B-4278-4BF5-B447-14F984E7EDEF}">
      <text>
        <r>
          <rPr>
            <sz val="11"/>
            <color theme="1"/>
            <rFont val="Calibri"/>
            <family val="2"/>
            <scheme val="minor"/>
          </rPr>
          <t>======
ID#AAABwdQetjw
Rommel2025    (2025-11-18 04:31:24)
El trabajo ya fue realizado.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K14" authorId="0" shapeId="0" xr:uid="{19385A5F-F870-492D-A7AA-AD6B3B2FFB5B}">
      <text>
        <r>
          <rPr>
            <sz val="11"/>
            <color theme="1"/>
            <rFont val="Calibri"/>
            <family val="2"/>
            <scheme val="minor"/>
          </rPr>
          <t>======
ID#AAABwdQetjw
Rommel2025    (2025-11-18 04:31:24)
El trabajo ya fue realizado.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K8" authorId="0" shapeId="0" xr:uid="{311A7CEE-05DC-4C4E-8BDC-90006AF5F739}">
      <text>
        <r>
          <rPr>
            <sz val="11"/>
            <color theme="1"/>
            <rFont val="Calibri"/>
            <family val="2"/>
            <scheme val="minor"/>
          </rPr>
          <t>======
ID#AAABwdQetjw
Rommel2025    (2025-11-18 04:31:24)
El trabajo ya fue realizado.</t>
        </r>
      </text>
    </comment>
  </commentList>
</comments>
</file>

<file path=xl/sharedStrings.xml><?xml version="1.0" encoding="utf-8"?>
<sst xmlns="http://schemas.openxmlformats.org/spreadsheetml/2006/main" count="14399" uniqueCount="3046">
  <si>
    <t>REPORTE DIARIO</t>
  </si>
  <si>
    <t>1 al 3</t>
  </si>
  <si>
    <t>5 al 9</t>
  </si>
  <si>
    <t>Fecha</t>
  </si>
  <si>
    <t>h</t>
  </si>
  <si>
    <t>MINERAL 
(TMS)</t>
  </si>
  <si>
    <t>TORTA
(TMS)</t>
  </si>
  <si>
    <t>S</t>
  </si>
  <si>
    <t>RM 1/2/3
DTT-100 S</t>
  </si>
  <si>
    <t>RM 1/2/3
DTT-100 S/F</t>
  </si>
  <si>
    <t>RM 5/6/7/8/9
DTT-100 S</t>
  </si>
  <si>
    <t>RM 5/6/7/8/9
DTT-100 S/F</t>
  </si>
  <si>
    <t>ESP.Ant Fe</t>
  </si>
  <si>
    <t>ESP.N Fe Sol</t>
  </si>
  <si>
    <t>ESP.Ant FeO</t>
  </si>
  <si>
    <t>ESP.N FeO</t>
  </si>
  <si>
    <t>Promedio de Fe Sol</t>
  </si>
  <si>
    <t>Promedio de FeO</t>
  </si>
  <si>
    <t>H2O</t>
  </si>
  <si>
    <t>%RECUP.    PESO</t>
  </si>
  <si>
    <t>RATIO</t>
  </si>
  <si>
    <t>Eficiencia Alimentación</t>
  </si>
  <si>
    <t>Eficiencia Concentrado</t>
  </si>
  <si>
    <t>Mediana</t>
  </si>
  <si>
    <t>Mayor</t>
  </si>
  <si>
    <t>Menor</t>
  </si>
  <si>
    <t>KPI S</t>
  </si>
  <si>
    <t>KPI Fe</t>
  </si>
  <si>
    <t>KPI FeO</t>
  </si>
  <si>
    <t>Turno A</t>
  </si>
  <si>
    <t>Turno B</t>
  </si>
  <si>
    <t>Turno C</t>
  </si>
  <si>
    <t>Día</t>
  </si>
  <si>
    <t>Tratamiento (TMH)</t>
  </si>
  <si>
    <t>Concentrado (TMS)</t>
  </si>
  <si>
    <t>Ratio</t>
  </si>
  <si>
    <t>Recuperación (%)</t>
  </si>
  <si>
    <t> </t>
  </si>
  <si>
    <t>Datos metalúrgicos</t>
  </si>
  <si>
    <t>S (%)</t>
  </si>
  <si>
    <t>z</t>
  </si>
  <si>
    <t>Malla 200 (%)</t>
  </si>
  <si>
    <t>Malla 325 (%)</t>
  </si>
  <si>
    <t>Embarque</t>
  </si>
  <si>
    <t>Nave</t>
  </si>
  <si>
    <t>Fecha de inicio</t>
  </si>
  <si>
    <t>Fecha de término</t>
  </si>
  <si>
    <t>Embarcado (TMH)</t>
  </si>
  <si>
    <t>Concentrado</t>
  </si>
  <si>
    <t>Diario</t>
  </si>
  <si>
    <t>Semana</t>
  </si>
  <si>
    <t>Agosto</t>
  </si>
  <si>
    <t>Anual</t>
  </si>
  <si>
    <t>Acumulado (TMS)</t>
  </si>
  <si>
    <t>Ppto 2026 (TMS)</t>
  </si>
  <si>
    <t>% cumplimiento</t>
  </si>
  <si>
    <t>Sinter Calibrado</t>
  </si>
  <si>
    <t>Total</t>
  </si>
  <si>
    <t>SETIEMBRE</t>
  </si>
  <si>
    <t>Nro</t>
  </si>
  <si>
    <t>Setiembre</t>
  </si>
  <si>
    <t>Inicio</t>
  </si>
  <si>
    <t>Fin</t>
  </si>
  <si>
    <t>Total (TM)</t>
  </si>
  <si>
    <t>oxidado</t>
  </si>
  <si>
    <t>sinter</t>
  </si>
  <si>
    <t xml:space="preserve"> M/V “EPIC UNION ” </t>
  </si>
  <si>
    <t>26/08/2026  12:15hrs</t>
  </si>
  <si>
    <t>01/09/2026  11:55 hrs</t>
  </si>
  <si>
    <t>M/V “ASL LOONG”</t>
  </si>
  <si>
    <t xml:space="preserve">01/09/2026  14:15hrs </t>
  </si>
  <si>
    <t>03/09/2026 🕐 20:13 hrs</t>
  </si>
  <si>
    <t>M/V "SHANDOND HUA ZHANG”</t>
  </si>
  <si>
    <t>04/09/2026 🕐 00:00 hrs</t>
  </si>
  <si>
    <t>128010 TM</t>
  </si>
  <si>
    <t>7{}</t>
  </si>
  <si>
    <t>Mes</t>
  </si>
  <si>
    <t>Budget</t>
  </si>
  <si>
    <t>Real</t>
  </si>
  <si>
    <t>Diferencia</t>
  </si>
  <si>
    <t>Enero</t>
  </si>
  <si>
    <t>Febrero</t>
  </si>
  <si>
    <t>Marzo</t>
  </si>
  <si>
    <t>Abril</t>
  </si>
  <si>
    <t>Mayo</t>
  </si>
  <si>
    <t>Junio</t>
  </si>
  <si>
    <t>Julio</t>
  </si>
  <si>
    <t>Octubre</t>
  </si>
  <si>
    <t>Noviembre</t>
  </si>
  <si>
    <t>Diciembre</t>
  </si>
  <si>
    <t>CONTROL DIARIO DE PRODUCCION DE TORTA - ZONA ANTIGUA</t>
  </si>
  <si>
    <t>DIA</t>
  </si>
  <si>
    <t>%RECUP.</t>
  </si>
  <si>
    <t>OBS. MAGNETICA</t>
  </si>
  <si>
    <t>OBS. FILTROS</t>
  </si>
  <si>
    <t>Bancos KYF10 trabajando en manual</t>
  </si>
  <si>
    <t>Rm01 reponen guardas del motor.. /// Se reduce dosificación de acido oxalico</t>
  </si>
  <si>
    <t>21:00 a 21:20 hrs paró espesador 053-003 por alto torque, se observa lubricación deficiente en cajas de transmision, se agrega aceite operando con parametros normales</t>
  </si>
  <si>
    <t>Se realizó agregado de barras molinos 032-082/083/084/085</t>
  </si>
  <si>
    <t>22:49 hrs arrancó barras 1 en reemplazo del Rm02</t>
  </si>
  <si>
    <t>Personal mecánico culmina lubricación de cajas de transmisión lado norte y sur del espesador 053-003</t>
  </si>
  <si>
    <t>Se reduce dosificación de acido oxalico</t>
  </si>
  <si>
    <t>Se inicia agregado de conos</t>
  </si>
  <si>
    <t>210-295A/B.- Limpieza cajón de concentrado PURGA</t>
  </si>
  <si>
    <t>210-296A/B.- Limpieza cajón de concentrado PURGA. // Se incrementa dosificación de xantato, se reduce colchones celdas grandes</t>
  </si>
  <si>
    <t>Agregado de barras molinos 032-086/088/089</t>
  </si>
  <si>
    <t>Se continua agregado de conos</t>
  </si>
  <si>
    <r>
      <t>📌</t>
    </r>
    <r>
      <rPr>
        <sz val="11"/>
        <color theme="1"/>
        <rFont val="Arial"/>
        <family val="2"/>
        <charset val="1"/>
      </rPr>
      <t xml:space="preserve"> ABORDO =8,100 TM</t>
    </r>
  </si>
  <si>
    <t>Desde las 07:00, parada de línea 2 por cambio de reductor de la faja 051-150</t>
  </si>
  <si>
    <t>Parada de linea 9 por reparación de carrete distribuidor 212-893</t>
  </si>
  <si>
    <t>Se realiza agregado de barras a Rm01 y 08</t>
  </si>
  <si>
    <t>Se concluye reparación de carrete distribuidor 212-893, arranca linea 9. // Bolas 9 paró por falla en excitación del motor.</t>
  </si>
  <si>
    <t>Arrancó bolas 9, Jefatura electricista brindo el soporte</t>
  </si>
  <si>
    <t>Restricción de carga por mantenimiento programado de L-4. Agitador 053-080: 62%</t>
  </si>
  <si>
    <t>Rm09 entró en operación 16:16 hrs</t>
  </si>
  <si>
    <t>Agregado de barras al Rm09</t>
  </si>
  <si>
    <t>Agregado de barras al Rm07, arrancó Rm05 en reemplazo. // Se giró bolas 5 sistema de lubricación en manual</t>
  </si>
  <si>
    <t>Se reducen colchones de espumas celdas antiguas y nuevas. Se reduce dosificación de reactivos en planta</t>
  </si>
  <si>
    <t>20:00 a 20:20 hrs parada por falla en stacker de transferencia</t>
  </si>
  <si>
    <t>Arrancó Rm07, en stand by Rm05</t>
  </si>
  <si>
    <t>21:20 a 21:40 hrs parada por activación de emergencia en stacker de transferencia por electricistas trabajando</t>
  </si>
  <si>
    <t>Se incrementa colchones de espumas en celdas de planta</t>
  </si>
  <si>
    <t>21:40 hrs arrancó linea 4 por control de nivel de agitadores</t>
  </si>
  <si>
    <t>Se desatora bomba de xantato a fase 2</t>
  </si>
  <si>
    <t>Agregando barras molino Rm3/4</t>
  </si>
  <si>
    <t>09:20 a 09:52, parada de linea 1 y 2 por cambio de polin de retorno roto en la faja 051-185.</t>
  </si>
  <si>
    <t>15:15 a 15:44 parÓ faja de transferencia 071-051; por consiguiente, pararon las 3 líneas de filtros.</t>
  </si>
  <si>
    <t>Se inicia agregado de medio moledor. // se reduce dosificación de acido oxalico</t>
  </si>
  <si>
    <t>Bolas 05 se gira molino para continuar cambio de forros</t>
  </si>
  <si>
    <t>Se continua reduciendo dosificacion de acido oxalico</t>
  </si>
  <si>
    <t>Bm05 se continuan trabajos de cambio de forros</t>
  </si>
  <si>
    <t>210-317 entra en operacion</t>
  </si>
  <si>
    <t>08:40 hrs paró Rm03 para reparación de brida ciega en manguera de alimentación de 213-802 al bolas 10</t>
  </si>
  <si>
    <t>Se gira molino bolas 5 para continuar instalacion de forros</t>
  </si>
  <si>
    <t>10:16 hrs arrancó barras 3</t>
  </si>
  <si>
    <t>Se reduce dosificación de xantato en planta antigua y celdas nuevas</t>
  </si>
  <si>
    <t>Prueba en vacio motor del bolas 5</t>
  </si>
  <si>
    <t>Se gira nuevamente molino bolas 5 para continuar instalacion de forros</t>
  </si>
  <si>
    <t>Se giro molino de bolas 5</t>
  </si>
  <si>
    <t>213-304 reparando tubo de succion, (parcharon y resanan con roback), reemplazando 213-104</t>
  </si>
  <si>
    <t>Se bajo dosificacion de xantato en todas las lineas (1000cc).</t>
  </si>
  <si>
    <t>Cobber 210-107 perforado cajon de concentrado, se habilitara 210-108 (usaran tambor de linea 5).</t>
  </si>
  <si>
    <t>10:00 a 10:22, parada de línea 1-2 porevaluación del sistema de frenado de la faja 051-186</t>
  </si>
  <si>
    <t>Calibración de la balanza 071-051</t>
  </si>
  <si>
    <t>Falla en soplador 2003 desde el primer turno por falta de lubricacion. // se reduce tonelaje de alimentacion</t>
  </si>
  <si>
    <t>se agrega aceite a la estación de lubricacion del soplador, se regula presion y se resetea control del motor</t>
  </si>
  <si>
    <t>Se incremento concentracion de xantato al 9% y dosiificacion.</t>
  </si>
  <si>
    <t>Se llena las celdas nuevas con agua fresca, se inicia derivacion de carga</t>
  </si>
  <si>
    <t>100% de carga derivada a celdas nuevas. // Rm03 paró 21:30 hrs por perforación en sumidero 213-233</t>
  </si>
  <si>
    <t>Se abre circuito linea 6, por exceso de perdida de carga por bocina 213-241 // Rm03 arrancó 23:30 hrs</t>
  </si>
  <si>
    <t>Linea 6 continua en circuito abierto, motor de la bomba con rodamientos dañados.</t>
  </si>
  <si>
    <t>Agregando barras a molinos Rm1/2/3</t>
  </si>
  <si>
    <t>Continua el agegado de barras en Rm-6/7/8</t>
  </si>
  <si>
    <t>Bolas 4 paro 21:12h por 213-214 / Bolas 5 paro 21:41h por temperatura pedestal STE</t>
  </si>
  <si>
    <t>Bolas 5 arranco 22:50h.</t>
  </si>
  <si>
    <t>Bolas 4 arranco 02:07h.</t>
  </si>
  <si>
    <t>Agregado de barras molino Rm9/3</t>
  </si>
  <si>
    <t>Se incrementa tonelaje al Rm03 (200 TMH). // continua agregado de medio moledor</t>
  </si>
  <si>
    <t>Reduce progresivamente dosificación de acido oxalico y xantato. // 210-114 se cambia tapa de ventilador de motor</t>
  </si>
  <si>
    <t>23:26 hrs paró bolas 4 por perforación en manguera de descarga 213-214</t>
  </si>
  <si>
    <t>00:08 hrs arrancó bolas 4, se instaló abrazadera en manguera de descarga 213-214</t>
  </si>
  <si>
    <t>Continua agregado de medio moledor</t>
  </si>
  <si>
    <t>210-281: Citic continúa reparación de tina lado A.</t>
  </si>
  <si>
    <t>Bm01 se recorta parte de reten de trunnion lado alimentación salido, perdia aceite.</t>
  </si>
  <si>
    <t>Se continúa reduciendo dosificación de reactivos</t>
  </si>
  <si>
    <t>Se baja concentración del xantato al 7%</t>
  </si>
  <si>
    <t>05:00 arrancó linea 4 por control de nivel agitadores</t>
  </si>
  <si>
    <t>210-298 queda parado por forros de tambor B en mal estado</t>
  </si>
  <si>
    <t>06:45 hrs paró bomba 213-351 linea 4 por polea suelta y fajas rotas. // Stand by 213-350 presenta ruido fuerte en bomba.</t>
  </si>
  <si>
    <t>Barras 9 paró por mantenimiento programado</t>
  </si>
  <si>
    <t>Spdtendencia mtto eléctrico revisa falla para pase de arranque bolas9, queda impulsion lenta off dando pase</t>
  </si>
  <si>
    <t>Se reajustan fugas en ciclón 212-893. 01:00 hrs arrancó bolas 9. 01:02 hrs arrancó barras 9</t>
  </si>
  <si>
    <t>Rm08 se revisó sistema de lubricacion, arrancó en reemplazo del Rm04 (stand by). // Celda 039-274 parada por mtto de bomba 213-817</t>
  </si>
  <si>
    <t>Rm07: Paró 02:53 a 02:59 hrs por retiro de barretilla atravesada en malla trommel.</t>
  </si>
  <si>
    <t>02:00 hrs paró linea 4 por control de nivel agitadores</t>
  </si>
  <si>
    <t>Se incremento dosificacion de xantato en celdas antiguas y nuevas, asimismo se regulo colchones de espumas</t>
  </si>
  <si>
    <t>Rm04: Reparando malla trommel</t>
  </si>
  <si>
    <t>09:45 a 10:15, parada de línea 1 y 2 por reparación de empalme de la faja 051-170 y cambio de polines de las fajas 051-152/153.</t>
  </si>
  <si>
    <t>13:30 a 14:00, parada de línea 1 y 2 por cambio de polín de retorno en la faja 051-185 y reposición del sistema de freno de la faja 051-186</t>
  </si>
  <si>
    <t>Agregado de barras Rm9/8/2</t>
  </si>
  <si>
    <t>210-107: Se culmina reparacion, entra en operacion</t>
  </si>
  <si>
    <t>213-243 se paró bomba para reposición de fajas, revisión de poleas. Entra en operación 213-431.</t>
  </si>
  <si>
    <t>213-653 fuera de servicio por bocina rota, mecanicos habilitando bomba 213-654 manguera descarga y tubo succión</t>
  </si>
  <si>
    <t>Se deriva carga de lineas 5 y 6 a bomba 213-002</t>
  </si>
  <si>
    <t>213-136 se conecta motor</t>
  </si>
  <si>
    <t>Celdas 1001/2001 arenadas, dardos al 100% con minima descarga, rebose de concentrado por espumas. Op dos bombas transferencia</t>
  </si>
  <si>
    <t>Se descargan celdas de ambas fases, se retoma descarga de celdas nuevas. // Se reduce tonelaje en planta</t>
  </si>
  <si>
    <t>Aumenta concentración de xantato al 9%. // 01:50 hrs se derivan bombas 213-477/480 a celdas nuevas</t>
  </si>
  <si>
    <t>213-124 se desempalma tramo de manguera altura del bolas 1 para liberar. // 03:15 hrs entra en operación.</t>
  </si>
  <si>
    <t>Se reduce progresivamente colchones de espumas en celdas nuevas para evitar sobrecarga en cajón de espumas</t>
  </si>
  <si>
    <t>Se gira molino de bolas 4 para continuar retiro de pernos del baflering</t>
  </si>
  <si>
    <t>Celda 2001 continua con descarga intermitente, sedimentada parcialmente parte inferior, produce arrastre de fierro por espumas, se regula</t>
  </si>
  <si>
    <t>Agregado de barras Rm1/3/5</t>
  </si>
  <si>
    <t>Se continua agregado de conos. // Bolas 4 se giro molino para continuar reajuste de pernos del trommel</t>
  </si>
  <si>
    <t>213-651 limpieza del area para reparación de sumidero, mecanicos soldando parche. // Rm06 paro 21:35 a 21:47 hrs atoro cajon concentrado</t>
  </si>
  <si>
    <t>210-103: Se desatora descarga de separador. operando</t>
  </si>
  <si>
    <t>Bm04: arranco 23:21 hrs para descargar molino. / Rm03 arrancó 23:48 hrs para el bolas 10</t>
  </si>
  <si>
    <t>Se continuo agregado de conos. // Se desatora bomba de xantato fase 2</t>
  </si>
  <si>
    <t>Bm04: paro molino 01.10 hrs se retira malla reten</t>
  </si>
  <si>
    <t>Bm07 paró de 03:45 a 04:22 hrs por falla en sistema hidrostatico</t>
  </si>
  <si>
    <t>Bm1 paró por alarma alta temperatura lado condicional, bomba #1 generando alta temperatura, se reduce setting de arranque de ventiladores</t>
  </si>
  <si>
    <t>Bm01 operando 06:16 hrs</t>
  </si>
  <si>
    <t>Bolas 1 paro 18:21 a 19:08 h cambio bomba, y habilitar tuberia del 2do ventilador.</t>
  </si>
  <si>
    <t>Agregando barras a los molino Rm-3/5/9</t>
  </si>
  <si>
    <t>Barras 1 arranco 21:28h en reemplazo del barras 2.</t>
  </si>
  <si>
    <t>Se continua agregado de medio moledor. // Se reduce dosificacion de acido oxalico por %S bajo</t>
  </si>
  <si>
    <t xml:space="preserve">Barras 4 paró 01:45 hrs, bolas 10 paró 01:58 hrs por perforación en canal de alimentación. // Se reduce dosificacion de xantato </t>
  </si>
  <si>
    <t>Arrancaron 02:36 y 02:34 hrs respecticamente</t>
  </si>
  <si>
    <t>Bolas 04: se continuo instalacion de forros de shell, calafateo de tapa descarga</t>
  </si>
  <si>
    <t>Se continuo reduciendo dosificacion de acido en planta</t>
  </si>
  <si>
    <t>039-283 se reparo paletas. // Bolas 4 terminan instalacion de malla reten, retiro de motor auxiliar. colocando cachimba</t>
  </si>
  <si>
    <t xml:space="preserve"> </t>
  </si>
  <si>
    <t>Se continua agregado de conos. // Bolas '08 maestranza toma medidas al eje y diametro int del babbit para continuar asentado</t>
  </si>
  <si>
    <t>Giro molino bolas 10 para continuar cambio de forros. // Se incrementa concentracion xantato al 9%</t>
  </si>
  <si>
    <t>01.44 a 02.02 hrs se derivó carga por la 071-717 cambio de polin faja 051 transferencia</t>
  </si>
  <si>
    <t>Se indica a procesos mejorar blending, S/FeS por encima de estandar</t>
  </si>
  <si>
    <t>Bm08 arrancó 03:47 hrs, Rm8 arranco 03:50 hrs.</t>
  </si>
  <si>
    <t>Bm10se continua con cambio de forros</t>
  </si>
  <si>
    <t>Se reduce dosificacion de acido oxalico progresivamente</t>
  </si>
  <si>
    <t>Se modifica seteo de pedestal ste del bolas 8 parada en 75 °C</t>
  </si>
  <si>
    <t>Se continua agregado de medio moledor</t>
  </si>
  <si>
    <t>Reduce dosificación de acido oxalico en planta</t>
  </si>
  <si>
    <t>Se realiza agregado de barras a molinos Rm01/02/07/09</t>
  </si>
  <si>
    <t>Paró filtro 053-041: cambio de jebe de sello y filtro 053-011 se desvistió cambio de sacas</t>
  </si>
  <si>
    <t>Se giró molino de bolas 10 para continuar instalacion de forros</t>
  </si>
  <si>
    <t>Continua agregado de conos, se concluye</t>
  </si>
  <si>
    <t>Linea 1 y 2 pararon por faja de transferencia 071-051, corte de la energia.(01:15 a 01:32)</t>
  </si>
  <si>
    <t>Bm10 se giró media vuelta para verificar hermeticidad</t>
  </si>
  <si>
    <t>Bm10 con bajo aislamiento se cubre motor e instala resistencias</t>
  </si>
  <si>
    <t>Se realizo agregado de barras a RM09,08,06,05,01</t>
  </si>
  <si>
    <t>Se reduce dosificacion de xantato en planta</t>
  </si>
  <si>
    <t>21:06 hrs arranco bolas 10</t>
  </si>
  <si>
    <t>Se continuo agregado de bolas y conos</t>
  </si>
  <si>
    <t>Se redujo dosificacion de xantato en planta</t>
  </si>
  <si>
    <t>Bolas 04 y bolas 10 se encuentran descargando por orificio central, se baja tonelaje y redistribuye cargas para minimizar descarga</t>
  </si>
  <si>
    <t>Bolas 5 y 9 presentan misma condicion de descarga por orificio central</t>
  </si>
  <si>
    <t>Barras 4 y bolas 10 pararon para retiro de forro plano no sacado durante cambio de forros</t>
  </si>
  <si>
    <t>Bolas10 demora en arranque por falla en aplicacion del motor, se regulo factor de potencia</t>
  </si>
  <si>
    <t>se pone en operacion bomba 213-431 en reemplazo de 213-243</t>
  </si>
  <si>
    <t>Probo motor del barras 3 en vacio para medicion de gap</t>
  </si>
  <si>
    <t>Se regulan aguas de bombas de transferencia por bajo % solido en celdas nuevas</t>
  </si>
  <si>
    <t>Se reducen colchones en celdas nuevas, mejoran solidos en alimentacion. // Arranco Rm03 probar pedestal STE</t>
  </si>
  <si>
    <t>Paro Rm03 por incremento de temperatura pedestal STE, arranco Rmo2</t>
  </si>
  <si>
    <t>Paró Rm09 por perdida de carga cuello de trommel, arranco Rm07 en reemplazo</t>
  </si>
  <si>
    <t>Bm07, instalan bronce, colocan tapa, alineando reductor- molino</t>
  </si>
  <si>
    <t>Arrancó Rm03 se rectifico peine del coupling, paró Rm02</t>
  </si>
  <si>
    <t>Bolas 10 paro de 17:00 a 18:08 hrs por cambio de valvula de retorno de aceite del sistema de lubricacion</t>
  </si>
  <si>
    <t>Faja 071-051 paro 23:45 a 00:10 falla electrica.</t>
  </si>
  <si>
    <t xml:space="preserve">Bolas 7 arranco 01:32hr. </t>
  </si>
  <si>
    <t>Se sube concentracion de xantato al 9%</t>
  </si>
  <si>
    <t>Bolas 7 paro 02:47 a 03:46h no presento motivo de parada, electricos revisaron señales del motor.</t>
  </si>
  <si>
    <t>10:00 a 10:40, parada de L-1 y 2 por cambio de polines en las fajas 051-170/185/186.</t>
  </si>
  <si>
    <t>Calibración de la balanza faja 071-051</t>
  </si>
  <si>
    <t>Se bajo concentracion de xantato al 7% por %S bajo; asimismo dosificacion</t>
  </si>
  <si>
    <t>Se reduce dosificacion de acido oxalico en planta</t>
  </si>
  <si>
    <t xml:space="preserve">Bm01 se cambio bomba de alta, en operación </t>
  </si>
  <si>
    <t>Bm09 entro en operacion, se cambiaron 5 pernos cuello trommel, amplio agujeros de malla reten y cambio de reten de alimentacion</t>
  </si>
  <si>
    <t>Bm07 continua asentado de bronce</t>
  </si>
  <si>
    <t>Bm09 continua perdida de carga por reten de alimentacion</t>
  </si>
  <si>
    <t>Paro bolas 4 para retiro de conos de malla trommel.</t>
  </si>
  <si>
    <t>Linea 5 se bajo tonelaje por fuga de carga por reten alimentacion.</t>
  </si>
  <si>
    <t>Barras 5 paro por alta temperatura aceite de retorno. se puso en operacion radiador</t>
  </si>
  <si>
    <t>Paro bolas 5 para ampliar ranuras de malla reten de descarga y cambio de reten alimentacion</t>
  </si>
  <si>
    <t>Bolas 7 paro por dializado de aceite</t>
  </si>
  <si>
    <t>Revision de filtros de aceite de alta del bolas 7, cambio de filtros del dializador</t>
  </si>
  <si>
    <t>Bolas 5 se concluyen trabajos entre en operacion</t>
  </si>
  <si>
    <t>,m</t>
  </si>
  <si>
    <t>Se incrementa dosificacion de xantato por azufre alto</t>
  </si>
  <si>
    <t>Se distribuye dosificacion de acido, se bajo algunas bombas enviando la diferencia a celdas nuevas por la bomba #6.</t>
  </si>
  <si>
    <t>Se bajo al minmo nivel de colchon de espumas en las celdasde flotacion</t>
  </si>
  <si>
    <t>Se envia muestra de xantato a laboratorio quimico para analizar potencia</t>
  </si>
  <si>
    <t>Se incrementa concentracion del xantato de 7 a 9%.</t>
  </si>
  <si>
    <t>10:30 a 11:00 parada de líneas 1/2/3 por cambio de polin en la faja 051-182</t>
  </si>
  <si>
    <t>Se incrementa dosificacion de xantato, reducen colchones de espumas. se regula tonelaje en planta</t>
  </si>
  <si>
    <t>Bolas 4 se realiza cambio de transmision de presion de bomba de baja. Entra en operacion 21:58 hrs</t>
  </si>
  <si>
    <t>Linea 3 paro 21:00 a 21:30 hrs cambio de polines.</t>
  </si>
  <si>
    <t>039-288A y B: Se cambiaron valvulas de aire. Terminando mantenimiento a bomba 297</t>
  </si>
  <si>
    <t>Linea 4 paro por control de nivel agitadores</t>
  </si>
  <si>
    <t>Se agregaron barras a molinos RM5,6,7,8,9</t>
  </si>
  <si>
    <t>039-288: culminan cambio de valvulas de aire bancos A/B</t>
  </si>
  <si>
    <t>Celdas nuevas perforacion en yee descarga de bombas 1003/1004, se derivan 02 bombas de trasnferencia a filtros</t>
  </si>
  <si>
    <t>se agregaron barras a molinos RM1,2,3</t>
  </si>
  <si>
    <t>051-176 paro 02:00 a 02:30 hrs para cortar hebra de faja.</t>
  </si>
  <si>
    <t>Bolas 3 modificando cajon de descarga</t>
  </si>
  <si>
    <t>051-186 se paró faja de 4:00 a 4:30 hrs para cortar hebra</t>
  </si>
  <si>
    <t>Se normaliza operacion de nuevas celdas de flotacion, recibiendo 100% carga de planta. //  se incrementa tonelaje</t>
  </si>
  <si>
    <t>Incrementa tonelaje en lineas de molienda</t>
  </si>
  <si>
    <t>Desde 13:25 a 14:50, parada de línea 1 y 2 para rectificar eje de polea dobladora del Tripper 051-181</t>
  </si>
  <si>
    <t>bolas 8 paro 17:15 a 17:46 acondicionar nuevo emfriador de aceite al reductor.</t>
  </si>
  <si>
    <t>Agregado de barras molinos 5/6/7/8</t>
  </si>
  <si>
    <t xml:space="preserve">Se incremento concentracion de xantato al 9%, se aumenta dosificacion en bancos. Reducen colchones de espumas </t>
  </si>
  <si>
    <t>039-281E/D: Tapon caido desde el 1er turno, se coordina desacoplar manguera de purga, para descargar banco y levantar tapon</t>
  </si>
  <si>
    <t>De 01:20 a 01:38  hrs se deriva carga por 717 por cambio de polin faja 071-051</t>
  </si>
  <si>
    <t>Se retoma preparacion de reactivos xantato y acido oxalico con agua desalinizada</t>
  </si>
  <si>
    <t>039-281 se descarga banco, limpieza de area de tapon para retiro. // Se continua reduciendo colchones de espumas</t>
  </si>
  <si>
    <t>039-281 se retira tapon intermedio y pone en operacion celda</t>
  </si>
  <si>
    <t>Reponen paletas de celda 039-280, reparando de 039-283</t>
  </si>
  <si>
    <t>Agregado de barrras molinos 1 y 2.</t>
  </si>
  <si>
    <t>Se prueba hermeticidad manguera descarga 213-813, se realiza cambio de bombas del sistema hidrostatico de acuerdo a rotacion</t>
  </si>
  <si>
    <t>01:40 hrs arranco bolas 9, 01:52 hrs barras 9</t>
  </si>
  <si>
    <t>01:25 a 01:42 hrs se derivo carga por 071-717 cambio de polin faja 051</t>
  </si>
  <si>
    <t xml:space="preserve">Bolas 3 presenta perdida de carga por cajon de descarga, se para molino para instalacion de plancha </t>
  </si>
  <si>
    <t>Se continuo agregado de conos y bolas</t>
  </si>
  <si>
    <t>213-231 culminan embone de manguera de descarga.</t>
  </si>
  <si>
    <t>bbaras 9 paro 10:30 a 12:28h por baja preson de aceite.</t>
  </si>
  <si>
    <t>barras 1 paro 14:14 a 14:52h por cambio reten 213-671</t>
  </si>
  <si>
    <t>Rm02, se retiran 15 de barras, en arranque continua marcando sobrecarga</t>
  </si>
  <si>
    <t>Se incrementa dosificacion de xantato por incremento de S, regulan compuertas de bancos</t>
  </si>
  <si>
    <t>Rm02, se desacopla motor-contraeje, en vacio valores dentro de rango</t>
  </si>
  <si>
    <t>Rm02 se continua retiro de barras, 07 adicionales. // Se cambio valvula de purga de filtro #7</t>
  </si>
  <si>
    <t>Rm02 arranco 02:31 hrs, paro Rm04. // Se instalo valvula de acido a bomba 213-800</t>
  </si>
  <si>
    <t>039-275 reparando paletas</t>
  </si>
  <si>
    <t>Acido oxalico, se detuvo el envío de 2:24 a 3:29 am. por cambio de tubería T y codo en salida de bombas</t>
  </si>
  <si>
    <t>Reduccion de nivel de tanque de acido afecta celdas nuevas, se regula espumante y colchones de espumas, queda normalizado.</t>
  </si>
  <si>
    <t>Se agrega aceite a sistema hidrostatico bolas 1</t>
  </si>
  <si>
    <t>9:33 a 9:55, parada de L-1 y 2 por cambio de polines cargadores en la faja 170/151.</t>
  </si>
  <si>
    <t>Colas altars por tuberia de la bomba 213-231 desembonada altura del canal A</t>
  </si>
  <si>
    <t>Se inicia agregado de medio moledor conos</t>
  </si>
  <si>
    <t>01:47 hrs paró barras 4 para cambio de jebe de sello y desatoro de manguera 213-651. Se reduce dosificacion de acido oxalico</t>
  </si>
  <si>
    <t>Rm04 arrancó 03:04 hrs</t>
  </si>
  <si>
    <t>Bm02 continua retiro de pernos de bafle ring, se presenta trommel nuevo</t>
  </si>
  <si>
    <t>Se reduce dosificacion de acido oxalico y xantato</t>
  </si>
  <si>
    <t>Incrementa tonelaje por malla dentro de estandar</t>
  </si>
  <si>
    <t xml:space="preserve"> 9:45 a 10:15, parada de línea 3 por cambio de polín de retorno y cargador en la faja 051-172.</t>
  </si>
  <si>
    <t>10:45  a 12:15, parada de línea 1 y 2 por activación del switch de ruptura, falla el freno de la faja 051-186 ocasionando desprendimiento 1 polín cargador y desalineamiento de la faja. Nivel de agitador: 053-008:70% y 053-050:70%</t>
  </si>
  <si>
    <t>Linea 1 y 2 pararon 19:05 a 19:45 por faja 051-185 se desvio polea cabeza.</t>
  </si>
  <si>
    <t>Agregando barras 9//7/5/1</t>
  </si>
  <si>
    <t>Rm02 arrancó en reemplazo del Rm07 (reparacion de malla trommel)</t>
  </si>
  <si>
    <t>Linea 1 C. abierto, retirando bomba 213-122. // Se incrementa tonelaje en molinos por malla fina</t>
  </si>
  <si>
    <t>Rm07 reparan malla trommel</t>
  </si>
  <si>
    <t>Bm02 se continuo instalacion de malla reten nueva</t>
  </si>
  <si>
    <t>Se reduce dosificacion de oxalico y xantato</t>
  </si>
  <si>
    <t>Bm02 arrancó 06:36 hrs</t>
  </si>
  <si>
    <t>213-105/312 queda descargado. // Se regula tonelaje</t>
  </si>
  <si>
    <t>+</t>
  </si>
  <si>
    <t>Equipo</t>
  </si>
  <si>
    <t>Inicio de parada</t>
  </si>
  <si>
    <t>Arranque</t>
  </si>
  <si>
    <t>Tiempo perdido               (hrs)</t>
  </si>
  <si>
    <t>MIneral no procesado (TM)</t>
  </si>
  <si>
    <t>Concentrado no producido (TMS)</t>
  </si>
  <si>
    <t>Falla (mecánica/eléctrica                                   /instrumentación/operaciones)</t>
  </si>
  <si>
    <t>Motivo</t>
  </si>
  <si>
    <t>032-081</t>
  </si>
  <si>
    <t>Operaciones</t>
  </si>
  <si>
    <t>Arranco en reemplazo Rm02</t>
  </si>
  <si>
    <t>032-082</t>
  </si>
  <si>
    <t>Paró por ajuste de pernos. Stand by</t>
  </si>
  <si>
    <t>032-089</t>
  </si>
  <si>
    <t xml:space="preserve">Falla mecanica </t>
  </si>
  <si>
    <t>Por parada del bolas 9</t>
  </si>
  <si>
    <t>Falla electrica</t>
  </si>
  <si>
    <t>032-209</t>
  </si>
  <si>
    <t xml:space="preserve">Perforacion en distribuidor de ciclones </t>
  </si>
  <si>
    <t>Falla excitación del motor</t>
  </si>
  <si>
    <t>Arranco en reemplazo Rm04</t>
  </si>
  <si>
    <t>032-084</t>
  </si>
  <si>
    <t>Paró por limpieza trunnion alimentación. Stand by</t>
  </si>
  <si>
    <t>032-085</t>
  </si>
  <si>
    <t>Arranco en reemplazo Rm07</t>
  </si>
  <si>
    <t>032-087</t>
  </si>
  <si>
    <t>Paró por arranque Rm05. Stand by</t>
  </si>
  <si>
    <t>Cambio de manguera descarga 213-135</t>
  </si>
  <si>
    <t>032-083</t>
  </si>
  <si>
    <t>Perforación en brida ciega de manguera alimentación de la bomba 213-802 al Bm10</t>
  </si>
  <si>
    <t>Perforación en sumidero 213-233</t>
  </si>
  <si>
    <t>032-204</t>
  </si>
  <si>
    <t>Fuga de carga bomba 213-214- cambio impulsor/cilindro.</t>
  </si>
  <si>
    <t>Perforación en manguera de descarga de bomba 213-214</t>
  </si>
  <si>
    <t>Retiro de barretilla atravesada en malla trommel.</t>
  </si>
  <si>
    <t>RM01/09</t>
  </si>
  <si>
    <t>Falla eléctrica</t>
  </si>
  <si>
    <t>Corte general de energia</t>
  </si>
  <si>
    <t>BM01/10</t>
  </si>
  <si>
    <t>Falla en bombas de alta del sistema lubricacion</t>
  </si>
  <si>
    <t>por perforación del sumidero 213-651.</t>
  </si>
  <si>
    <t>por perforacion del sumidero 213-233, stand by</t>
  </si>
  <si>
    <t>032-086</t>
  </si>
  <si>
    <t>Falla operaciones</t>
  </si>
  <si>
    <t>atoro en cajón de concentrado descarga sep 210-103/104.</t>
  </si>
  <si>
    <t>por parada del bolas 7</t>
  </si>
  <si>
    <t>032-201</t>
  </si>
  <si>
    <t>parada por alarma de temperatura lado limpio</t>
  </si>
  <si>
    <t>032-207</t>
  </si>
  <si>
    <t>Falla del sistema hidrostatico bomba alta #2</t>
  </si>
  <si>
    <t>Cambio de bomba aceite rductor y acoplr nuevo ventilador.</t>
  </si>
  <si>
    <t>Por parada del bolas 10</t>
  </si>
  <si>
    <t>032-210</t>
  </si>
  <si>
    <t xml:space="preserve">Por perforacion del canal de alimentacion </t>
  </si>
  <si>
    <t>032-088</t>
  </si>
  <si>
    <t>por parada del bolas 08</t>
  </si>
  <si>
    <t>032-208</t>
  </si>
  <si>
    <t>alta temperatura de pedestal STE</t>
  </si>
  <si>
    <t>por parada del bolas 07</t>
  </si>
  <si>
    <t>Baja presion de aceite bomba de alta #2, bomba #1 fuerte ruido mecanico// salida de malla reten</t>
  </si>
  <si>
    <t>por parada del bolas 10</t>
  </si>
  <si>
    <t>Retirar forro caido del interior</t>
  </si>
  <si>
    <t xml:space="preserve">falla electrica en arranque, se subio factor de potencia </t>
  </si>
  <si>
    <t>alta temperatura de pedestal STE, se rectifico peine</t>
  </si>
  <si>
    <t>Perdida de carga por cuello trommel</t>
  </si>
  <si>
    <t>Fuga de aceite por valvula de retorno sistema hidrostatico, se cambio</t>
  </si>
  <si>
    <t>Por parada del bolas 1</t>
  </si>
  <si>
    <t>por parada del bolas 9</t>
  </si>
  <si>
    <t>Falla instrumentacion</t>
  </si>
  <si>
    <t>Falla en sensor de temperatura lado condicional</t>
  </si>
  <si>
    <t>Bajo flujo y presion de la bomba de alta #1, se cambio a la #2</t>
  </si>
  <si>
    <t>Limpieza de conos de malla trommel</t>
  </si>
  <si>
    <t>Cambio de reten de alimentacion, pernos del trommel y modificacion de malla descarga</t>
  </si>
  <si>
    <t>Alta temperatura aceite retorno</t>
  </si>
  <si>
    <t>Parada del bolas 5</t>
  </si>
  <si>
    <t>Por parada del bolas 7</t>
  </si>
  <si>
    <t>032-205</t>
  </si>
  <si>
    <t>Ampliar ranuras de la malla descarga y cambio de reten</t>
  </si>
  <si>
    <t>Dializado de aceite sistema lubricacion</t>
  </si>
  <si>
    <t>032-203</t>
  </si>
  <si>
    <t>Instalar platina en abertura de cajon de descarga</t>
  </si>
  <si>
    <t>Falla en sistema hidrostatico, falsa señal bomba de alta</t>
  </si>
  <si>
    <t>Cambio de jebe sello y desatoro manguera de sello 213-651</t>
  </si>
  <si>
    <t>CONSUMO DE ÁCIDO OXÁLICO (KG)</t>
  </si>
  <si>
    <t>CONSUMO DE XANTATO (KG)</t>
  </si>
  <si>
    <t>CONSUMO DE ESPUMANTE</t>
  </si>
  <si>
    <t>Concentracion al 7 %</t>
  </si>
  <si>
    <t>FECHA</t>
  </si>
  <si>
    <t>Turno dia           (12 hr)</t>
  </si>
  <si>
    <t>Turno noche           (12 hr)</t>
  </si>
  <si>
    <t>Consumo por dia</t>
  </si>
  <si>
    <t>TOTAL</t>
  </si>
  <si>
    <t>PROGRAMA DE LIMPIEZA  DIARIA  DE FILTROS  DE H20  (CHOROS)</t>
  </si>
  <si>
    <t>MES:</t>
  </si>
  <si>
    <t>AGOSTO</t>
  </si>
  <si>
    <t>N°</t>
  </si>
  <si>
    <t>FILTRO</t>
  </si>
  <si>
    <t>1 TURNO</t>
  </si>
  <si>
    <t>2 TURNO</t>
  </si>
  <si>
    <t>3 TURNO</t>
  </si>
  <si>
    <t>Observacion</t>
  </si>
  <si>
    <t>Filtro  # 1</t>
  </si>
  <si>
    <t>✔</t>
  </si>
  <si>
    <t>Filtro  # 2</t>
  </si>
  <si>
    <t>Filtro #  3</t>
  </si>
  <si>
    <t>Filtro #  4</t>
  </si>
  <si>
    <t>✖</t>
  </si>
  <si>
    <t>Filtro #  5</t>
  </si>
  <si>
    <t>Filtro Linea # 5</t>
  </si>
  <si>
    <t>Filtro Linea # 6</t>
  </si>
  <si>
    <t>Filtro Linea #  7</t>
  </si>
  <si>
    <t>Filtro Linea #  8</t>
  </si>
  <si>
    <t>Filtro  Linea # 9 (01)</t>
  </si>
  <si>
    <t>Filtro  Linea # 9 (02)</t>
  </si>
  <si>
    <t>RESUMEN OPERACIONAL</t>
  </si>
  <si>
    <t xml:space="preserve">Filtros operativos: </t>
  </si>
  <si>
    <t xml:space="preserve">Filtros críticos: </t>
  </si>
  <si>
    <t>% CUMPLIMIENTO</t>
  </si>
  <si>
    <t>Causa principal: Falla mecánica en válvulas</t>
  </si>
  <si>
    <t>Acción: Realizar mantenimiento correctivo</t>
  </si>
  <si>
    <t xml:space="preserve">Realizado por: </t>
  </si>
  <si>
    <t>Realizado por:</t>
  </si>
  <si>
    <t>Realizado por: BRIAN SALINAS</t>
  </si>
  <si>
    <t>Realizado por: Luis Bendezu</t>
  </si>
  <si>
    <t>Realizado por: Brian Salinas</t>
  </si>
  <si>
    <t>Realizado por:Luis Bendezu</t>
  </si>
  <si>
    <t>Realizado por:  BRIAN SALINAS</t>
  </si>
  <si>
    <t>Realizado por:  Luis Bendezu</t>
  </si>
  <si>
    <t>Realizado por: Luis Bendezu /Brian Salinas</t>
  </si>
  <si>
    <t>Realizado por: BRIAN SALINAS/L. Bendezu</t>
  </si>
  <si>
    <t>Realizado por: Luis Bendezu / Brian Salinas</t>
  </si>
  <si>
    <t>BRIAN SALINAS</t>
  </si>
  <si>
    <t>PURGA TANQUES DE AIRE COMPRIMIDO-PLANTA MAGNETICA</t>
  </si>
  <si>
    <t xml:space="preserve">MES: </t>
  </si>
  <si>
    <t>I.-</t>
  </si>
  <si>
    <t>ID. TK. PRINCIPAL</t>
  </si>
  <si>
    <t>UBICACIÓN</t>
  </si>
  <si>
    <r>
      <t>1</t>
    </r>
    <r>
      <rPr>
        <vertAlign val="superscript"/>
        <sz val="11"/>
        <color rgb="FF000000"/>
        <rFont val="Calibri"/>
        <family val="2"/>
      </rPr>
      <t>er</t>
    </r>
    <r>
      <rPr>
        <sz val="11"/>
        <color rgb="FF000000"/>
        <rFont val="Calibri"/>
        <family val="2"/>
      </rPr>
      <t xml:space="preserve"> Turno</t>
    </r>
  </si>
  <si>
    <r>
      <t>2</t>
    </r>
    <r>
      <rPr>
        <vertAlign val="superscript"/>
        <sz val="11"/>
        <color rgb="FF000000"/>
        <rFont val="Calibri"/>
        <family val="2"/>
      </rPr>
      <t>do</t>
    </r>
    <r>
      <rPr>
        <sz val="11"/>
        <color rgb="FF000000"/>
        <rFont val="Calibri"/>
        <family val="2"/>
      </rPr>
      <t xml:space="preserve"> Turno</t>
    </r>
  </si>
  <si>
    <r>
      <t>3</t>
    </r>
    <r>
      <rPr>
        <vertAlign val="superscript"/>
        <sz val="11"/>
        <color rgb="FF000000"/>
        <rFont val="Calibri"/>
        <family val="2"/>
      </rPr>
      <t>er</t>
    </r>
    <r>
      <rPr>
        <sz val="11"/>
        <color rgb="FF000000"/>
        <rFont val="Calibri"/>
        <family val="2"/>
      </rPr>
      <t xml:space="preserve"> Turno</t>
    </r>
  </si>
  <si>
    <r>
      <t>TK-MG-</t>
    </r>
    <r>
      <rPr>
        <i/>
        <sz val="11"/>
        <color rgb="FF000000"/>
        <rFont val="Calibri"/>
        <family val="2"/>
      </rPr>
      <t>S. ROTULO</t>
    </r>
  </si>
  <si>
    <t>Linea 1</t>
  </si>
  <si>
    <t>TK-MG-001</t>
  </si>
  <si>
    <t>Linea 5</t>
  </si>
  <si>
    <t>TK-MG-002</t>
  </si>
  <si>
    <t>Linea 8</t>
  </si>
  <si>
    <t>TK-MG-003</t>
  </si>
  <si>
    <t>Linea 10</t>
  </si>
  <si>
    <t>TK-MG-005</t>
  </si>
  <si>
    <t>Linea 7</t>
  </si>
  <si>
    <t>X</t>
  </si>
  <si>
    <t>TK-MG-006</t>
  </si>
  <si>
    <t>II.-</t>
  </si>
  <si>
    <t>ID. TK. AUXILIARES</t>
  </si>
  <si>
    <t>TK-MG-007</t>
  </si>
  <si>
    <t>MB-1</t>
  </si>
  <si>
    <t>TK-MG-004</t>
  </si>
  <si>
    <t>MB-4</t>
  </si>
  <si>
    <t>TK-MG-008</t>
  </si>
  <si>
    <t>MB-5</t>
  </si>
  <si>
    <t>TK-MG-009</t>
  </si>
  <si>
    <t>MB-6</t>
  </si>
  <si>
    <t>TK-MG-010</t>
  </si>
  <si>
    <t>MB-7</t>
  </si>
  <si>
    <t>TK-MG-011</t>
  </si>
  <si>
    <t>MB-8</t>
  </si>
  <si>
    <t>TK-MG-012</t>
  </si>
  <si>
    <t>MB-9</t>
  </si>
  <si>
    <t>TK-MG-013</t>
  </si>
  <si>
    <t>RM-9</t>
  </si>
  <si>
    <t>TK-MG-014</t>
  </si>
  <si>
    <t>MB-10</t>
  </si>
  <si>
    <t>* La purga de los tanques se realizara al inicio de cada guardia.</t>
  </si>
  <si>
    <t>TK-MG-04</t>
  </si>
  <si>
    <t>CONTROL  DE CUMPLIMIENTO DE LIMPIEZA INTERDIARIO DE CAJON DE ALIMENTACION – SEPARADOR MAGNETICO COBBER</t>
  </si>
  <si>
    <t>MES</t>
  </si>
  <si>
    <t>Turno</t>
  </si>
  <si>
    <t>210-097</t>
  </si>
  <si>
    <t>210-098</t>
  </si>
  <si>
    <t>210-099</t>
  </si>
  <si>
    <t>210-100</t>
  </si>
  <si>
    <t>210-114</t>
  </si>
  <si>
    <t>210-115</t>
  </si>
  <si>
    <t>210-101</t>
  </si>
  <si>
    <t>210-102</t>
  </si>
  <si>
    <t>210-103</t>
  </si>
  <si>
    <t>210-104</t>
  </si>
  <si>
    <t>210-105</t>
  </si>
  <si>
    <t>210-106</t>
  </si>
  <si>
    <t>210-107</t>
  </si>
  <si>
    <t>210-108</t>
  </si>
  <si>
    <t>210-268</t>
  </si>
  <si>
    <t>210-269</t>
  </si>
  <si>
    <t>Ejecutados</t>
  </si>
  <si>
    <t>No ejecutados</t>
  </si>
  <si>
    <t>Cumplimiento</t>
  </si>
  <si>
    <t>Estado</t>
  </si>
  <si>
    <t>Sabado</t>
  </si>
  <si>
    <t>1° Turno</t>
  </si>
  <si>
    <t>DEFICIENTE</t>
  </si>
  <si>
    <t>Domingo</t>
  </si>
  <si>
    <t>Lunes</t>
  </si>
  <si>
    <t>Martes</t>
  </si>
  <si>
    <t>Miercoles</t>
  </si>
  <si>
    <t>Jueves</t>
  </si>
  <si>
    <t>Viernes</t>
  </si>
  <si>
    <t>13/8/2027</t>
  </si>
  <si>
    <t>14/8/2027</t>
  </si>
  <si>
    <t>15/8/2027</t>
  </si>
  <si>
    <t>16/8/2027</t>
  </si>
  <si>
    <t>17/8/2027</t>
  </si>
  <si>
    <t>18/8/2027</t>
  </si>
  <si>
    <t>19/8/2027</t>
  </si>
  <si>
    <t>20/8/2027</t>
  </si>
  <si>
    <t>21/8/2027</t>
  </si>
  <si>
    <t>22/8/2028</t>
  </si>
  <si>
    <t>23/8/2028</t>
  </si>
  <si>
    <t>2° Turno</t>
  </si>
  <si>
    <t>24/8/2028</t>
  </si>
  <si>
    <t>25/8/2028</t>
  </si>
  <si>
    <t>26/8/2028</t>
  </si>
  <si>
    <t>27/8/2027</t>
  </si>
  <si>
    <t>28/8/2027</t>
  </si>
  <si>
    <t>29/8/2028</t>
  </si>
  <si>
    <t>30/8/2028</t>
  </si>
  <si>
    <t>31/8/2028</t>
  </si>
  <si>
    <t>Molino barras 1</t>
  </si>
  <si>
    <t>Molino barras 2</t>
  </si>
  <si>
    <t>Molino barras 3</t>
  </si>
  <si>
    <t>Molino barras 4</t>
  </si>
  <si>
    <t>Molino barras 5</t>
  </si>
  <si>
    <t>Molino barras 6</t>
  </si>
  <si>
    <t>Molino barras 7</t>
  </si>
  <si>
    <t>Molino barras 8</t>
  </si>
  <si>
    <t>Molino barras 9</t>
  </si>
  <si>
    <t>1° turno</t>
  </si>
  <si>
    <t>2° turno</t>
  </si>
  <si>
    <t>3° turno</t>
  </si>
  <si>
    <t>PROGRAMA SEMANAL DE LIMPIEZA  DE PISOS Y  CANALETAS - PLANTA MAGNÉTICA</t>
  </si>
  <si>
    <t>MAYO 2026</t>
  </si>
  <si>
    <t>PISO</t>
  </si>
  <si>
    <t>CANALETA</t>
  </si>
  <si>
    <t>TIPO</t>
  </si>
  <si>
    <t>PUNTO REFERENCIA</t>
  </si>
  <si>
    <t>LUNES  04</t>
  </si>
  <si>
    <t>MARTES  05</t>
  </si>
  <si>
    <t>MIÉRCOLES  06</t>
  </si>
  <si>
    <t>JUEVES 07</t>
  </si>
  <si>
    <t>VIERNES  08</t>
  </si>
  <si>
    <t>SÁBADO  09</t>
  </si>
  <si>
    <t>DOMINGO  10</t>
  </si>
  <si>
    <t>RESPONSABLE</t>
  </si>
  <si>
    <t>OBSERVACIÓN</t>
  </si>
  <si>
    <t>P2</t>
  </si>
  <si>
    <t>T1</t>
  </si>
  <si>
    <t>Transversal</t>
  </si>
  <si>
    <t>BM 032-201 / 202-202</t>
  </si>
  <si>
    <t>❌</t>
  </si>
  <si>
    <t>Solo cuentan con 7 personas de limpieza. Se da prioridad a limpieza de area de bombas 213-431 / 213-243 / 213-817 /213-818</t>
  </si>
  <si>
    <t>H1</t>
  </si>
  <si>
    <t>Horizontal</t>
  </si>
  <si>
    <t>213-394 / 032-202</t>
  </si>
  <si>
    <t>H2</t>
  </si>
  <si>
    <t>213-233 / 032-203</t>
  </si>
  <si>
    <t>H3</t>
  </si>
  <si>
    <t>213-104 / 032-204</t>
  </si>
  <si>
    <t xml:space="preserve">Solo cuentan con 7 personas de limpieza. Se da prioridad a limpieza debajo RM1/RM2 </t>
  </si>
  <si>
    <t>H4</t>
  </si>
  <si>
    <t>213-311 / 032-205</t>
  </si>
  <si>
    <t>H5</t>
  </si>
  <si>
    <t>032-206</t>
  </si>
  <si>
    <t>H6</t>
  </si>
  <si>
    <t>H7</t>
  </si>
  <si>
    <t>H8</t>
  </si>
  <si>
    <t>032-209-210</t>
  </si>
  <si>
    <t>T2</t>
  </si>
  <si>
    <t>Colector BM</t>
  </si>
  <si>
    <t>T3</t>
  </si>
  <si>
    <t>Transferencia BM</t>
  </si>
  <si>
    <t>T4</t>
  </si>
  <si>
    <t>Descarga BM</t>
  </si>
  <si>
    <t>T5</t>
  </si>
  <si>
    <t>Canal principal</t>
  </si>
  <si>
    <t>P3</t>
  </si>
  <si>
    <t>T6</t>
  </si>
  <si>
    <t>213-800 / 231</t>
  </si>
  <si>
    <t>T7</t>
  </si>
  <si>
    <t>213-653 / 654</t>
  </si>
  <si>
    <t>T8</t>
  </si>
  <si>
    <t>213-477-480</t>
  </si>
  <si>
    <t>H9</t>
  </si>
  <si>
    <t>213-243 / 242</t>
  </si>
  <si>
    <t>Avanze de manguereo .</t>
  </si>
  <si>
    <t>CANAL C</t>
  </si>
  <si>
    <t>Canal general</t>
  </si>
  <si>
    <t>T9</t>
  </si>
  <si>
    <t>213-818 / 817</t>
  </si>
  <si>
    <t>LUNES  11</t>
  </si>
  <si>
    <t>MARTES  12</t>
  </si>
  <si>
    <t>MIÉRCOLES  13</t>
  </si>
  <si>
    <t>JUEVES  14</t>
  </si>
  <si>
    <t>VIERNES  15</t>
  </si>
  <si>
    <t>SÁBADO  16</t>
  </si>
  <si>
    <t>DOMINGO  17</t>
  </si>
  <si>
    <t>LUNES  18</t>
  </si>
  <si>
    <t>MARTES  19</t>
  </si>
  <si>
    <t>MIÉRCOLES  20</t>
  </si>
  <si>
    <t>JUEVES  21</t>
  </si>
  <si>
    <t>VIERNES  22</t>
  </si>
  <si>
    <t>SÁBADO  23</t>
  </si>
  <si>
    <t>DOMINGO  24</t>
  </si>
  <si>
    <t>LUNES  25</t>
  </si>
  <si>
    <t>MARTES  26</t>
  </si>
  <si>
    <t>MIÉRCOLES  27</t>
  </si>
  <si>
    <t>JUEVES  28</t>
  </si>
  <si>
    <t>VIERNES  29</t>
  </si>
  <si>
    <t>SÁBADO  30</t>
  </si>
  <si>
    <t>DOMINGO  31</t>
  </si>
  <si>
    <t>BARRAS RM1</t>
  </si>
  <si>
    <t>BARRAS RM2</t>
  </si>
  <si>
    <t>BARRAS RM3</t>
  </si>
  <si>
    <t>BARRAS RM4</t>
  </si>
  <si>
    <t>BARRAS RM5</t>
  </si>
  <si>
    <t>BARRAS RM6</t>
  </si>
  <si>
    <t>BARRAS RM7</t>
  </si>
  <si>
    <t>BARRAS RM8</t>
  </si>
  <si>
    <t>BARRAS 1-8</t>
  </si>
  <si>
    <t>BARRAS 9 RM9</t>
  </si>
  <si>
    <t>TOTAL BARRAS</t>
  </si>
  <si>
    <t>CONOS 40X50 BM1</t>
  </si>
  <si>
    <t>CONOS 40X50 BM2</t>
  </si>
  <si>
    <t>CONOS 40X50 BM3</t>
  </si>
  <si>
    <t>CONOS 40X50 BM4</t>
  </si>
  <si>
    <t>CONOS 30X35 BM5</t>
  </si>
  <si>
    <t>CONOS 40X50 BM6</t>
  </si>
  <si>
    <t>CONOS 40X50 BM7</t>
  </si>
  <si>
    <t>CONOS 40X50</t>
  </si>
  <si>
    <t>CONOS 30X35</t>
  </si>
  <si>
    <t>BOLAS BM8</t>
  </si>
  <si>
    <t>BOLAS BM9</t>
  </si>
  <si>
    <t>BOLAS BM10</t>
  </si>
  <si>
    <t>BOLAS ALTO CROM</t>
  </si>
  <si>
    <t>TOTAL CON+BOL</t>
  </si>
  <si>
    <t xml:space="preserve">  </t>
  </si>
  <si>
    <t>Agregado de barras en unidades  barra 1-8 peso 241kg / 9 peso 236kg</t>
  </si>
  <si>
    <t>Agregado de conos y bolas en Toneladas</t>
  </si>
  <si>
    <t>STD</t>
  </si>
  <si>
    <t>CARGA NOMINAL MOLINO DE BARRAS</t>
  </si>
  <si>
    <t>CARGA NOMINAL MOLINO DE BOLAS</t>
  </si>
  <si>
    <t>RM - 1</t>
  </si>
  <si>
    <t>RM - 2</t>
  </si>
  <si>
    <t>RM - 3</t>
  </si>
  <si>
    <t>RM - 4</t>
  </si>
  <si>
    <t>RM - 5</t>
  </si>
  <si>
    <t>RM - 6</t>
  </si>
  <si>
    <t>RM - 7</t>
  </si>
  <si>
    <t>RM - 8</t>
  </si>
  <si>
    <t>RM - 9</t>
  </si>
  <si>
    <t>BM - 1</t>
  </si>
  <si>
    <t xml:space="preserve"> BM - 2 </t>
  </si>
  <si>
    <t>BM - 3</t>
  </si>
  <si>
    <t>BM - 4</t>
  </si>
  <si>
    <t>BM - 5</t>
  </si>
  <si>
    <t>BM - 6</t>
  </si>
  <si>
    <t>BM - 7</t>
  </si>
  <si>
    <t>BM - 8</t>
  </si>
  <si>
    <t>BM - 9</t>
  </si>
  <si>
    <t>BM - 10</t>
  </si>
  <si>
    <t>.</t>
  </si>
  <si>
    <t xml:space="preserve">BM - 2 </t>
  </si>
  <si>
    <t>RM1/2/3/4/5/6/7/8</t>
  </si>
  <si>
    <t>RM9</t>
  </si>
  <si>
    <t>PROCESOS</t>
  </si>
  <si>
    <t>BM2/3/4</t>
  </si>
  <si>
    <t>BM1/5/6/7</t>
  </si>
  <si>
    <t>BM8</t>
  </si>
  <si>
    <t>BM9</t>
  </si>
  <si>
    <t>BM10</t>
  </si>
  <si>
    <t>CONTROL MENSUAL DE CALIBRACIÓN DE BALANZAS DE FAJA - PLANTA MAGNETICA</t>
  </si>
  <si>
    <t>EQUIPO</t>
  </si>
  <si>
    <t>FAJA TRANSP</t>
  </si>
  <si>
    <t>ZERO AS FOUND</t>
  </si>
  <si>
    <t>ZERO AS         LEFT</t>
  </si>
  <si>
    <t>DELTA    ZERO</t>
  </si>
  <si>
    <t>ERROR ZERO ENCONTRADO (%)</t>
  </si>
  <si>
    <t>ERROR ZERO DEJADO (%)</t>
  </si>
  <si>
    <t>SPAN AS FOUND</t>
  </si>
  <si>
    <t>SPAN AS         LEFT</t>
  </si>
  <si>
    <t>DELTA      SPAN</t>
  </si>
  <si>
    <t>ERROR SPAN ENCONTRADO (%)</t>
  </si>
  <si>
    <t>ERROR SPAN DEJADO (%)</t>
  </si>
  <si>
    <t>OBSERVACION</t>
  </si>
  <si>
    <t>28/04/2026</t>
  </si>
  <si>
    <t>031-071</t>
  </si>
  <si>
    <t>031-061</t>
  </si>
  <si>
    <t>Mantener limpio tren de pesaje</t>
  </si>
  <si>
    <t>031-072</t>
  </si>
  <si>
    <t>031-062</t>
  </si>
  <si>
    <t>031-073</t>
  </si>
  <si>
    <t>031-063</t>
  </si>
  <si>
    <t>031-074</t>
  </si>
  <si>
    <t>031-064</t>
  </si>
  <si>
    <t>Mantener limpio el tren de pesaje</t>
  </si>
  <si>
    <t>031-083</t>
  </si>
  <si>
    <t>031-065</t>
  </si>
  <si>
    <t>031-076</t>
  </si>
  <si>
    <t>031-066</t>
  </si>
  <si>
    <t>031-082</t>
  </si>
  <si>
    <t>031-067</t>
  </si>
  <si>
    <t>031-081</t>
  </si>
  <si>
    <t>031-068</t>
  </si>
  <si>
    <t>INSPECCION DE COMPONENTES DE HIDROCICLONES</t>
  </si>
  <si>
    <t>Medidas de Diseño</t>
  </si>
  <si>
    <t>Proveedor : HAIWANG</t>
  </si>
  <si>
    <t>Apex Diámetro Nominal Superior (mm)</t>
  </si>
  <si>
    <t>Apex Diámetro Nominal Inferior (mm)</t>
  </si>
  <si>
    <t>Espesor del apex Diámetro superior (mm)</t>
  </si>
  <si>
    <t>Espesor del apex Diámetro Inferior (mm)</t>
  </si>
  <si>
    <t>Vortex Diámetro Nominal (mm)</t>
  </si>
  <si>
    <t>Espesor del Vortex (mm)</t>
  </si>
  <si>
    <t>Ene-26</t>
  </si>
  <si>
    <t>BM 01</t>
  </si>
  <si>
    <t>Numero de Ciclones</t>
  </si>
  <si>
    <t>212-161~164</t>
  </si>
  <si>
    <t>Comentarios:</t>
  </si>
  <si>
    <t>Apex: Presentan minimo desgaste</t>
  </si>
  <si>
    <t>164A</t>
  </si>
  <si>
    <t>Fecha de Inspección</t>
  </si>
  <si>
    <t>mm</t>
  </si>
  <si>
    <t>Desg.</t>
  </si>
  <si>
    <t xml:space="preserve">Apex Diámetro Real Superior </t>
  </si>
  <si>
    <t>Vortex: 212-164A presenta mayor desgaste (15%); sin embargo, se encuentra dentro del rango permisible.</t>
  </si>
  <si>
    <t>Apex Diámetro Real Inferior</t>
  </si>
  <si>
    <t>Vortex Diámetro Real</t>
  </si>
  <si>
    <t>BM 02</t>
  </si>
  <si>
    <t>212-831~833</t>
  </si>
  <si>
    <t xml:space="preserve">Apex: </t>
  </si>
  <si>
    <t>Implementar</t>
  </si>
  <si>
    <t xml:space="preserve"> PM </t>
  </si>
  <si>
    <t>Vortex:</t>
  </si>
  <si>
    <t>BM 03</t>
  </si>
  <si>
    <t>212-153 ~154</t>
  </si>
  <si>
    <t>Apex: 212-153/155 se encontraron con ceramico rejado, se reemplazaron por apex nuevos D. Inferior 2 1/8"</t>
  </si>
  <si>
    <t xml:space="preserve"> PM 06/03/2026</t>
  </si>
  <si>
    <t>Vortex: Desgaste dentro de rango permisible.</t>
  </si>
  <si>
    <t>BM 04</t>
  </si>
  <si>
    <t>212-158~160</t>
  </si>
  <si>
    <t>Apex:  212-158 se encontró con ceramico rejado, se reemplazó por apex nuevo D. Inferior 2 1/8"</t>
  </si>
  <si>
    <t>Vortex: 212-159 Se reemplazó vortex por encontrarse cortado. 212-158/160 presentan minimo desgaste en la parte superior; sin emargo, parte inferor se encontraron resanados con nordbak.</t>
  </si>
  <si>
    <t>BM 05</t>
  </si>
  <si>
    <t>212-148 A/B/C/D/E/F</t>
  </si>
  <si>
    <t>A</t>
  </si>
  <si>
    <t>B</t>
  </si>
  <si>
    <t>C</t>
  </si>
  <si>
    <t>D</t>
  </si>
  <si>
    <t>E</t>
  </si>
  <si>
    <t>F</t>
  </si>
  <si>
    <t>Vortex: Presentan mínimo desgaste en la parte superior; sin embargo, parte inferior 02 vortex se encuentran resanados con nordbak.</t>
  </si>
  <si>
    <t>BM 06</t>
  </si>
  <si>
    <t>212-149 A/B/C/D/E</t>
  </si>
  <si>
    <t>Apex: 212-149 C y D presentaban rajaduras del cerámico, se reemplazó por nuevos. 212-149 A/B/E presentan mínimo desgaste. / 212-149D Presentaba forro conico hinchado, se reemplazó.</t>
  </si>
  <si>
    <t>27/01/2026</t>
  </si>
  <si>
    <t>Vortex: Presentan minimo desgaste</t>
  </si>
  <si>
    <t>BM 07</t>
  </si>
  <si>
    <t>212-897 A/B/C/D/E</t>
  </si>
  <si>
    <t>PM</t>
  </si>
  <si>
    <t>BM 08</t>
  </si>
  <si>
    <t>212-150 A/B/C/D/E/F</t>
  </si>
  <si>
    <t>Apex: 212-150A y D presentaban rajaduras del cerámico, se reemplazó por nuevos. 212-150B/C/E/F presentan mínimo desgaste.</t>
  </si>
  <si>
    <t>Vortex: 212-150 presentan mínimo desgaste en la parte superior; sin embargo, parte inferior se encuentran resanados con nordbak.</t>
  </si>
  <si>
    <t>BM 09</t>
  </si>
  <si>
    <t>212-893 A/B/C/D/E/F</t>
  </si>
  <si>
    <t>Apex: A/C/E presentan rajaduras; sin embargo, se realizó el cambio de los 6 apex.</t>
  </si>
  <si>
    <t xml:space="preserve">Vortex: 212-893C presenta mayor desgaste (5.26%); </t>
  </si>
  <si>
    <t>BM 10</t>
  </si>
  <si>
    <t>212-892 A/B/C/D/E/F</t>
  </si>
  <si>
    <t>16/01/2026</t>
  </si>
  <si>
    <t>Apex: 212-162/164 presentaban rajaduras del cerámico, se reemplazó por nuevos. 212-161/163/164A presentan mínimo desgaste.</t>
  </si>
  <si>
    <t>16/5/2026</t>
  </si>
  <si>
    <t>29/5/2026</t>
  </si>
  <si>
    <t>19/5/2026</t>
  </si>
  <si>
    <t>REQUERIMIENTO DE FORROS PARA MOLINO</t>
  </si>
  <si>
    <t>MOLINO</t>
  </si>
  <si>
    <t>SOLICITUD</t>
  </si>
  <si>
    <t>CATALOGACIÓN</t>
  </si>
  <si>
    <t>SOLPED</t>
  </si>
  <si>
    <t>FECHA LIBERACION</t>
  </si>
  <si>
    <t>ESTADO DE LIBERACION</t>
  </si>
  <si>
    <t>ESTATUS</t>
  </si>
  <si>
    <t>ORDEN DE COMPRA</t>
  </si>
  <si>
    <t>PROVEEDOR</t>
  </si>
  <si>
    <t>FECHA ENTREGA</t>
  </si>
  <si>
    <t>COMENTARIO</t>
  </si>
  <si>
    <t>ESTADO</t>
  </si>
  <si>
    <t>JUEGO COMPLETO</t>
  </si>
  <si>
    <t>SI</t>
  </si>
  <si>
    <t>14-ene.-26</t>
  </si>
  <si>
    <t>LIBERADO</t>
  </si>
  <si>
    <t>COTIZACION</t>
  </si>
  <si>
    <t>Actualizacion de EVT / DAM2026-1853 / DAM2026-2046</t>
  </si>
  <si>
    <t>PERNERIA DE FORROS</t>
  </si>
  <si>
    <t>FORROS TAPA DESCARGA</t>
  </si>
  <si>
    <t>STOCK EN ALMACEN</t>
  </si>
  <si>
    <t>ACSA</t>
  </si>
  <si>
    <t>En stock</t>
  </si>
  <si>
    <t>PERNERIA DE TAPA</t>
  </si>
  <si>
    <t>10-ene.-26</t>
  </si>
  <si>
    <t>FABRICACION</t>
  </si>
  <si>
    <t>PEG</t>
  </si>
  <si>
    <t>---</t>
  </si>
  <si>
    <t>Destinado para el molino 032-081 / Cambio de molino completo</t>
  </si>
  <si>
    <t>09-ene.-26</t>
  </si>
  <si>
    <t>Actualizacion de EVT / DAM2026-1855 / DAM2026-2046</t>
  </si>
  <si>
    <t>13-ene.-26</t>
  </si>
  <si>
    <t>setiembre PEn</t>
  </si>
  <si>
    <t>Actualizacion de EVT / DAM2026-2311 / DAM2026-2046</t>
  </si>
  <si>
    <t>17-jul.-25</t>
  </si>
  <si>
    <t>16/03/2026</t>
  </si>
  <si>
    <t xml:space="preserve"> Se confirma recepción a almacén el 25 de marzo </t>
  </si>
  <si>
    <t>14/01/26</t>
  </si>
  <si>
    <t>NAIPU</t>
  </si>
  <si>
    <t>24-Ago</t>
  </si>
  <si>
    <t>032-202</t>
  </si>
  <si>
    <t>En Almacen 5</t>
  </si>
  <si>
    <t>17/02/26</t>
  </si>
  <si>
    <t>Sin DAM</t>
  </si>
  <si>
    <t>24/05/25</t>
  </si>
  <si>
    <t>29/08/25</t>
  </si>
  <si>
    <t>Se instala en molino 032-208</t>
  </si>
  <si>
    <t>llega el 15 de agosto</t>
  </si>
  <si>
    <t>16-Ago</t>
  </si>
  <si>
    <t>Se intalará en molino 032-206</t>
  </si>
  <si>
    <t>14/0126</t>
  </si>
  <si>
    <t>Se intalará en molino 032-207</t>
  </si>
  <si>
    <t>Si</t>
  </si>
  <si>
    <t>22/04/26</t>
  </si>
  <si>
    <t>INDELAT</t>
  </si>
  <si>
    <t>En Almacen 3</t>
  </si>
  <si>
    <t>23/05/26</t>
  </si>
  <si>
    <t>PROGRAMA CAMBIO DE FORROS DE MOLINOS  - CONCENTRACION BENEFICIO 2026</t>
  </si>
  <si>
    <t>MOLINOS</t>
  </si>
  <si>
    <t>CODIGO</t>
  </si>
  <si>
    <t>CAMBIO</t>
  </si>
  <si>
    <t>Abr-26</t>
  </si>
  <si>
    <t>Ago-26</t>
  </si>
  <si>
    <t>Set-26</t>
  </si>
  <si>
    <t>Dic-26</t>
  </si>
  <si>
    <t>BARRAS</t>
  </si>
  <si>
    <t>Dic-22</t>
  </si>
  <si>
    <t>Ago-22</t>
  </si>
  <si>
    <t>Dic-23</t>
  </si>
  <si>
    <t xml:space="preserve"> BOLAS</t>
  </si>
  <si>
    <t>Dic-24</t>
  </si>
  <si>
    <t>Ago-18</t>
  </si>
  <si>
    <t>Abr-22</t>
  </si>
  <si>
    <t>Ago-21</t>
  </si>
  <si>
    <t>Ago-24</t>
  </si>
  <si>
    <t>Leyenda Molinos Barras:</t>
  </si>
  <si>
    <t>Leyenda Molinos Bolas:</t>
  </si>
  <si>
    <t xml:space="preserve">Cambio Forros </t>
  </si>
  <si>
    <t>Cambio Forros Elevadores</t>
  </si>
  <si>
    <t>Cambio Forros Magneticos</t>
  </si>
  <si>
    <t>STD:</t>
  </si>
  <si>
    <t>3,500,000 TMS</t>
  </si>
  <si>
    <t>Cambio Forros Planos</t>
  </si>
  <si>
    <t>2,500,000 TMS</t>
  </si>
  <si>
    <t>Cambio Forros Elevadores + Forros Planos</t>
  </si>
  <si>
    <t>STD: Planos BG</t>
  </si>
  <si>
    <t>4,000,000 TMS</t>
  </si>
  <si>
    <t>STD: Elevadores BG</t>
  </si>
  <si>
    <t>2,000,000 TMS</t>
  </si>
  <si>
    <t>STD: Planos BCH</t>
  </si>
  <si>
    <t>2,400,000 TMS</t>
  </si>
  <si>
    <t>STD: Elevadores BCH</t>
  </si>
  <si>
    <t>1,200,000 TMS</t>
  </si>
  <si>
    <t>REPORTE DE TRABAJOS DE MANTENIMIENTO</t>
  </si>
  <si>
    <t>Fecha de reporte</t>
  </si>
  <si>
    <t>Aviso SAP</t>
  </si>
  <si>
    <t>Descripción</t>
  </si>
  <si>
    <t>Area Ejec.</t>
  </si>
  <si>
    <t>Criticidad</t>
  </si>
  <si>
    <t>21/11/2025</t>
  </si>
  <si>
    <t>029-115</t>
  </si>
  <si>
    <t xml:space="preserve">EQUIPO PARADO / INSTALAR IMPULSOR </t>
  </si>
  <si>
    <t>Mantto Mecánico</t>
  </si>
  <si>
    <t>P</t>
  </si>
  <si>
    <t>Baja</t>
  </si>
  <si>
    <t>029-070</t>
  </si>
  <si>
    <t>REVISAR FUGA DE ACEITE POR CHUMACERAS LADO MOTOR Y PLAYA</t>
  </si>
  <si>
    <t>Media</t>
  </si>
  <si>
    <t>021-116</t>
  </si>
  <si>
    <t xml:space="preserve">PERDIDA DE ACEITE DEL REDUCTOR </t>
  </si>
  <si>
    <t>Alta</t>
  </si>
  <si>
    <t>22/11/2025</t>
  </si>
  <si>
    <t>022-042</t>
  </si>
  <si>
    <t>FAJAS SUELTAS Y REPARAR GUARDA DE POLEA DE MOTOR</t>
  </si>
  <si>
    <t>Parada</t>
  </si>
  <si>
    <t>021-134</t>
  </si>
  <si>
    <t>REVISION DE ZERO SWITCH</t>
  </si>
  <si>
    <t>Mantto Electrico</t>
  </si>
  <si>
    <t>24/11/2025</t>
  </si>
  <si>
    <t>021-057</t>
  </si>
  <si>
    <t xml:space="preserve">CAMBIO DE LIMPIAFAJA </t>
  </si>
  <si>
    <t>25/11/2025</t>
  </si>
  <si>
    <t>021-036</t>
  </si>
  <si>
    <t>CAMBIO DE MANGUERA DEL ZERO</t>
  </si>
  <si>
    <t>021-031</t>
  </si>
  <si>
    <t>MODIFICACION DE PORTAMANDILES</t>
  </si>
  <si>
    <t>021-033</t>
  </si>
  <si>
    <t>Oculta el trabajo</t>
  </si>
  <si>
    <t>021-055</t>
  </si>
  <si>
    <t>020-110</t>
  </si>
  <si>
    <t>CAMBIO DE LINNER</t>
  </si>
  <si>
    <t>021-132</t>
  </si>
  <si>
    <t xml:space="preserve">CAMBIO DE MANDIL </t>
  </si>
  <si>
    <t>17/12/2025</t>
  </si>
  <si>
    <t>022-021</t>
  </si>
  <si>
    <t>REPARACION DE TUBERIA POR FUGA DE ACEITE</t>
  </si>
  <si>
    <t>22/12/2025</t>
  </si>
  <si>
    <t>022-128</t>
  </si>
  <si>
    <t>HERMETIZACION TAPA HACIA 021-132</t>
  </si>
  <si>
    <t>23/12/2025</t>
  </si>
  <si>
    <t xml:space="preserve">REPOSICION DE 2 POSTES DE FIJACION </t>
  </si>
  <si>
    <t>211-024</t>
  </si>
  <si>
    <t>CAMBIO DE MALLA 3/4</t>
  </si>
  <si>
    <t>24/12/2025</t>
  </si>
  <si>
    <t>CAMBIO DUCTO SUCCION ALTURA CHANCADORA 022-042</t>
  </si>
  <si>
    <t>26/12/2025</t>
  </si>
  <si>
    <t>CAMBIO MALLA 3/4</t>
  </si>
  <si>
    <t>27/12/2025</t>
  </si>
  <si>
    <t>211-051</t>
  </si>
  <si>
    <t>HERMETIZACION CHUTE FINOS HACIA 021-632</t>
  </si>
  <si>
    <t>28/12/2025</t>
  </si>
  <si>
    <t>211-140</t>
  </si>
  <si>
    <t>CAMBIO MALLA SET INFERIOR</t>
  </si>
  <si>
    <t>29/12/2025</t>
  </si>
  <si>
    <t>022-130</t>
  </si>
  <si>
    <t xml:space="preserve">REPOSICION DE 1 POSTE DE FIJACION </t>
  </si>
  <si>
    <t>30/12/2025</t>
  </si>
  <si>
    <t>CAMBIO DE EXCENTRICA</t>
  </si>
  <si>
    <t>020-124</t>
  </si>
  <si>
    <t>REPARACION DE BANDEJA DEL FEEDER POR FISURA</t>
  </si>
  <si>
    <t>REPARACION / CAMBIO MOTOR</t>
  </si>
  <si>
    <t>211-050</t>
  </si>
  <si>
    <t>210-402</t>
  </si>
  <si>
    <t>CAMBIO DE FAJA DENTADA</t>
  </si>
  <si>
    <t>275-032</t>
  </si>
  <si>
    <t>CONFIGURACION DE SEÑAL DE ZARANDAS POR MTTO EN LINEA 1</t>
  </si>
  <si>
    <t>Mantto Instrumentacion</t>
  </si>
  <si>
    <t>211-025</t>
  </si>
  <si>
    <t>CAMBIO CANTONERA</t>
  </si>
  <si>
    <t>021-616</t>
  </si>
  <si>
    <t>REPARACION DE COMPUERTA DE TOLVA DE GRANZA, CAMBIO DE BOMBA HIDRAULICA</t>
  </si>
  <si>
    <t>021-066</t>
  </si>
  <si>
    <t>REGULACION DE FRENO DE TRIPPER</t>
  </si>
  <si>
    <t>211-018</t>
  </si>
  <si>
    <t>021-510 a 021-625</t>
  </si>
  <si>
    <t>CAMBIO DE CHUTE</t>
  </si>
  <si>
    <t>tolva a separadores 210-400/401/402</t>
  </si>
  <si>
    <t>CAMBIO DE CHUTES</t>
  </si>
  <si>
    <t>CAMBIO EXCENTRICA</t>
  </si>
  <si>
    <t>021-134 A 021-061</t>
  </si>
  <si>
    <t>CAMBIO PLATINAS</t>
  </si>
  <si>
    <t>021-063</t>
  </si>
  <si>
    <t>BAJAR MANDILES</t>
  </si>
  <si>
    <t>021-022</t>
  </si>
  <si>
    <t>REPARACION EMPALME</t>
  </si>
  <si>
    <t>Mantto Fajas</t>
  </si>
  <si>
    <t>211-126</t>
  </si>
  <si>
    <t xml:space="preserve">EVALUACION DE BASE DE MOTOR </t>
  </si>
  <si>
    <t>211-127</t>
  </si>
  <si>
    <t>HERMETIZADO DE TAPAS</t>
  </si>
  <si>
    <t xml:space="preserve">CAMBIO DE FAJA </t>
  </si>
  <si>
    <t>CAMBIO MOTOREDUCTOR</t>
  </si>
  <si>
    <t>CAMBIO POLEA TENSORA</t>
  </si>
  <si>
    <t>021-047</t>
  </si>
  <si>
    <t>COLOCACION COBERTURA ETERNIT</t>
  </si>
  <si>
    <t>INSTALACION DE CARRETES Y CODOS DE 6" HACIA EL TANQUE 400-255</t>
  </si>
  <si>
    <t>021-059</t>
  </si>
  <si>
    <t>INSTALACION DE BASES PARA REGULAR COMANDOS</t>
  </si>
  <si>
    <t>211-049</t>
  </si>
  <si>
    <t>CAMBIO RESORTE POSTERIOR</t>
  </si>
  <si>
    <t>REVISION DE CHUMACERA DE PARED</t>
  </si>
  <si>
    <t>021-509</t>
  </si>
  <si>
    <t>CAMBIO RETEN DE CHUMACERA DE POLEA DOBLADORA</t>
  </si>
  <si>
    <t>021-629</t>
  </si>
  <si>
    <t>CAMBIAR CHUMACERA DE TRIPPER</t>
  </si>
  <si>
    <t>INSTALACION DE PORTAMANDILES</t>
  </si>
  <si>
    <t>INSTALACION DE CHUTE DE FINOS Y DESCARGA HACIA ZARANDA 211-018.</t>
  </si>
  <si>
    <t>021-633</t>
  </si>
  <si>
    <t>INSTALACION DE MANDIL DOBLE LABIO</t>
  </si>
  <si>
    <t>021-119</t>
  </si>
  <si>
    <t>INSTALACION DE CAJON PARA CHUTE DE FINOS</t>
  </si>
  <si>
    <t>MODIFICACION DE MANDIL LADO NORTE</t>
  </si>
  <si>
    <t>HERMETIZADO, CAMBIO DE TAPAS</t>
  </si>
  <si>
    <t>REGULACION DE MANDILES</t>
  </si>
  <si>
    <t>30/1/2026</t>
  </si>
  <si>
    <t>CAMBIO DE TAPAS</t>
  </si>
  <si>
    <t>021-632</t>
  </si>
  <si>
    <t>021-631</t>
  </si>
  <si>
    <t>INSTALACION DE PLANCHA POLIURETANO EN CHUTE DE FINOS</t>
  </si>
  <si>
    <t>021-037</t>
  </si>
  <si>
    <t>INSTALACION DE COBERTURA</t>
  </si>
  <si>
    <t>021-061</t>
  </si>
  <si>
    <t>CAMBIO DE FAJAS EN V</t>
  </si>
  <si>
    <t>021-045</t>
  </si>
  <si>
    <t>MODIFICACION DE BASE AUTOLINEANTE</t>
  </si>
  <si>
    <t>CAMBIO DE RADIADOR</t>
  </si>
  <si>
    <t>INSTALACION DE MANDIL</t>
  </si>
  <si>
    <t>021-012</t>
  </si>
  <si>
    <t>INSTALACION DE PORTAMANDILES Y MANDILES</t>
  </si>
  <si>
    <t>021-040</t>
  </si>
  <si>
    <t>CAMBIO SEGMENTO DE LIMPIADOR SECUNDARIO</t>
  </si>
  <si>
    <t>021-014</t>
  </si>
  <si>
    <t>CAMBIO DE PLATINAS DE RETENCION</t>
  </si>
  <si>
    <t>CAMBIO BLINDAJES LADO ALIMENTACION</t>
  </si>
  <si>
    <t>CAMBIO DE MANDIL</t>
  </si>
  <si>
    <t>CAMBIO 1 MALLA SUPERIOR</t>
  </si>
  <si>
    <t>211-124</t>
  </si>
  <si>
    <t>REPARACION DE PARRILA</t>
  </si>
  <si>
    <t>15/11/2025</t>
  </si>
  <si>
    <t>ALINEAR POLEA DE COLA</t>
  </si>
  <si>
    <t>Manto. Mecánico</t>
  </si>
  <si>
    <t>213-231</t>
  </si>
  <si>
    <t>BOMBEO DEFICIENTE</t>
  </si>
  <si>
    <t>213-822</t>
  </si>
  <si>
    <t>REPONER BOMBA DE ST-BY</t>
  </si>
  <si>
    <t>19/11/2025</t>
  </si>
  <si>
    <t>210-107/108</t>
  </si>
  <si>
    <t>CAMBIO DE VALVULA DE LINEA PRINCIPAL</t>
  </si>
  <si>
    <t>213-221</t>
  </si>
  <si>
    <t>ALINEAR MANGUERA DE DESCARGA</t>
  </si>
  <si>
    <t>210-279</t>
  </si>
  <si>
    <t>REPONER TAMBORES MAGNETICOS</t>
  </si>
  <si>
    <t>Equipo Parado</t>
  </si>
  <si>
    <t>ALINEAR MANGUERA DESCARGA 213.211</t>
  </si>
  <si>
    <t>210-114/115</t>
  </si>
  <si>
    <t>INSTALAR CODO EN MANGUERA DE COLAS HACIA CANAL</t>
  </si>
  <si>
    <t>032-084/085/086</t>
  </si>
  <si>
    <t>INSTALAR TINA EN REBOSE LADO ALIMENTACION</t>
  </si>
  <si>
    <t>DESATORAR MANGUERA DE DESCARGA/HABILITAR MALLA DESCARGA HACIA SUMIDERO</t>
  </si>
  <si>
    <t>20/11/2025</t>
  </si>
  <si>
    <t>213-817</t>
  </si>
  <si>
    <t>CAMBIAR MANGUERA DESCARGA CON HUECO</t>
  </si>
  <si>
    <t>PIERDE CARGA POR RETEN ALIMENTACIÓN</t>
  </si>
  <si>
    <t>Observado</t>
  </si>
  <si>
    <t>213-818</t>
  </si>
  <si>
    <t>REPARAR TAPA DESCARGA SUMIDERO</t>
  </si>
  <si>
    <t>213-312</t>
  </si>
  <si>
    <t>CAMBIAR VCN</t>
  </si>
  <si>
    <t>213-105</t>
  </si>
  <si>
    <t>CAMBIAR JEBE DE SELLO</t>
  </si>
  <si>
    <t>210-270</t>
  </si>
  <si>
    <t>COLOCAR BRAZO REGULADOR</t>
  </si>
  <si>
    <t>OPERATIVO</t>
  </si>
  <si>
    <t>213-213</t>
  </si>
  <si>
    <t>039-272</t>
  </si>
  <si>
    <t>REPARA CODO DE PVC 2" DE REACTIVOS DEBAJO DE TANQUE</t>
  </si>
  <si>
    <t>039-282</t>
  </si>
  <si>
    <t>CAMBIAR VÁLVULA DE 2" REACTIVO</t>
  </si>
  <si>
    <t>210-278</t>
  </si>
  <si>
    <t>REPONER TINA Y TAMBORES</t>
  </si>
  <si>
    <t>213-123</t>
  </si>
  <si>
    <t xml:space="preserve">BOMBEO DEFICIENTE, CAMBIO DE COMPONENTES HUMEDOS </t>
  </si>
  <si>
    <t>210-311</t>
  </si>
  <si>
    <t>REPONER MOTOR EN TAMBOR B</t>
  </si>
  <si>
    <t>OPERATIVO (21/11 18:00HR)</t>
  </si>
  <si>
    <t>039-280 B</t>
  </si>
  <si>
    <t>CAMBIO DE RODAMIETO POR EXCESIVA VIBRACION</t>
  </si>
  <si>
    <t>039-274/275</t>
  </si>
  <si>
    <t>HABILITAR VENTANAS PARA MUESTREO</t>
  </si>
  <si>
    <t>213-233</t>
  </si>
  <si>
    <t xml:space="preserve">CAMBIAR FAJAS EN V </t>
  </si>
  <si>
    <t>210-319</t>
  </si>
  <si>
    <t>MANTENIMIENTO GENERAL</t>
  </si>
  <si>
    <t>039-290</t>
  </si>
  <si>
    <t>CAMBIAR FILTRO DEL SOPLADOR</t>
  </si>
  <si>
    <t>213-804/805</t>
  </si>
  <si>
    <t>CAMBIAR Ye EN DESCARGA</t>
  </si>
  <si>
    <t>039-281</t>
  </si>
  <si>
    <t>CAMBIAR CILINDRO LADO DESCARGA</t>
  </si>
  <si>
    <t xml:space="preserve">039-237 </t>
  </si>
  <si>
    <t>REPONER CADENA DEL LANZADOR DE BARRAS</t>
  </si>
  <si>
    <t>LINEA 4</t>
  </si>
  <si>
    <t xml:space="preserve">REVISAR TOMA DE 440v </t>
  </si>
  <si>
    <t>26/11/2025</t>
  </si>
  <si>
    <t>CAMBIO DE MANGUERA DE ALIMENTACION</t>
  </si>
  <si>
    <t>039-289</t>
  </si>
  <si>
    <t>REVISAR POSICIONADOR AUTOMATICO</t>
  </si>
  <si>
    <t>REPARAR CADENA DEL TOLVIN DE AGREGADOS</t>
  </si>
  <si>
    <t>CAMBIO DE CODO DE DESCARGA HACIA SUMIDERO 213-808/809</t>
  </si>
  <si>
    <t>27/11/2025</t>
  </si>
  <si>
    <t>RETIRO DE TAPA DE INSPECION DEL TANQUE #1 (PLANTA OXALICO)</t>
  </si>
  <si>
    <t>ALINEAR POLEA DE COLAS 031-066</t>
  </si>
  <si>
    <t>213-478</t>
  </si>
  <si>
    <t>CAMBIO DE TRAMO MANGUERA DE 12PLG . PERFORADA ALTURA DE PLANTA FILTROS</t>
  </si>
  <si>
    <t>MANTENIMIENTO POR BOMBEO DEFICIENTE</t>
  </si>
  <si>
    <t>AJUSTAR PERNOS DE SHELL</t>
  </si>
  <si>
    <t>210-295</t>
  </si>
  <si>
    <t>LIMPIEZA DE TAMBOR A</t>
  </si>
  <si>
    <t>PARCHAR CANALETA DE CONCENTRADO</t>
  </si>
  <si>
    <t>REPARAR CAJON ALIMENTACION</t>
  </si>
  <si>
    <t>213-688</t>
  </si>
  <si>
    <t>REPARAR FUGA DE ACIDO</t>
  </si>
  <si>
    <t>213-800</t>
  </si>
  <si>
    <t>DESMONTAR MANGUERA DE DESCARGA  PARA REALIZAR LIMPIEZA</t>
  </si>
  <si>
    <t>EQUIPO PARADO</t>
  </si>
  <si>
    <t>302-081</t>
  </si>
  <si>
    <t>AJUSTAR PERNOS DEL SHELL</t>
  </si>
  <si>
    <t>213-811</t>
  </si>
  <si>
    <t>REALIZAR MANTENIMIENTO BOMBA DE PULPA</t>
  </si>
  <si>
    <t>210-317</t>
  </si>
  <si>
    <t>REVISAR TINA DE CONCENTRADO POR PERDIDA DE FeO POR LAS COLAS</t>
  </si>
  <si>
    <t>213-813</t>
  </si>
  <si>
    <t>CAMBIAR EJE ROTO DEL AGITADOR Y REPONER MOTOREDUCTOR</t>
  </si>
  <si>
    <t xml:space="preserve">CAMBIAR Y AJUSTAR PERNOS EN TAPA DE DESCARGA </t>
  </si>
  <si>
    <t>213-682</t>
  </si>
  <si>
    <t>039-274</t>
  </si>
  <si>
    <t>RETIRAR TUBO DAMPING PARA LIMPIEZA</t>
  </si>
  <si>
    <t>CAMBIAR TRAMO DE MANGUERA DE DESCARAG DE 213-478</t>
  </si>
  <si>
    <t>213-111</t>
  </si>
  <si>
    <t xml:space="preserve"> REUBICAR MANGUERA DE DESCARGA DE 213-111</t>
  </si>
  <si>
    <t>210-285</t>
  </si>
  <si>
    <t xml:space="preserve"> Limpieza de manguera de alimentación.</t>
  </si>
  <si>
    <t>039-275</t>
  </si>
  <si>
    <t>HERMETIZAR CAJON DE DESCARGA</t>
  </si>
  <si>
    <t>EMBONAR MANGUERA DE DESCARGA</t>
  </si>
  <si>
    <t>AJUSTAR PERNOS EN SHELL</t>
  </si>
  <si>
    <t>MANTENIMIENTO DE BOMBA DE PULPA 213-113</t>
  </si>
  <si>
    <t xml:space="preserve">REPARAR PALETAS </t>
  </si>
  <si>
    <t>213-113</t>
  </si>
  <si>
    <t>039-288</t>
  </si>
  <si>
    <t>CAMBIAR PISTON LADO DESCARGA DE 039-288</t>
  </si>
  <si>
    <t>CAMBIAR BASTAGO Y PLANCHA DE DESCARGA</t>
  </si>
  <si>
    <t>213-214</t>
  </si>
  <si>
    <t>REVISAR BOMBA POR PERDIDA DE ACEITE POR RETEN</t>
  </si>
  <si>
    <t>REPONER PERNO EN TORMELL</t>
  </si>
  <si>
    <t>CAMBIAR PLANCHA DE IMPACTO</t>
  </si>
  <si>
    <t>210-279 B</t>
  </si>
  <si>
    <t>CAMBIAR TAMBOR CON REVESTIMIENTO DE JEBE</t>
  </si>
  <si>
    <t>039-270/271</t>
  </si>
  <si>
    <t>REVISAR SISTEMA AUTOMATICO DE LA CELDA</t>
  </si>
  <si>
    <t>cambio de fajas en V</t>
  </si>
  <si>
    <t>213-108/404</t>
  </si>
  <si>
    <t>REPARAR LINEA DE AGUA DE SELLO</t>
  </si>
  <si>
    <t>213-480</t>
  </si>
  <si>
    <t>CAMBIO JEBE DE SELLO</t>
  </si>
  <si>
    <t>CAMBIO DE VALVULA DE CUCHILLA</t>
  </si>
  <si>
    <t>ALINEAR MANGUERA DESCARGA-CONCENTRADO</t>
  </si>
  <si>
    <t xml:space="preserve">CAMBIO DE TAMBOR-RODAMIENTOS </t>
  </si>
  <si>
    <t>213-122</t>
  </si>
  <si>
    <t xml:space="preserve">REVISAR BOMBA </t>
  </si>
  <si>
    <t>REVISAR BASE DE LA BOMBA-PRESENTA VIBRACION</t>
  </si>
  <si>
    <t>CAMBIO DE CABEZAL MANGUERA DE DESCARGA DE COLAS</t>
  </si>
  <si>
    <t>18/12/2025</t>
  </si>
  <si>
    <t>19/12/2025</t>
  </si>
  <si>
    <t>CAMBIAR RETEN LADO ALIMENTACIN-ROTO</t>
  </si>
  <si>
    <t>039-288/289</t>
  </si>
  <si>
    <t>MODFICAR MANGUERA DE DESCARGA ESPUMAS HACIA 213-297</t>
  </si>
  <si>
    <t>EQUIPO OPERATIVO</t>
  </si>
  <si>
    <t xml:space="preserve">CAMBIAR RETEN </t>
  </si>
  <si>
    <t>20/12/2025</t>
  </si>
  <si>
    <t>CAMBIAR VALVULA DE DILUCION</t>
  </si>
  <si>
    <t>REVISAR VALVULA CUCHILLA AUTOMATICA NO APERTURA</t>
  </si>
  <si>
    <t>213-211</t>
  </si>
  <si>
    <t>REVISAR BOMBA FUGA DE CARGA</t>
  </si>
  <si>
    <t>REVISAR MOTOR RUIDO</t>
  </si>
  <si>
    <t>Manto. Electrico</t>
  </si>
  <si>
    <t>210-318</t>
  </si>
  <si>
    <t>REVISAR MOTOREDUCTOR</t>
  </si>
  <si>
    <t>REVISAR SBOMBA Y SUMIDERO-PRESENCIA DE CONOS</t>
  </si>
  <si>
    <t>DESATORAR DUCHAS DE CANAL DE ESPUMAS</t>
  </si>
  <si>
    <t>213-108</t>
  </si>
  <si>
    <t>CAMBIAR JEBE DE SELLO Y FAJAS EN V</t>
  </si>
  <si>
    <t>REVISAR-BOMBEO DEFICIENTE</t>
  </si>
  <si>
    <t>CAMBIAR SWITCH DE FLUJO LADO CARGA</t>
  </si>
  <si>
    <t>REVISAR BOMBA PRESENTA FUGA DE CARGA POR SELLO</t>
  </si>
  <si>
    <t>EVALUAR MOTOR-FUERTE RUIDO</t>
  </si>
  <si>
    <t>REVISAR EMPALME DE FAJA</t>
  </si>
  <si>
    <t>Taller de fajas</t>
  </si>
  <si>
    <t>213-817/817</t>
  </si>
  <si>
    <t>REVISAR BOMBITA DE SELLO-BAJA PRESION DE .</t>
  </si>
  <si>
    <t>039-284</t>
  </si>
  <si>
    <t>MANGUERA DE DESCARGA DESPRENDIDA</t>
  </si>
  <si>
    <t>REALIZAR MANTENIMIENTO FUGA DE CARGA</t>
  </si>
  <si>
    <t>HABILITAR MANGUERA DE DESCARGA HACIA DISTRIBUIDOR DE CELDAS</t>
  </si>
  <si>
    <t>039-488</t>
  </si>
  <si>
    <t>CAMBIAR BOMBA DE ACIDO #1-BOMBEO DEFICIENTE</t>
  </si>
  <si>
    <t>213-809</t>
  </si>
  <si>
    <t>213-804</t>
  </si>
  <si>
    <t xml:space="preserve">213-817 </t>
  </si>
  <si>
    <t>CAMBIO POLEA DE BOMBA</t>
  </si>
  <si>
    <t>INSTALAR TAMBOR</t>
  </si>
  <si>
    <t>CAMBIA BOCINA, JEBE DE SELLO</t>
  </si>
  <si>
    <t>MANTENIMIENTO-BOMBEO DEFICIENTE</t>
  </si>
  <si>
    <t>213-808</t>
  </si>
  <si>
    <t>CAMBIO RETEN DE ACEITE-PRESENTA FUGA</t>
  </si>
  <si>
    <t>CAMBIAR MOTOR FUERTE RUIDO</t>
  </si>
  <si>
    <t>REVISAR MOTOR -FUERTE RUIDO</t>
  </si>
  <si>
    <t>FUGA DE ACEITE POR RETEN LADO DESCARGA</t>
  </si>
  <si>
    <t>FUGA DE ACEITE POR RETEN LADO ALIMENTACION</t>
  </si>
  <si>
    <t>MOTOR DE BOMBA DE ACEITE-REDUCTOR, REVISAR VENTILADOR</t>
  </si>
  <si>
    <t>REVISAR ELECTROVALVULA-BAJA PRESION DE AGUA</t>
  </si>
  <si>
    <t>PIERDE CARGA POR CUELLO LADO DESCARGA</t>
  </si>
  <si>
    <t>REPONER PERNO EN CUELLO DEL TROMELL.</t>
  </si>
  <si>
    <t>PERNOS ROTOS EN CUELLO DEL TROMELL (2)</t>
  </si>
  <si>
    <t>PERNO ROTO EN CUELLO TORMEL (1)</t>
  </si>
  <si>
    <t>COLOCAR TAPA CONEXION AL MOTOR</t>
  </si>
  <si>
    <t>31/12/2025</t>
  </si>
  <si>
    <t xml:space="preserve">PRESENTA FUGA DE ACEITE </t>
  </si>
  <si>
    <t>REVISAR MOTOR FUERTE RUIDO</t>
  </si>
  <si>
    <t>REPONER TAMBOR</t>
  </si>
  <si>
    <t>210-313</t>
  </si>
  <si>
    <t>REPARAR CAJON DE ALIMENTACION</t>
  </si>
  <si>
    <t>213-479</t>
  </si>
  <si>
    <t>CAMBIAR CILINDRO E IMPULSOR</t>
  </si>
  <si>
    <t xml:space="preserve">CAMBIAR MOTOR </t>
  </si>
  <si>
    <t>CAMBIO DE MOTOR</t>
  </si>
  <si>
    <t>FUGA DE AGUA POR DUCHA DE ASPERSOR</t>
  </si>
  <si>
    <t>213-242</t>
  </si>
  <si>
    <t>CAMBIAR FAJAS EN V</t>
  </si>
  <si>
    <t>AJUSTAR PERNOS EN SHELL (3)</t>
  </si>
  <si>
    <t>RETIRAR TAMBORES POR LIMPIEZA DE TINA</t>
  </si>
  <si>
    <t>CAMBIAR CODO DE ALIMENTACION DE AGUA</t>
  </si>
  <si>
    <t>MANTENIMIENTO-CAMBIO IMPULSOR/FORROS</t>
  </si>
  <si>
    <t>REPARAR PALETA DE LA CELDA-ESPUMAS</t>
  </si>
  <si>
    <t>CAMBIAR BOCINA ROTA</t>
  </si>
  <si>
    <t>CAMBIAR CILINDRO Y VALVULA DE CUCHULLA DE 10 PLG</t>
  </si>
  <si>
    <t xml:space="preserve">REALIZAR MANTENIMIENTO-FUGA CARGA </t>
  </si>
  <si>
    <t>HABILITAR INYECTOR DE AGUA HACIA 213-107</t>
  </si>
  <si>
    <t>210-285/286</t>
  </si>
  <si>
    <t>CAMBIAR NIPLE DE 2PLG EN DUCHA DE TAMBORES B</t>
  </si>
  <si>
    <t>TERMINAR DE ARMAR BOMBA</t>
  </si>
  <si>
    <t>LIMPIAR TUBO DAMPING</t>
  </si>
  <si>
    <t>INSTRUMENTACION</t>
  </si>
  <si>
    <t>039-284C</t>
  </si>
  <si>
    <t>REPONER MOTOR</t>
  </si>
  <si>
    <t>CAMBIAR RETEN DE ALIMENTACION</t>
  </si>
  <si>
    <t>TERMINAR DE HABILITAR EQUIPO- REPONER FUNDAS</t>
  </si>
  <si>
    <t>REPONER TAMBORES</t>
  </si>
  <si>
    <t>CAMBIAR TRAMO DE MANGUERA DE DESCARGA</t>
  </si>
  <si>
    <t>DESACOPLAR LINEA DE AGUA HACIA DUCHAS-ATORADAS</t>
  </si>
  <si>
    <t>20-097/098</t>
  </si>
  <si>
    <t>CAMBIAR CABEZAL DE MANGUERA DE COLAS</t>
  </si>
  <si>
    <t>REVISAR GUARDA DE CHUMACERA - ROZAMIENTO</t>
  </si>
  <si>
    <t xml:space="preserve">213-312 </t>
  </si>
  <si>
    <t>MANTENIMIENTO BOMBA</t>
  </si>
  <si>
    <t>210-297</t>
  </si>
  <si>
    <t>REPARAR JEBE DEL TAMBOR A-PERFORADO</t>
  </si>
  <si>
    <t>039-271A</t>
  </si>
  <si>
    <t xml:space="preserve">REVISAR AGITADOR </t>
  </si>
  <si>
    <t>REPONER PERNOS EN EL CUELLO DEL TROMELL</t>
  </si>
  <si>
    <t>REVISAR COMPUERTAS ALIMENTACION/DESCARGA</t>
  </si>
  <si>
    <t>13/1/2026</t>
  </si>
  <si>
    <t>JUSTAR PERNOS DEL SHELL</t>
  </si>
  <si>
    <t>039-291</t>
  </si>
  <si>
    <t>213-802</t>
  </si>
  <si>
    <t>CAMBIAR  JEBE DE RETEN</t>
  </si>
  <si>
    <t>PIERDE CARGA POR RETEN ALIMENTACION</t>
  </si>
  <si>
    <t>213-002</t>
  </si>
  <si>
    <t xml:space="preserve">CAMBIAR CILINDRO </t>
  </si>
  <si>
    <t>14/01/2026</t>
  </si>
  <si>
    <t>213-654</t>
  </si>
  <si>
    <t>DESACOPLAR MANGUERAS PARA REALIZAR LIPIEZA EN SU INTERIOR</t>
  </si>
  <si>
    <t>210-291</t>
  </si>
  <si>
    <t>DESEMPALMAR MANGUERA CONCENTRADO-ATORADA</t>
  </si>
  <si>
    <t>DESATORARA LINEA DE AGUA -DUCHA DEL TROMELL.</t>
  </si>
  <si>
    <t>15/01/2026</t>
  </si>
  <si>
    <t>HABILITAR MANGUERA DE DESCARGA</t>
  </si>
  <si>
    <t>23-805</t>
  </si>
  <si>
    <t>210-320</t>
  </si>
  <si>
    <t>LIMPIAR DUCHAS</t>
  </si>
  <si>
    <t>REVISAR ELECTROVALVULA</t>
  </si>
  <si>
    <t>CAMBIO VALVULA DE AGUA-DILUCION</t>
  </si>
  <si>
    <t>17/01/2026</t>
  </si>
  <si>
    <t>TERMINAR DE HABILITAR BOMBA</t>
  </si>
  <si>
    <t>210-280A</t>
  </si>
  <si>
    <t>ACOPLAR MANGUERA DESCARGA HACIA DISTRIBUIDOR</t>
  </si>
  <si>
    <t>CAMBIAR RETEN</t>
  </si>
  <si>
    <t>19/01/2026</t>
  </si>
  <si>
    <t xml:space="preserve">REPARAR TAMBOR </t>
  </si>
  <si>
    <t>CAMBIO DE FORROS EN SHELL</t>
  </si>
  <si>
    <t>REVISAR BOMBA</t>
  </si>
  <si>
    <t>20/01/2026</t>
  </si>
  <si>
    <t>213-477</t>
  </si>
  <si>
    <t>CAMBIO JEBE DE RETEN</t>
  </si>
  <si>
    <t>DESEMPALMAR MANGUERA CONCENTRADO-LIMPIEZA</t>
  </si>
  <si>
    <t xml:space="preserve">039-280 </t>
  </si>
  <si>
    <t>REPARAR PALETS DE CELDA</t>
  </si>
  <si>
    <t>REPARAR PALETAS DE CELDA</t>
  </si>
  <si>
    <t>21/01/2026</t>
  </si>
  <si>
    <t>039-237</t>
  </si>
  <si>
    <t>lanzador de barras-reparar cadena</t>
  </si>
  <si>
    <t>213-121</t>
  </si>
  <si>
    <t>REVISAR BOMBA-MOTOR</t>
  </si>
  <si>
    <t>DESACOPLAR MANGUERA ALIMENTAION-DESATORAR</t>
  </si>
  <si>
    <t>039-285</t>
  </si>
  <si>
    <t>CAMBIAR RETEN DE SELLO</t>
  </si>
  <si>
    <t>22/01/2026</t>
  </si>
  <si>
    <t>213-241</t>
  </si>
  <si>
    <t>CAMBIAR FAJAS(TOMAR MEDIDAS DE POLEA PARA PREPARAR NUEVA)</t>
  </si>
  <si>
    <t>213-653</t>
  </si>
  <si>
    <t>23/01/2026</t>
  </si>
  <si>
    <t>REVISAR PERNOS DE LA TAPA DESCARGA-PIERDE CARGA</t>
  </si>
  <si>
    <t>CAMBIAR RETEN LADO ALIMENTACION</t>
  </si>
  <si>
    <t>24/01/2026</t>
  </si>
  <si>
    <t>CAMBIAR MANGUERA DE COLAS</t>
  </si>
  <si>
    <t>213-107</t>
  </si>
  <si>
    <t>REPARAR LINEA DE AGUA(2PLG) AGUA DE SELLO</t>
  </si>
  <si>
    <t>REVISAR SISTEMA DE AGREGADO DE CONOS-CHAVETA SALIDA</t>
  </si>
  <si>
    <t>Maestranza</t>
  </si>
  <si>
    <t>26/01/2026</t>
  </si>
  <si>
    <t>213-106</t>
  </si>
  <si>
    <t>231-154</t>
  </si>
  <si>
    <t>CAMBIAR BOTONERA DE CAMPO</t>
  </si>
  <si>
    <t>039-292</t>
  </si>
  <si>
    <t>REVISAR SOPLADOR</t>
  </si>
  <si>
    <t>PERNO ROTO EN EL TROMELL(2)</t>
  </si>
  <si>
    <t>28/01/2026</t>
  </si>
  <si>
    <t>212-150</t>
  </si>
  <si>
    <t>CAMBIAR CABEZAL DE MANGUERA DE OVER LINEA 8</t>
  </si>
  <si>
    <t>REVISAR SENSORES DE VIBRACION</t>
  </si>
  <si>
    <t>213-431</t>
  </si>
  <si>
    <t>CAMBIAR FAJAS EN V-SUELTAS</t>
  </si>
  <si>
    <t>29/01/2026</t>
  </si>
  <si>
    <t>REVISAR VALVULA AUTOMATICA</t>
  </si>
  <si>
    <t>400-001</t>
  </si>
  <si>
    <t>CAMBIAR VALVULA DE 4PLG</t>
  </si>
  <si>
    <t>30/01/2026</t>
  </si>
  <si>
    <t>REVISAR BOMBA-FUGA DE CARGA</t>
  </si>
  <si>
    <t>213-243</t>
  </si>
  <si>
    <t>REVISAR BOMBA-BOMBEO DEFICIENTE</t>
  </si>
  <si>
    <t>REVISAR TAPAS FUGA DE CARGA</t>
  </si>
  <si>
    <t>DESACOPLAR MANGUERA DESCARGA -ATORO DE LINEA</t>
  </si>
  <si>
    <t>31/01/2026</t>
  </si>
  <si>
    <t>REVISAR TAPON/ANILLO LADO DESCARGA -NO SELLA</t>
  </si>
  <si>
    <t>REPARAR PUERTA DEL TROMELL</t>
  </si>
  <si>
    <t>213-218</t>
  </si>
  <si>
    <t>CAMBIAR TRAMO DE TUBERIA DE AGUA -SELLO</t>
  </si>
  <si>
    <t>REVISAR BOMBAS Y POLEA-FAJAS SUELTAS</t>
  </si>
  <si>
    <t>LIMPIEZA DEL INTERIOR DEL SUMIDERO</t>
  </si>
  <si>
    <t>FUGA DE CARGA POR SELLO</t>
  </si>
  <si>
    <t>DESACOPLAR MANGUERA DE ALIMENTACION -ATORADA</t>
  </si>
  <si>
    <t>REVISAR BOMBA -BOMBEO DEFICIENTE</t>
  </si>
  <si>
    <t>213-114</t>
  </si>
  <si>
    <t>CAMBIA FAJAS EN V Y JEBE DE SELLO</t>
  </si>
  <si>
    <t>210-292B</t>
  </si>
  <si>
    <t>TAMBOR PARADO POR RODAMIENTOS</t>
  </si>
  <si>
    <t>212-155</t>
  </si>
  <si>
    <t>REPARAR CAJON DE U/F(BOLAS3)</t>
  </si>
  <si>
    <t>CAMBIO VALVULA DE 3PLG DILUSION</t>
  </si>
  <si>
    <t>CAJON DE DESCARGA -PERFORADO</t>
  </si>
  <si>
    <t>REALIZAR MANTENIMIENTO</t>
  </si>
  <si>
    <t>FUGA DE CERGA POR SELLO</t>
  </si>
  <si>
    <t>039-270</t>
  </si>
  <si>
    <t>PARCHAR TUBERIA DE SUCCION</t>
  </si>
  <si>
    <t>CAMBIAR CILINDRO</t>
  </si>
  <si>
    <t>DESACOPLARTRAMO MANGUERA -LIMPIEZA</t>
  </si>
  <si>
    <t>REPARAR FORRO DEL TAMBOR</t>
  </si>
  <si>
    <t>210-289b</t>
  </si>
  <si>
    <t>DESATORAR LINEA DE AGUA A DUCHAS</t>
  </si>
  <si>
    <t>REPARAR DUCHA Y MALLA DEL TROMELL</t>
  </si>
  <si>
    <t>030-056</t>
  </si>
  <si>
    <t xml:space="preserve">CAMBIAR TUBO AUXILIAR </t>
  </si>
  <si>
    <t>CAMBIAR VALVULA DE 6 PLG AGUA DE DILUCION</t>
  </si>
  <si>
    <t>CAMBIAR BRIDAEN CAJON DE ALIMENTACION</t>
  </si>
  <si>
    <t>REPARAR CAJON DE ALIMENTACION PRESENTA PERFORACION</t>
  </si>
  <si>
    <t>REPARAR TUBO DE DESCARGA HACIA 213-212</t>
  </si>
  <si>
    <t>REVISAR MOTOR - SALTA RELAY</t>
  </si>
  <si>
    <t>039-283C</t>
  </si>
  <si>
    <t>REPARAR PALETA DE LA CELDA</t>
  </si>
  <si>
    <t>210-290a</t>
  </si>
  <si>
    <t>CAMBIAR NIPLE DE 2PLG</t>
  </si>
  <si>
    <t>13/02/2026</t>
  </si>
  <si>
    <t>REVISAR ELECTOVALVULA SE TIENE BAJA PRESION DE AGUA</t>
  </si>
  <si>
    <t>REPARAR DUCHA EN LA DESCARGA</t>
  </si>
  <si>
    <t>210-291A</t>
  </si>
  <si>
    <t>REPARAR CABEZAL DE MANGUERA DE DESCARGA</t>
  </si>
  <si>
    <t>HABILITAR LINEA DE AGUA EN LA DESCARGA</t>
  </si>
  <si>
    <t xml:space="preserve">10014645
</t>
  </si>
  <si>
    <t>457-351</t>
  </si>
  <si>
    <t>Reparacion del reductor de la bomba de vacio 457-351</t>
  </si>
  <si>
    <t>Mecánico</t>
  </si>
  <si>
    <t>458-077</t>
  </si>
  <si>
    <t>Puente Grua 458-077: Desde el dia 18-11-25 comenzaron los trabajos de montaje, se proyecta que el dia 19-11-25, se volvio a retirar, continua fuera de servicio.</t>
  </si>
  <si>
    <t>Mecánico/Eléctrico</t>
  </si>
  <si>
    <t>213-110</t>
  </si>
  <si>
    <t>Bomba 213-110: Fuera de servicio por sello mecanico desde el dia 30/10/2024 se realizo la orden de trabajo y se actualizo en el nuevo sistema SAP con numero de aviso 10014604</t>
  </si>
  <si>
    <t>pendiente</t>
  </si>
  <si>
    <t>SOLPED generadas 10006859 / 10006861</t>
  </si>
  <si>
    <t>400-084</t>
  </si>
  <si>
    <t>Bomba 400-084: Ruptura de eje, se encuentra en espera de repuestos.</t>
  </si>
  <si>
    <t>213-401</t>
  </si>
  <si>
    <t>Bomba 213-401: Se requiere repotenciar motor de 50Hp a 75Hp.</t>
  </si>
  <si>
    <t>Eléctrico</t>
  </si>
  <si>
    <t>071-717</t>
  </si>
  <si>
    <t>Contrapesos de faja con tecle 071-717</t>
  </si>
  <si>
    <t>Pendiente</t>
  </si>
  <si>
    <t>051-150</t>
  </si>
  <si>
    <t xml:space="preserve">Contrapesos de faja con tecle 051-150 </t>
  </si>
  <si>
    <t>051-151</t>
  </si>
  <si>
    <t xml:space="preserve">Contrapesos de faja con tecle 051-151 </t>
  </si>
  <si>
    <t>051-152</t>
  </si>
  <si>
    <t>Contrapesos de faja con tecle 051-152</t>
  </si>
  <si>
    <t>051-153</t>
  </si>
  <si>
    <t xml:space="preserve">Contrapesos de faja con tecle 051-153 </t>
  </si>
  <si>
    <t>051-171</t>
  </si>
  <si>
    <t>Mantenimiento de motor electrcio en taller (motor de faja de recuperación del stock auxiliar</t>
  </si>
  <si>
    <t>458-066</t>
  </si>
  <si>
    <t xml:space="preserve">Mantenimiento a motor de grua en taller eléctrico </t>
  </si>
  <si>
    <t>053-023</t>
  </si>
  <si>
    <t>Fuera de servcio por alta temperatura de motoreductor del disco</t>
  </si>
  <si>
    <t>Salio humo de zapatas del freno</t>
  </si>
  <si>
    <t>051-428</t>
  </si>
  <si>
    <t>Revisión de linea a tierra a tierra de faja de recuperacion del stock auxiliar.</t>
  </si>
  <si>
    <t>457-899</t>
  </si>
  <si>
    <t xml:space="preserve">cambio de reductor </t>
  </si>
  <si>
    <t>Cambio de bomba de vacio</t>
  </si>
  <si>
    <t>457-354</t>
  </si>
  <si>
    <t>cambio de reducrtor y motor</t>
  </si>
  <si>
    <t>213-847</t>
  </si>
  <si>
    <t>Cambio de motor y estructura de base</t>
  </si>
  <si>
    <t xml:space="preserve">457-354 </t>
  </si>
  <si>
    <t xml:space="preserve">cambio de motor </t>
  </si>
  <si>
    <t>alta</t>
  </si>
  <si>
    <t>053-020</t>
  </si>
  <si>
    <t>Cambio de motoreductor de disco</t>
  </si>
  <si>
    <t>053-036</t>
  </si>
  <si>
    <t>Cambio de motoreductor de agitador</t>
  </si>
  <si>
    <t>400-091</t>
  </si>
  <si>
    <t>Cambio de bomba</t>
  </si>
  <si>
    <t>Bomba de sello de linea 4 y bombas de espesador 053-003 pierde agua agua por sellos</t>
  </si>
  <si>
    <t>457-360</t>
  </si>
  <si>
    <t>Motor de bomba de vacio fuera de servicio por calentamiento de motor salio humo de caja de conexion</t>
  </si>
  <si>
    <t>213-293</t>
  </si>
  <si>
    <t>REQUIERE CAMBIO DE BOMBA</t>
  </si>
  <si>
    <t>MANTTO. MECÁNICO PLANTA RELAVES</t>
  </si>
  <si>
    <t>213-655</t>
  </si>
  <si>
    <t>BOMBA PRESENTA ALTA VIBRACIÓN Y TEMPERATURA</t>
  </si>
  <si>
    <t>213-253</t>
  </si>
  <si>
    <t>POLEA GENERA ALTO AMPERAJE</t>
  </si>
  <si>
    <t>213-272</t>
  </si>
  <si>
    <t>VIBRACIÓN EXCESIVA, FALLA EN BASE</t>
  </si>
  <si>
    <t>213-267</t>
  </si>
  <si>
    <t>BOMBA PRESENTA ALTA VIBRACIÓN Y PÉRDIDA DE AGUA</t>
  </si>
  <si>
    <t>FACILIDADES GENERALES</t>
  </si>
  <si>
    <t>213-280</t>
  </si>
  <si>
    <t>BOMBA PRESENTA VIBRACIÓN</t>
  </si>
  <si>
    <t>213-257</t>
  </si>
  <si>
    <t>POLEA DESALINEADA, REQUIERE CAMBIO</t>
  </si>
  <si>
    <t>213-873</t>
  </si>
  <si>
    <t>REPONER BOMBA</t>
  </si>
  <si>
    <t>053-004</t>
  </si>
  <si>
    <t>POSIBLE PERFORACIÓN EN FEEDBOX</t>
  </si>
  <si>
    <t>213-364</t>
  </si>
  <si>
    <t>213-281</t>
  </si>
  <si>
    <t>213-264</t>
  </si>
  <si>
    <t>VARIADOR INOPERATIVO</t>
  </si>
  <si>
    <t>INSTRUMENTACIÓN</t>
  </si>
  <si>
    <t>213-881</t>
  </si>
  <si>
    <t>CODO DE DESCARGA DESPUÉS DE VCN PERFORADO</t>
  </si>
  <si>
    <t>313-362</t>
  </si>
  <si>
    <t>TUBERÍA DE HDPE 16" PERFORADA - FINISHER II</t>
  </si>
  <si>
    <t>TUBERÍA DE HDPE 16" PERFORADA - COBBER II</t>
  </si>
  <si>
    <t>400-250</t>
  </si>
  <si>
    <t>OBS SEGURIDAD - CONSTRUIR BASE DE ESCALERA</t>
  </si>
  <si>
    <t>213-656</t>
  </si>
  <si>
    <t>BARCAZA Y BOMBA REQUIERE MANTENIMIENTO</t>
  </si>
  <si>
    <t>053-009</t>
  </si>
  <si>
    <t>BARANDA DE CASETA DE OPERADOR R2 NO CUENTA C/RODAPIES</t>
  </si>
  <si>
    <t>PARED DEL ESPESADOR PERFORADO</t>
  </si>
  <si>
    <t>213-044</t>
  </si>
  <si>
    <t>REPONER COUPLING DE MOTOR</t>
  </si>
  <si>
    <t>MANTTO. ELÉCTRICO</t>
  </si>
  <si>
    <t>213-850</t>
  </si>
  <si>
    <t>PERFORACIÓN DE CANAL DE ESPUMAS DETRAS DE SUMIDERO</t>
  </si>
  <si>
    <t>213-889</t>
  </si>
  <si>
    <t>CARRETE DE SUCCIÓN PERFORADO</t>
  </si>
  <si>
    <t>213-849</t>
  </si>
  <si>
    <t>BOCINA PARTIDA</t>
  </si>
  <si>
    <t>213-262</t>
  </si>
  <si>
    <t>REVISAR SUCCIÓN Y VCN 114</t>
  </si>
  <si>
    <t>213-269</t>
  </si>
  <si>
    <t>213-270</t>
  </si>
  <si>
    <t>RECTIFICAR DRESSER DE DESCARGA CON PÉRDIDA DE AGUA</t>
  </si>
  <si>
    <t>213-282</t>
  </si>
  <si>
    <t>CAMBIAR CHEK DE DESCARGA</t>
  </si>
  <si>
    <t>15/12/2025</t>
  </si>
  <si>
    <t>FUGA DE TUBERÍA L2 16" HDPE</t>
  </si>
  <si>
    <t>213-294</t>
  </si>
  <si>
    <t>CAMBIAR BOMBA CON ALTA VIBRACIÓN</t>
  </si>
  <si>
    <t>213-260</t>
  </si>
  <si>
    <t>CAMBIAR BOMBA POR HORAS DE OPERACIÓN</t>
  </si>
  <si>
    <t>213-250</t>
  </si>
  <si>
    <t>cAMBIAR BOMBA POR HORAS DE OPERACIÓN</t>
  </si>
  <si>
    <t>FABRICAR TUBERÍA DE LLEGADA A SUMIDERO DE COLAS 053-009</t>
  </si>
  <si>
    <t>513-655</t>
  </si>
  <si>
    <t>TUBERÍA DE HDPE 24" PERFORADA - CHCLON</t>
  </si>
  <si>
    <t>ROTOPALA</t>
  </si>
  <si>
    <t>FUGA DE ACEITE DE CILINDRO DE ELEVACION</t>
  </si>
  <si>
    <t>Mecanico</t>
  </si>
  <si>
    <t>PENDIENTE</t>
  </si>
  <si>
    <t>ALTA</t>
  </si>
  <si>
    <t>DESPLAZAMIENTO AXIAL DEL EJE DEL BUCKET</t>
  </si>
  <si>
    <t>RUEDA TRASLACION SE ENCUENTRA INCLIANDO</t>
  </si>
  <si>
    <t>25/01/2026</t>
  </si>
  <si>
    <t>TAMBOR DE FRENO RAYADURAS EN SU ENTORNO</t>
  </si>
  <si>
    <t>PROBLEMAS COMUNICACION RADIO ROTOPALA</t>
  </si>
  <si>
    <t>LUMINARIA INOPERATIVO - ROTOPALA</t>
  </si>
  <si>
    <t>ELECTRICO</t>
  </si>
  <si>
    <t>MANTENIMIENTO DE BOMBA - ENGRASE</t>
  </si>
  <si>
    <t>15/02/2026</t>
  </si>
  <si>
    <t>ILUMINARIA INOPEARTIVA LD IZQUIERDO PLUM</t>
  </si>
  <si>
    <t>ILUMINARIAS INOPERATIVAS EQUIPO ROTOPALA</t>
  </si>
  <si>
    <t>MANTENIMIENTO AIRE ACONDICIONADO</t>
  </si>
  <si>
    <t>TALLER DE EQUIPO PESADO</t>
  </si>
  <si>
    <t>SENSOR DE REPOSO INHABILITADOS</t>
  </si>
  <si>
    <t>RADARES DE MINERAL INOPERATIVOS</t>
  </si>
  <si>
    <t>SE REQUIERE CALIBRAR BALANZA DEL BOOM</t>
  </si>
  <si>
    <t>UÑAS DE ROTOPALA PRESENTA DESGASTE</t>
  </si>
  <si>
    <t>CABLE DE COLIZION TRABAJA PUENTEADO</t>
  </si>
  <si>
    <t>014-029</t>
  </si>
  <si>
    <t>POLEA DE COLA PRESENTA DESGASTE</t>
  </si>
  <si>
    <t>Luminarias del puente hacia motriz inoperativas y la do cola</t>
  </si>
  <si>
    <t>REPONER TODO LOS LIMPIADORES DE RETORNO</t>
  </si>
  <si>
    <t>LIMPIADOR PRIMARIO INOPERATIVO</t>
  </si>
  <si>
    <t>014-030</t>
  </si>
  <si>
    <t>POLEA DE COLA PRESENT DESGASTE IRREGULAR</t>
  </si>
  <si>
    <t>COBERTORES DE CALAMINA DE ETERNIT PRESENTA DAÑO UBICADO DEBAJO DE PRIMER PUENTE EN LADO MOTRIZ</t>
  </si>
  <si>
    <t>Facilidades</t>
  </si>
  <si>
    <t>Luminarias inoperativas</t>
  </si>
  <si>
    <t>14/02/2026</t>
  </si>
  <si>
    <t>014-031</t>
  </si>
  <si>
    <t>FAJA PRESENTA ABERTURA PASANTE</t>
  </si>
  <si>
    <t>Fajero</t>
  </si>
  <si>
    <t>POLIETILENO CHUTE DESCARGA CON DESGASTE</t>
  </si>
  <si>
    <t>CAMBIAR LUMINARIA UBICADO EN COMEDOR</t>
  </si>
  <si>
    <t>REPONER LIMPIADOR RETORO UBICADO #561</t>
  </si>
  <si>
    <t>CALAMINA DE PLASTICO POR DESPRENDERSE EN TORRE 4</t>
  </si>
  <si>
    <t>071-706</t>
  </si>
  <si>
    <t>RENOVACIÓN DE PELDANOS Y BARANDAS</t>
  </si>
  <si>
    <t>BOMBA UPH1 TRABAJA DE FORMA LOCAL</t>
  </si>
  <si>
    <t>FUGA DE ACEITE DE BOMBA UPH1</t>
  </si>
  <si>
    <t>FUGA DE HIDROLINA PISTON CHUTE 11 Y 12</t>
  </si>
  <si>
    <t>IMPLEMENTAR CUERDA DE EMERGENCIA EN CARRITO DE CONTRAPESO</t>
  </si>
  <si>
    <t>PONER ALINEAMIENTO TIPO PEINE A COMANDOS DE CARGA PARA DEGAR DE USAR LAS CADENAS</t>
  </si>
  <si>
    <t>REPONER GUIADORES EN COMANDO RETORNOS</t>
  </si>
  <si>
    <t>18/01/2026</t>
  </si>
  <si>
    <t>071-710</t>
  </si>
  <si>
    <t>EMPALME DE FAJA  DESPRENDIENDO CAPA LONA</t>
  </si>
  <si>
    <t>Realizado</t>
  </si>
  <si>
    <t>FALLA EN SIRENA Y BALIZA POR INSTRUMENTISTA</t>
  </si>
  <si>
    <t>TUBERIAS ELECTRICAS ESTAN CAIDAS TUNEL</t>
  </si>
  <si>
    <t>071-712</t>
  </si>
  <si>
    <t>BLINDAJE DE CHUTE PRESENTA DESGASTE</t>
  </si>
  <si>
    <t>FUGA DE AGUA DE DUCTO BOMBA SUMERGIBLE</t>
  </si>
  <si>
    <t>MOTOR PREST SONIDO Y VIBRA PEDIEN CAMBIO</t>
  </si>
  <si>
    <t>CAMBIAR GUARDAS OXIDADES</t>
  </si>
  <si>
    <t>POLEA AUTOALINEABLE UB LADO COLA DESGAST</t>
  </si>
  <si>
    <t>POLIN GUIADOR PRESENTENTA DAÑO</t>
  </si>
  <si>
    <t>CAMBIO DE COMANDOS DE CARGA Y RETORNO SE REALIZA EL ALIMEAMIENTO CON CADENAS</t>
  </si>
  <si>
    <t>071-716</t>
  </si>
  <si>
    <t>FAJA PRESENTA DESGASTE PARTE CENTRICA</t>
  </si>
  <si>
    <t>FAJA PRESENTA DESGAST EN TODO SU TRAYECT</t>
  </si>
  <si>
    <t>QUENA INOPERTAIVA REALIZAR MANTENIENTO</t>
  </si>
  <si>
    <t>BOCINA RECEPTORA ESTA INOPERATIVA</t>
  </si>
  <si>
    <t>GRATING DE LA POLEA COLA #071-716</t>
  </si>
  <si>
    <t>FUGA DE MINERAL POR HUECO EN CHUTE</t>
  </si>
  <si>
    <t>CAMBIO DE GUARDA POLEA DE COLA</t>
  </si>
  <si>
    <t>071-714</t>
  </si>
  <si>
    <t>COMANDOS REQUIEREN CAMBIO AUN SE SIGUE ALINEANDO CON CADENAS</t>
  </si>
  <si>
    <t>REPARACIÓN DE LA GEOMEMBRANA PERDIDAD DE MINERAL POR RAMPA</t>
  </si>
  <si>
    <t>REPONER ESTRUCTURA CONTENSION DERRAME UBICADA EN TOVA 1</t>
  </si>
  <si>
    <t>071-081</t>
  </si>
  <si>
    <t>COMPLETAR RODAPIES  - MUESTREADOR</t>
  </si>
  <si>
    <t>REPARACIÓN DE ABERTURA GRATING - 071-081</t>
  </si>
  <si>
    <t>EMPALME DE FAJA PRESENTA ABERTURA</t>
  </si>
  <si>
    <t>PULLCORD INOPERATIVO UBICAD BASTIDOR #63</t>
  </si>
  <si>
    <t>PONER LIMPIADOR PRIMARIO EVITA ACUMULACION</t>
  </si>
  <si>
    <t>071-019</t>
  </si>
  <si>
    <t>PLANCHA INOX DE TOLVA 1 DESPRENDIENDOSE</t>
  </si>
  <si>
    <t>02/11/0205</t>
  </si>
  <si>
    <t>TECLE REQUIERE MANTENIMIENTO CORROSION</t>
  </si>
  <si>
    <t>071-241</t>
  </si>
  <si>
    <t>CAMBIO DE FAJA DE LA TOLVA 3</t>
  </si>
  <si>
    <t>GANTRY</t>
  </si>
  <si>
    <t>TABLERO PARADA EMERGENCIA PUNTEADO INOPE</t>
  </si>
  <si>
    <t>SENSOR COLISION LD DERECHO BOOM INOPERAT</t>
  </si>
  <si>
    <t>HMI PROGRAMACION -AMPERAJE Y EVENTO FAJA</t>
  </si>
  <si>
    <t>CONSTRUCCION LOZA PARA INSTALAC CAJON</t>
  </si>
  <si>
    <t>SISTEMA FRENOS TRASLACION INOPERATIVO</t>
  </si>
  <si>
    <t>071-801</t>
  </si>
  <si>
    <t>CAMBIO DE FAJA DE LA 071-801</t>
  </si>
  <si>
    <t>REVISION Y AJUSTE DE ENCODER DEL GANTRY, SE DESAJUSTA LOS PARAMETROS DE PARQUEO Y FINAL DE CARRERA</t>
  </si>
  <si>
    <t>Joystick de giro con desgaste y en mal estado</t>
  </si>
  <si>
    <t>riel de equipo gantry presenta averturas que pueden causar daño al equipo, reparacion urgente</t>
  </si>
  <si>
    <t>REPORTE DIARIO DE OPERACIONES</t>
  </si>
  <si>
    <t>FECHA:</t>
  </si>
  <si>
    <t>GUARDIA</t>
  </si>
  <si>
    <t>TRITURACION</t>
  </si>
  <si>
    <t>FILTROS</t>
  </si>
  <si>
    <t>Envío de mina</t>
  </si>
  <si>
    <t>C2</t>
  </si>
  <si>
    <t>Agitadores</t>
  </si>
  <si>
    <t>Chute</t>
  </si>
  <si>
    <t>9 AL 15</t>
  </si>
  <si>
    <t>12 AL 15</t>
  </si>
  <si>
    <t>053-050 (%)</t>
  </si>
  <si>
    <t>053-008 (%)</t>
  </si>
  <si>
    <t>Transferido (TMH)</t>
  </si>
  <si>
    <t>053-007 (%)</t>
  </si>
  <si>
    <t>% Humedad (%)</t>
  </si>
  <si>
    <t>Nivel de silos</t>
  </si>
  <si>
    <t>Malla -325</t>
  </si>
  <si>
    <t>%S</t>
  </si>
  <si>
    <t>PRODUCCION (TMS)</t>
  </si>
  <si>
    <t>TMS</t>
  </si>
  <si>
    <t>DESALADORA</t>
  </si>
  <si>
    <t>Bbas de captación</t>
  </si>
  <si>
    <t>2, 3, 4</t>
  </si>
  <si>
    <t>2,3</t>
  </si>
  <si>
    <t>2,5</t>
  </si>
  <si>
    <t>Unidades de SF</t>
  </si>
  <si>
    <t>Unidades de UF</t>
  </si>
  <si>
    <t>Unidades de RO</t>
  </si>
  <si>
    <t>Nivel de TK - Pq 7 (m)</t>
  </si>
  <si>
    <t>3 chancadoras C2</t>
  </si>
  <si>
    <t>Flujo a Pq 7 (m3/h)</t>
  </si>
  <si>
    <t>TK de filtros (mt)</t>
  </si>
  <si>
    <t>Linea 2</t>
  </si>
  <si>
    <t xml:space="preserve">2 chancadoras C2 </t>
  </si>
  <si>
    <t>Flujo a Filtros (m3/h)</t>
  </si>
  <si>
    <t>Conductividad Us/cm</t>
  </si>
  <si>
    <t>PLANTA MAGNETICA</t>
  </si>
  <si>
    <t>RELAVES</t>
  </si>
  <si>
    <t>Tratamiento (Ton)</t>
  </si>
  <si>
    <t>CB1</t>
  </si>
  <si>
    <t>Molinos de barras</t>
  </si>
  <si>
    <t>1,2,3,5,6,8,9</t>
  </si>
  <si>
    <t>1,3,4,5,6,7,8,9</t>
  </si>
  <si>
    <t>2,3,4,5,6,7,8,9</t>
  </si>
  <si>
    <t>Linea</t>
  </si>
  <si>
    <t>AX3</t>
  </si>
  <si>
    <t>CX3</t>
  </si>
  <si>
    <t>Molinos de bolas</t>
  </si>
  <si>
    <t>2,3,4,6,7,8,9,10</t>
  </si>
  <si>
    <t>1,2,3,4,5,6,7,8,9,10</t>
  </si>
  <si>
    <t>Presión (PSI)</t>
  </si>
  <si>
    <t>Separadores Magneticos</t>
  </si>
  <si>
    <t>Flujo (GPM)</t>
  </si>
  <si>
    <t>BOMBAS DE RECUPERACION</t>
  </si>
  <si>
    <t>1H/1V</t>
  </si>
  <si>
    <t>NIVEL DE POZA</t>
  </si>
  <si>
    <t>R2</t>
  </si>
  <si>
    <t>L2</t>
  </si>
  <si>
    <t>Celdas de flotación</t>
  </si>
  <si>
    <t>3H</t>
  </si>
  <si>
    <t>CB2</t>
  </si>
  <si>
    <t>EMBARQUE</t>
  </si>
  <si>
    <t>AX1</t>
  </si>
  <si>
    <t>M/V "EPIC UNION”</t>
  </si>
  <si>
    <t>M/V "ASL LOONG”</t>
  </si>
  <si>
    <t>BX3</t>
  </si>
  <si>
    <t>Material</t>
  </si>
  <si>
    <t>FKPS</t>
  </si>
  <si>
    <r>
      <t xml:space="preserve"> INICIO: 26/08/2026   </t>
    </r>
    <r>
      <rPr>
        <sz val="11"/>
        <color theme="1"/>
        <rFont val="Segoe UI Symbol"/>
        <family val="2"/>
        <charset val="1"/>
      </rPr>
      <t>🕐</t>
    </r>
    <r>
      <rPr>
        <sz val="11"/>
        <color theme="1"/>
        <rFont val="Arial"/>
        <family val="2"/>
        <charset val="1"/>
      </rPr>
      <t xml:space="preserve"> 12:15 h.</t>
    </r>
  </si>
  <si>
    <r>
      <rPr>
        <sz val="11"/>
        <color rgb="FF000000"/>
        <rFont val="Arial"/>
      </rPr>
      <t xml:space="preserve"> INICIO: 01/09/2026   </t>
    </r>
    <r>
      <rPr>
        <sz val="11"/>
        <color rgb="FF000000"/>
        <rFont val="Segoe UI Symbol"/>
      </rPr>
      <t>🕐</t>
    </r>
    <r>
      <rPr>
        <sz val="11"/>
        <color rgb="FF000000"/>
        <rFont val="Arial"/>
      </rPr>
      <t xml:space="preserve"> 14:15 h.</t>
    </r>
  </si>
  <si>
    <t>Fecha de parada/reinicio</t>
  </si>
  <si>
    <r>
      <rPr>
        <sz val="8"/>
        <color rgb="FF000000"/>
        <rFont val="Arial"/>
      </rPr>
      <t xml:space="preserve">APERTURA PUERTO: 01/09/2026   </t>
    </r>
    <r>
      <rPr>
        <sz val="8"/>
        <color rgb="FF000000"/>
        <rFont val="Segoe UI Symbol"/>
      </rPr>
      <t>🕐</t>
    </r>
    <r>
      <rPr>
        <sz val="8"/>
        <color rgb="FF000000"/>
        <rFont val="Arial"/>
      </rPr>
      <t xml:space="preserve"> 07:00 h.</t>
    </r>
  </si>
  <si>
    <t>Enviado a:</t>
  </si>
  <si>
    <t>Shouxin</t>
  </si>
  <si>
    <t>Fecha de Término</t>
  </si>
  <si>
    <r>
      <rPr>
        <sz val="10"/>
        <color rgb="FF000000"/>
        <rFont val="Arial"/>
      </rPr>
      <t xml:space="preserve">TERMINO: 01/09/2026   </t>
    </r>
    <r>
      <rPr>
        <sz val="10"/>
        <color rgb="FF000000"/>
        <rFont val="Segoe UI Symbol"/>
      </rPr>
      <t>🕐</t>
    </r>
    <r>
      <rPr>
        <sz val="10"/>
        <color rgb="FF000000"/>
        <rFont val="Arial"/>
      </rPr>
      <t xml:space="preserve"> 11:55 h.</t>
    </r>
  </si>
  <si>
    <t>CHOCLON</t>
  </si>
  <si>
    <t>Embarcado  (TMH)</t>
  </si>
  <si>
    <t xml:space="preserve">Bomba </t>
  </si>
  <si>
    <t>TK 250 (ft)</t>
  </si>
  <si>
    <t>TK 255 (ft)</t>
  </si>
  <si>
    <t>TK 338 (ft)</t>
  </si>
  <si>
    <t>MUELLE</t>
  </si>
  <si>
    <t>GUARDIA  A</t>
  </si>
  <si>
    <t>TRABAJOS REALIZADOS:
1- 022-021se cambio fajas en V.
2. 211-051 se cambio 1malla superior.
2- faja 061 se cambio  polin carga
3- faja 021/631 se cambio mandil posterior.</t>
  </si>
  <si>
    <t>MOLIENDA</t>
  </si>
  <si>
    <t>032-082 arranco 17:28 h en reemplazo del barras 7</t>
  </si>
  <si>
    <t>032-087 queda como no requerido, se revisa líneas de agua a las duchas.</t>
  </si>
  <si>
    <t>032-210, se continúan monitoreando parámetro de temperatura rodamientos, se mantiene constantes, según grafico de tendencias.</t>
  </si>
  <si>
    <t>SEPARADORES MAGNETICOS, BOMBAS</t>
  </si>
  <si>
    <t>213-393, se termina mantenimiento.</t>
  </si>
  <si>
    <t>210-295 se corrige instalación eléctrica, queda operando.</t>
  </si>
  <si>
    <t>210-293, se concluye con instalación del chute de alimentación-operando.213-479 cambiaron manguera de descarga.</t>
  </si>
  <si>
    <t>FLOTACION</t>
  </si>
  <si>
    <t xml:space="preserve">7/6/4/0
*Filtro 053-027: Mantenimiento programado.
*Filtro 053-023: Motoreductor del agitador con vibracion, mecanicos corrige el eje del agitador.
*Bomba 213-398: Mantenimiento general, se cambiara cilindro, impulsor, plato succion y empaquetadura a la caja del sello.
*Filtro 053-041: Se cambio jebe de sello lado "A" y "B".
*Filtro 053-021: Se habilita tuercas de bronce, queda operativo.
*Bomba 213-200: Se corta angulo cortante de la malla grating que dañaba la manguera 8" de descarga.
*Comprensora kayser 457-601: Entra en operacion a las 10:15hrs.
*Bomba vacio 458-354: Electricos e instrumentacion realizan conexion al motor, pendiente probar motor en vacio.
*Se continua con el agregado de floculante a los espesadores 053-002/003.
Linea 1-2-3 al 100% agua desalinizada.
Bombas de vacio linea 1-2-3 con agua desalinizada.
</t>
  </si>
  <si>
    <t>1. Se continua la LQC de la Ro#01, etapa acida. 
2. Se realiza la toma de SDI de 5 y 15 minutos: OUT SF, IN RO, IN F.C, SF #03 
3. ⁠Se realizó cambio de posicionador de la válvula de venteo H de la SF#10.  
4. Se realiza el mantenimiento en los techos del contenedor Ro#08, lijado y pintado. 
5. Se dosifico hipoclorito de sodio desde captación.
6. Inspeccion y mantenimeinto de compresor</t>
  </si>
  <si>
    <t>SISTEMA DE PETROLEO</t>
  </si>
  <si>
    <t>Pintado de letreros de sistema ds petroleo</t>
  </si>
  <si>
    <t xml:space="preserve">TRABAJOS REALIZADOS 
1. Alineamiento de bomba 213-891.  
2. Monitoreo vibración de bomba 213-352. 
3. Habilitar carrete de acero 8" para instalación de flujómetro en linea 1 de R2. 
4. Cambio vcn CB2 n°113(se requiere grua)  
5. Continuar habilitación de codo 12" de línea 3 en CB1. 
6. Verificación de niveles de aceite en bombas de agua de sello. 
7. Armado de andamios para cambio de niple de 213-291( se requiere telescópica)
</t>
  </si>
  <si>
    <t>M/V "NAVIOS ARMONIA”</t>
  </si>
  <si>
    <r>
      <t>📆</t>
    </r>
    <r>
      <rPr>
        <sz val="11"/>
        <color theme="1"/>
        <rFont val="Arial"/>
        <family val="2"/>
        <charset val="1"/>
      </rPr>
      <t xml:space="preserve"> 22/08/2026 </t>
    </r>
    <r>
      <rPr>
        <sz val="11"/>
        <color theme="1"/>
        <rFont val="Segoe UI Symbol"/>
        <family val="2"/>
        <charset val="1"/>
      </rPr>
      <t>🕐</t>
    </r>
    <r>
      <rPr>
        <sz val="11"/>
        <color theme="1"/>
        <rFont val="Arial"/>
        <family val="2"/>
        <charset val="1"/>
      </rPr>
      <t xml:space="preserve"> 04:00 hrs</t>
    </r>
  </si>
  <si>
    <r>
      <t>📌</t>
    </r>
    <r>
      <rPr>
        <sz val="11"/>
        <color theme="1"/>
        <rFont val="Arial"/>
        <family val="2"/>
        <charset val="1"/>
      </rPr>
      <t xml:space="preserve"> ABORDO = 159,181 TM</t>
    </r>
  </si>
  <si>
    <r>
      <t>📌</t>
    </r>
    <r>
      <rPr>
        <sz val="11"/>
        <color theme="1"/>
        <rFont val="Arial"/>
        <family val="2"/>
        <charset val="1"/>
      </rPr>
      <t xml:space="preserve"> X EMBARCAR = 9,999 TM</t>
    </r>
  </si>
  <si>
    <r>
      <t>✅</t>
    </r>
    <r>
      <rPr>
        <sz val="11"/>
        <color theme="1"/>
        <rFont val="Arial"/>
        <family val="2"/>
        <charset val="1"/>
      </rPr>
      <t xml:space="preserve"> PARADAS</t>
    </r>
  </si>
  <si>
    <r>
      <t>📌</t>
    </r>
    <r>
      <rPr>
        <sz val="11"/>
        <color theme="1"/>
        <rFont val="Arial"/>
        <family val="2"/>
        <charset val="1"/>
      </rPr>
      <t xml:space="preserve"> 15:55 PARADA POR PLEA</t>
    </r>
  </si>
  <si>
    <r>
      <t>✅</t>
    </r>
    <r>
      <rPr>
        <sz val="11"/>
        <color theme="1"/>
        <rFont val="Arial"/>
        <family val="2"/>
        <charset val="1"/>
      </rPr>
      <t xml:space="preserve"> BARCOS EN BAHÍA (2)</t>
    </r>
  </si>
  <si>
    <t>GUARDIA    B</t>
  </si>
  <si>
    <t>Chanc 01/09/26
Segundo turno 
Nivel 333/414/322
Trit 1901
Transf 1560
Con polea arriba abajo con tambores 
Emvio de mina 
C-2 a chute de 12,13,14,15
L.1 en operación con tres Chanc para R Esp silos 501 y C-2 para silos 9
L.2 en operación con  tres Chanc para silos de 1 al 8</t>
  </si>
  <si>
    <t xml:space="preserve">Cto: MF. Operando: RM: 1,3,4,5,6,7,8,9 / BM: 1,2,3,4,5,6,7,8,9,10
-032-081: Arrancó 22:49 hrs.
-032-082: Paró 22:53 hrs Stand by para ajuste de pernos del shell.
</t>
  </si>
  <si>
    <t>SEPARADORES MAGNETICOS, BOMBAS, OTROS</t>
  </si>
  <si>
    <t xml:space="preserve">TRABAJOS REALIZADOS:
-213-654: Cambio de jebe de sello.
-213-477: Cambiaron forros.
</t>
  </si>
  <si>
    <t>FLOTACION, SOPLADORES</t>
  </si>
  <si>
    <t>No se realizaron trabajos</t>
  </si>
  <si>
    <t xml:space="preserve">Línea 1/2/3/4: 6/6/4/Parada
Nivel de Agitadores: 007: 50% / 008: 60% / 050: vacío
-053-003: Paró 21:00 a 21:20 hrs por alto torque de rastra, se lubricó cajas de transmisión.
-Dosificando floculante ambos espesadores.
</t>
  </si>
  <si>
    <t>BBs de Captación # 2,3
BBs de Alimentación a SF #1,2,3,,6
BBs de Alimentación a RO # 1,2,3,6
BBs de Envío a Pqt 7 #1,2
BB de Envío a Filtros # 4
Unds SF: 11
Unds UF: 12
Unds RO: 16
TK 7/8 =  7.3 m 
TK 3/4 = 7.8 m
TK 1/2 =  6.2 m
TK Pqt 7 = 6.3 m 
TK Filtros = 4.4 m</t>
  </si>
  <si>
    <t>CB1
L C x L3 / 123 psi / 2660 gpm
1  horizontal / 1 verticales
Poza   3.3
R 2 
L 2    115 psi / 2540 gpm
3 horizontales 
CB2
LA x L1  / 40 psi a Shx
LC x L3  / 88  psi a  Shx
Choclon 
 655   1415 gpm / 129
Muelle   #  5
Tk 338  18.09
Tk 250   29.39</t>
  </si>
  <si>
    <t>M/V "ASL LOONG”
✅ INICIO 
📆 01/09/2026 🕐 14:15 hrs
- - - - - - - - - - - - - - - - - - - - -
✅ PRODUCTO = FKPS
📌 TOTAL EMBARCAR = 163,050 TM
📌 ABORDO = 37,000 TM
📌 X EMBARCAR = 126,050 TM
- - - - - - - - - - - - - - - - - - - - -
✅ PARADAS
📌 22:25/22:40 FAJA 071-108 Parada por switch rotura de faja punta del muelle. 
✅ INCIDENCIAS
📌 20:35/20:40 FAJA 071-710 falla de contactor inicio de arranque. 
📌 20:40/20:55 Esperando carga de zona nueva. 
📌 Carga de tolvas inestable. 
✅ OPERACIONES
📌 Inspección y operación sistema de embarque 
📌 BOMBA 213-367 Trabajando con normalidad bomba A/B
✅ ELECTRICO e INSTRUMENTACION  
📌 20:35/20:40 FAJA 071-710 falla de contactor inicio de arranque. 
📌 FAJA 071-706 Trabajando en local.
✅ MECANICO
📌 FAJA 014-031 Mecanico cambian polin  con sonido de carga #75. 
📌 FAJA 071-714 Mecánicos solucionaron  tecle de tolva #1 quedando operativo.
- - - - - - - - - - - - - - - - - - - - -
✅ OO.MM. 🕐  23:00 hrs
📌 Mar   = 0.3 m
📌 Vien = 3.1 n
📌 Direc = 234º
✅ BARCOS EN BAHÍA (3)
🚢 SHANDONG HUA ZHANG
🚢 NEW FUTURE
🚢 MINERAL KAEDE</t>
  </si>
  <si>
    <t>GUARDIA    C</t>
  </si>
  <si>
    <t xml:space="preserve">1.- CRUDOS: 
C2 chute 9 al 15
2.- CHANCADORA:  
Nivel de silos: 1.1.2. 2.1.1. 1.1.1.
Línea dos en operación con #3 chancadoras 022-130/131/128.
Línea uno en operación con tres chancadoras para el silo 9.y 501.
-Triturado= 2650 t
-Transferido = 2614 t.
- L.2 paró 04:30 a 05:05hrs por control de nivel de silos
</t>
  </si>
  <si>
    <t xml:space="preserve">Cto: MF. Operando: RM: 1,3,4,5,6,7,8,9 / BM: 1,2,3,4,5,6,7,8,9,10
-032-081: Arrancó 22:49 hrs.
-032-082: Paró 22:53 hrs Ajustaron 02 pernos del shell. Stand by.
</t>
  </si>
  <si>
    <t xml:space="preserve">-213-654: Cambio de jebe de sello.
-213-477: Cambiaron forros. Mtto de bomba.
-210-270B: Cambio de niple de ducha.
-210-295/296/294: Limpieza de cajón de alimentación y tina de concentrado.
-212-897: Desatoraron 03 ciclones.
</t>
  </si>
  <si>
    <t>No se realizaron trabjaos</t>
  </si>
  <si>
    <t xml:space="preserve">Línea 1/2/3/4: 8/6/4/Parada
Nivel de Agitadores: 007: 42% / 008: 40% / 050: vacío
-053-003: Paró 21:00 a 21:20 hrs por alto torque de rastra, se agregó aceite en ambas cajas de transmisión, torque se normaliza.
-051-170/151: Se alineó faja polea cabeza.
-457-354: alineando motor bomba.
-Dosificando floculante ambos espesadores.
</t>
  </si>
  <si>
    <t xml:space="preserve">CB1
LC x L3 / 122 psi / 2640 gpm
1  horizontal / 1 verticales
Poza 2.20 m
R 2 
L 2    118 psi / 2590 gpm
3 horizontales 
CB2
LA x L1  / 38 psi a Shx
LCx L3  / 92 psi a  Shx
Choclon: 213-655 (1400 gpm/129psi)
Muelle   #  05
Tk 338  19 ft
Tk 250   28 ft
**Bombas 213-124 trabajando.
</t>
  </si>
  <si>
    <t xml:space="preserve">Bombas de Captación # 2/5
Bombas de Envío a Pqt 7 # 1/2
Bomba de Envío a Filtros # 4
SF: 11 | UF: 12 | RO: 16
TK Pqt 7 = 6.28 m 
TK Filtros = 2.60 m
Flujo de envío a Filtros = 415 m3/h
Flujo envío pqt7 = 600 m3/h
Conductividad: 966 uS/cm
-RO#01/UF#04 Limpieza química completa.
</t>
  </si>
  <si>
    <t xml:space="preserve">M/V "ASL LOONG”
✅ INICIO 
📆 01/09/2026 🕐 14:15 hrs
- - - - - - - - - - - - - - - - - - - - -
✅ ENVIO
📌 ROTOPALA = 4,000 TM. Pila #1.
📌 TOLVA #2 = 1,500 TM
- - - - - - - - - - - - - - - - - - - - -
✅ PRODUCTO = FKPS
📌 TOTAL EMBARCAR = 163,050 TM
📌 ABORDO = 68,000 TM
📌 X EMBARCAR = 95,050 TM
- - - - - - - - - - - - - - - - - - - - -
📌 Eficiencia   : 91  %
📌 Disponibilidad mantenimiento: 97.9 % 
📌 Disponibilidad operativa: 91 % 
📌 Régimen efectivo:  4,722 TM
📌 Régimen general: 4,317 TM
- - - - - - - - - - - - - - - - - - - - -
✅ CONTROL DE CALIDAD
 📌 Fe             =  69.8
 📌 S               = 0.202
📌 H2O          = 7.81
- - - - - - - - - - - - - - - - - - - - -
✅ PARADAS
📌 22:25/22:40 FAJA 071-108 Parada por switch rotura de faja punta del muelle. 
✅ INCIDENCIAS
📌 20:35/20:40 FAJA 071-710 falla de contactor inicio de bodega. 
📌 23:00/23:05 FAJA 071-710 falla de contactor inicio de bodega. 
📌 01:50/01:55 FAJA 071-710 falla de contactor inicio de bodega. 
📌 04:00/04:05 FAJA 071-710 falla de contactor inicio de bodega. 
📌 20:40/20:55 Esperando carga de zona nueva. 
📌 03:00/03:20 ROTOPALA Parada por falla del bucket wheel.
📌 Carga de tolvas inestable. 
✅ OPERACIONES
📌 Inspección y operación sistema de embarque 
📌 BOMBA 213-367 Trabajando con normalidad bomba A/B
📌 FAJA 071-714 Se libero mineral de lado angosto de polín de retorno #20.
✅ ELECTRICO e INSTRUMENTACION  
📌 20:35/20:40 FAJA 071-710 falla de contactor inicio de bodega. 
📌 23:00/23:05 FAJA 071-710 falla de contactor inicio de bodega. 
📌 01:50/01:55 FAJA 071-710 falla de contactor inicio de bodega. 
📌 04:00/04:05 FAJA 071-710 falla de contactor inicio de bodega. 
📌 FAJA 071-706 Trabajando en local.
📌 FAJAS sin indicadores de amperaje en las siguientes fajas:
- 071-108 motor A
- 071-710
- 014-031
- 014-030
- 014-029
- ⁠Tolva #1.
✅ MECANICO
📌 FAJA 014-031 Mecánico cambian polin con sonido de carga #75. 
📌 FAJA 071-714 Mecánicos solucionaron  tecle de tolva #1 quedando operativo.
📌 FAJA 014-030 Cambio polin de retorno #435 con hueco.
- - - - - - - - - - - - - - - - - - - - -
✅ OO.MM. 🕐  06:00 hrs
📌 Mar   = 0.4m
📌 Vien = 6.2 n
📌 Direc = 136º
✅ BARCOS EN BAHÍA (3)
🚢 SHANDONG HUA ZHANG
🚢 NEW FUTURE
🚢 MINERAL KAEDE
</t>
  </si>
  <si>
    <t>1, 3</t>
  </si>
  <si>
    <t>1,3,4</t>
  </si>
  <si>
    <t>3 chancadoras C2 / 3 chancadora C7</t>
  </si>
  <si>
    <t>TRABAJOS REALIZADOS:
1- 029 070 : Revision de compuerta del ventilador en campo con plc.</t>
  </si>
  <si>
    <t xml:space="preserve">7/6/4/0
*Filtro 053-033: Se cambia empaquetadura a la caja sello lado "A".
*Filtro 053-035: Se cambia reten en la caja de transmision.
*Faja 051-151: Se cambia 2 polines de retorno y 1 polin cargador.
*Bomba 213-398: Se cambio cilindro, impulsor, plato succion y empaquetadura a la caja del sello.
*Se cambia linea de agua 6" y filtro de choro de las bombas de vacio linea 1-2-3.
*Linea 4: Se cambio niple 2" perforado de la linea de agua del sello del filtro 053-046.
*Se continua con el agregado de floculante a los espesadores 053-002/003.
Linea 1-2-3 al 100% agua desalinizada.
Bombas de vacio linea 1-2-3 con agua desalinizada.
</t>
  </si>
  <si>
    <t>1. Se realizó la toma de SDI de 5 y 15 minutos : OUT SF, IN RO, IN F.C ,SF #03 
2. ⁠Se realiza mantenimiento del filtro autolimpiante UF#14. 
3. Se realizó limpieza de phmetro en línea ingreso a membranas RO. 
4. Se realizó mantenimiento a los manómetros de ingreso y salida del Cip RO. 
5. Se finaliza la LQA de la UF#04. 
6. Se inicia la LQA UF#06.
7. Se inicia la LQA del skid de limpieza con 10 membranas de RO.
8. Se realiza esmerilado del techo del contenedor de limpieza CIP.</t>
  </si>
  <si>
    <t>Se esta descargando petroleo diesel 16:004240 BB de un total de 25000 BB (12:42 inicio de descarga)</t>
  </si>
  <si>
    <t>TRABAJOS REALIZADOS 
1. Monitoreo de vibración y temperatura en  bombas 213-891/352.  
2. Cambio de bomba de sello 213-294
3. Habilitar carrete de acero 8" para instalación de flujómetro en linea 1 de R2. 
4. Lubricación 213-328/655
5. Continuar habilitación de codo 12" de línea 3 en CB1.</t>
  </si>
  <si>
    <t>Nivel de silos: 212 216 623</t>
  </si>
  <si>
    <t>Línea dos en operación con #3 chancadoras 022-130/131/128.</t>
  </si>
  <si>
    <t>Línea uno en operación con tres chancadoras para el silo 9.y 501.</t>
  </si>
  <si>
    <t>-Triturado= 2289 t</t>
  </si>
  <si>
    <t>-Transferido = 2250 t.</t>
  </si>
  <si>
    <t>032-082, se giro molino para terminar calafateo de forros.</t>
  </si>
  <si>
    <t>210-270B se retira motor del reductor, se traslada al taller eléctrico-cambio carcasa.</t>
  </si>
  <si>
    <t>210-282, instalando cajón de alimentación.</t>
  </si>
  <si>
    <t>210-317 se colocó tambor en su base.</t>
  </si>
  <si>
    <t>213-477, se termina mantenimiento, operando.</t>
  </si>
  <si>
    <t>213-808, se limpió tramos de manguera de descarga.</t>
  </si>
  <si>
    <t>Celdas nuevas, se soldó parche en campana de bombas 1003/1004.</t>
  </si>
  <si>
    <t>Línea 1/2/3/4: 7/6/4/Parada</t>
  </si>
  <si>
    <t>Nivel de Agitadores: 007: 50% / 008: 40% / 050: vacío</t>
  </si>
  <si>
    <t>-053-040, cambio eje el motor-caja de trasmisión.</t>
  </si>
  <si>
    <t>051-170, se alineo polea de cabeza.</t>
  </si>
  <si>
    <t>053-025, paro por cambio de sacas programadas.</t>
  </si>
  <si>
    <t>Por cambio de reductor de faja 051-150 se para línea 2, lo reemplaza línea 4.</t>
  </si>
  <si>
    <t>LA x L1  / 35 psi a Shx</t>
  </si>
  <si>
    <t>LBx L3  / 78 psi a  Shx</t>
  </si>
  <si>
    <t>Choclon: 213-655 (1396 gpm/132psi)</t>
  </si>
  <si>
    <t>Muelle   #  05</t>
  </si>
  <si>
    <t>Tk 338  17 ft</t>
  </si>
  <si>
    <t>Tk 250   28 ft</t>
  </si>
  <si>
    <t>**Bombas 213-124 trabajando.</t>
  </si>
  <si>
    <t>Bombas de Captación # 1,3,4</t>
  </si>
  <si>
    <t>Bombas de Envío a Pqt 7 # 1/2</t>
  </si>
  <si>
    <t>Bomba de Envío a Filtros # 4</t>
  </si>
  <si>
    <t>SF: 12 | UF: 13 | RO: 17</t>
  </si>
  <si>
    <t>TK Pqt 7 = 6.49 m</t>
  </si>
  <si>
    <t>TK Filtros = 3.80 m</t>
  </si>
  <si>
    <t>Flujo de envío a Filtros = 412 m3/h</t>
  </si>
  <si>
    <t>Flujo envío pqt7 = 703 m3/h</t>
  </si>
  <si>
    <t>Conductividad: 961 uS/cm</t>
  </si>
  <si>
    <r>
      <t>📌</t>
    </r>
    <r>
      <rPr>
        <sz val="11"/>
        <color theme="1"/>
        <rFont val="Arial"/>
        <family val="2"/>
        <charset val="1"/>
      </rPr>
      <t xml:space="preserve"> ABORDO = 156,073 TM</t>
    </r>
  </si>
  <si>
    <r>
      <t xml:space="preserve"> </t>
    </r>
    <r>
      <rPr>
        <sz val="11"/>
        <color theme="1"/>
        <rFont val="Segoe UI Symbol"/>
        <family val="2"/>
        <charset val="1"/>
      </rPr>
      <t>📌</t>
    </r>
    <r>
      <rPr>
        <sz val="11"/>
        <color theme="1"/>
        <rFont val="Arial"/>
        <family val="2"/>
        <charset val="1"/>
      </rPr>
      <t xml:space="preserve"> Fe             =  69.6</t>
    </r>
  </si>
  <si>
    <r>
      <t xml:space="preserve"> </t>
    </r>
    <r>
      <rPr>
        <sz val="11"/>
        <color theme="1"/>
        <rFont val="Segoe UI Symbol"/>
        <family val="2"/>
        <charset val="1"/>
      </rPr>
      <t>📌</t>
    </r>
    <r>
      <rPr>
        <sz val="11"/>
        <color theme="1"/>
        <rFont val="Arial"/>
        <family val="2"/>
        <charset val="1"/>
      </rPr>
      <t xml:space="preserve"> S               = 0.215</t>
    </r>
  </si>
  <si>
    <r>
      <t>📌</t>
    </r>
    <r>
      <rPr>
        <sz val="11"/>
        <color theme="1"/>
        <rFont val="Arial"/>
        <family val="2"/>
        <charset val="1"/>
      </rPr>
      <t xml:space="preserve"> 05:36 Parada por plea.</t>
    </r>
  </si>
  <si>
    <r>
      <t>✅</t>
    </r>
    <r>
      <rPr>
        <sz val="11"/>
        <color theme="1"/>
        <rFont val="Arial"/>
        <family val="2"/>
        <charset val="1"/>
      </rPr>
      <t xml:space="preserve"> BARCOS EN BAHÍA (3)</t>
    </r>
  </si>
  <si>
    <t>NO HUBO ENVIO</t>
  </si>
  <si>
    <t>MTTO</t>
  </si>
  <si>
    <t>12 al 13</t>
  </si>
  <si>
    <t>1, 5</t>
  </si>
  <si>
    <t>1,5</t>
  </si>
  <si>
    <t xml:space="preserve">3 chancadoras C2 </t>
  </si>
  <si>
    <t>1,3,4,6,7,8,9</t>
  </si>
  <si>
    <t>1,2,3,4,6,7,8,9,10</t>
  </si>
  <si>
    <r>
      <t>✅</t>
    </r>
    <r>
      <rPr>
        <sz val="11"/>
        <color theme="1"/>
        <rFont val="Arial"/>
        <family val="2"/>
        <charset val="1"/>
      </rPr>
      <t xml:space="preserve"> PRODUCTO = CKIS</t>
    </r>
  </si>
  <si>
    <r>
      <t xml:space="preserve">INICIO: 04/09/2026 </t>
    </r>
    <r>
      <rPr>
        <sz val="11"/>
        <color theme="1"/>
        <rFont val="Segoe UI Symbol"/>
        <family val="2"/>
        <charset val="1"/>
      </rPr>
      <t>🕐</t>
    </r>
    <r>
      <rPr>
        <sz val="11"/>
        <color theme="1"/>
        <rFont val="Arial"/>
        <family val="2"/>
        <charset val="1"/>
      </rPr>
      <t xml:space="preserve"> 00:00 h.</t>
    </r>
  </si>
  <si>
    <t>TERMINO: 03/09/2026   🕐 20:13 h.</t>
  </si>
  <si>
    <t>TRABAJOS REALIZADOS:
021-012 se bajo mandiles
Chutes 2,4,6.
021-111se bajo mandil
Chute 12.</t>
  </si>
  <si>
    <t xml:space="preserve">8/6/4/3
Filtro 053-025: Mantenimiento programado.
*Filtro 053-010: Se modifico mandil y portamandil lateral del chute de descarga.
*Faja 051-150: Se cambia reductor, se cambio 1 polin de retorno y 1 polin cargador.
*Filtro 053-012: Se soldo plancha metalica a la perforacion del cajon de reboce.
*Filtro 053-045: Se cambia microswitch de soplado. 
*Se continua con el agregado de floculante a los espesadores 053-002/003.
Linea 1-2-3 al 100% agua desalinizada.
Bombas de vacio linea 1-2-3 con agua desalinizada.
</t>
  </si>
  <si>
    <t>1. Se retiro las membranas del Skid de limpieza química 
2. Se realizó la toma de SDI de 5 y 15 minutos: OUT SF, IN RO, IN F.C ,SF #03
3. Se peso las membranas de la primera posición de la Ro#02   
4. ⁠Trasvase de NaClO en captación
5. Inspección y verificación de manómetros del filtro autolimpiante N°02 de captación por mala lectura.
6. Reparación de válvula diafragma de la UF#14, aun sigue habiendo un poco de pase.
7. Se retira los manómetros del filtro autolimpiante N°02 para su inspección y verificación en el taller eléctrico</t>
  </si>
  <si>
    <t>TRABAJOS REALIZADOS
1. Cambio de Carrete y flujometro  8" R2
2. Cambio de union dresser de 14" descarga de 213-891
3. habilitado carrete 213-883
4. habiitado de tuberia "Y" perteneciende casa 2
5. lubricacion y engrase 213-328/655
6. Traslado a maestranza bomba de sello 213-352
7. instalacion porta hojas msds floculantes 1(mejora)</t>
  </si>
  <si>
    <t>Altura de los silos       
     414414414
Triturado
1720
Transferencia
1710
Con polea arriba y tambores abajo
   Envío de mineral
C2 al chute 12_13.
Línea dos en operación  con dos chancadoras para los silos 1_9 del chute 12_13.
Línea uno  en operación con tres chancadoras para el silo 9.y 501.</t>
  </si>
  <si>
    <t xml:space="preserve">Cto: MF. Operando: RM: 1,3,4,6,7,8,9 / BM: 1,2,3,4,6,7,8,9,10
-032-089: Paró 17:20 a 19:14 hrs por parada del bolas 9. // paró 19:28 a 22:03 hrs por parada bolas 9.
-032-209: Paró 17:27 a 19:13 hrs por perforación en distribuidor de ciclones 212-893. // paró 19:27 a 22:00 hrs por falla de excitación del motor, cambiaron fusible y revisaron arrancador.
TRABAJOS REALIZADOS:
-032-205: Retirando forros del interior, instalando motor auxiliar soldando base, mantenimiento al embrague.
</t>
  </si>
  <si>
    <t xml:space="preserve">-213-215: Cambio de base de bomba.
-213-105: Cambiaron impulsor, fajas.
-212-893: Retiraron carrete perforado y reparan.
-210-282: Habilitando cajón de alimentación y tapas laterales.
-212-897: Desatoraron 03 ciclones.
</t>
  </si>
  <si>
    <t xml:space="preserve">-039-291/280: Reparan paletas.
-039-270: Cambiaron codo y niple agua de dilución.
</t>
  </si>
  <si>
    <t xml:space="preserve">Línea 1/2/3/4: 8/6/4/Parada
Nivel de Agitadores: 007: 50% / 008: 40% / 050: vacío
-053-025: Cambio de sacas. Operando
-Dosificando floculante ambos espesadores.
</t>
  </si>
  <si>
    <t xml:space="preserve">Bombas de Captación # 1/5
Bombas de Envío a Pqt 7 # 2/3
Bomba de Envío a Filtros # 4
SF: 11 | UF: 12 | RO: 17
TK Pqt 7 = 7.31 m 
TK Filtros = 5.00 m
Flujo de envío a Filtros = 400 m3/h
Flujo envío pqt7 = 590 m3/h
Conductividad: 966 uS/cm
-UF#07 Limpieza química completa.
</t>
  </si>
  <si>
    <t xml:space="preserve">CB1
L C x L3 / 120 psi / 2640 gpm
1  horizontal / 1 verticales
Poza:  2.85
R 2 
L 2    110 psi / 2760 gpm
4 horizontales 
CB2
LA x L1  / 48 psi a Shx
LB x L3  / 85  psi a  Shx
Choclon: 213-655   (1350 gpm / 137psi)
Muelle   # 5
Tk 338  18ft
Tk 250   28ft
**Bombas 213-124 trabajando.
*213-891: entra en operación.
</t>
  </si>
  <si>
    <t xml:space="preserve">M/V "ASL LOONG”
✅ INICIO 
📆 01/09/2026 🕐 14:15 hrs
- - - - - - - - - - - - - - - - - - - - -
✅ TERMINO
📆 03/09/2026 🕐 20:13 hrs
- - - - - - - - - - - - - - - - - - - - -
✅ PRODUCTO = FKPS
📌 TOTAL EMBARCAR = 163,050 TM
📌 ABORDO = 162,585 TM
📌 PESO X SGS = 163,104.86 TM
📌 % ERROR = -0.320%
- - - - - - - - - - - - - - - - - - - - -
📌 Eficiencia   : 94 %
📌 Disponibilidad mantenimiento: 97.7  % 
📌 Disponibilidad operativa: 62 % 
📌 Régimen efectivo:  4,891 TM
📌 Régimen general: 3,047 TM
- - - - - - - - - - - - - - - - - - - - -
✅ CONTROL DE CALIDAD
 📌 Fe             =  69.6
 📌 S               = 0.215
 📌 Cu             = 0.002
 📌 H2O          = 7.92
 📌 Na2O        =0.092
 📌 K2O          =0.048
 📌 Alcalis      = 0.140
 📌 Zn             = 0.008
- - - - - - - - - - - - - - - - - - - - -
✅ OPERACIONES
📌 Inspección y operación sistema de embarque 
📌 BOMBA 213-367 Trabajando con normalidad bomba A/B
📌 FAJA 071-706 Se realiza limpieza de polea tensora
📌 FAJA 071-108 Limpieza de loza cuarto de bombas-punta del muelle.
📌 Limpieza de chutes de Gantry a faja 071-706 por cambio de mineral. 
✅ ELECTRICO e INSTRUMENTACION   
📌 FAJAS sin indicadores de amperaje en las siguientes fajas:
- 071-108 motor A
- 071-710
- 014-031
- 014-030
- 014-029
✅ MECANICO
📌 FAJA 071-108 (motriz) Cambio polin de comando autoalineante con  hueco.
- - -- - - - - - - - - - - - - - - - - -
✅ OO.MM. 🕐  23:00 hrs
📌 Mar   = 0.3m
📌 Vien = 5.7 n
📌 Direc = 123º
✅ BARCOS EN BAHÍA (3)
🚢 SHANDONG HUA ZHANG
🚢 NEW FUTURE
🚢 MINERAL KAEDE
</t>
  </si>
  <si>
    <t>Nivel de silos:   313 312 211</t>
  </si>
  <si>
    <t>Línea dos en operación con dos chancadoras para los silos 1/9 del chute 12/13</t>
  </si>
  <si>
    <t>-Triturado= 2518 t</t>
  </si>
  <si>
    <t>-Transferido = 2518 t.</t>
  </si>
  <si>
    <t>032-084, paro 01:50 a 02:05 para retirar barras del canal de over size.</t>
  </si>
  <si>
    <t>-032-205: se evacuo forros usados, en proceso de instalación de forros del lado Shell. Se realizó giro del molino.</t>
  </si>
  <si>
    <t>213-479, reponen pernos brida de descarga.</t>
  </si>
  <si>
    <t>213-135 se paró por perforación manguera de descarga, se arranco 213-811.</t>
  </si>
  <si>
    <t>Línea 1/2/3/4: 8/6/3/Parada</t>
  </si>
  <si>
    <t>Nivel de Agitadores: 007: 40% / 008: 40% / 050: vacío</t>
  </si>
  <si>
    <t>-053-170 se alineo polea de cabeza</t>
  </si>
  <si>
    <t>-053-035: desvestido, cambio de sacas.</t>
  </si>
  <si>
    <t>-Líneas 1,2 y 3 con agua desalinizada.</t>
  </si>
  <si>
    <t>-Dosificando floculante ambos espesadores.</t>
  </si>
  <si>
    <t>LA x L1  / 46 psi a shouxin</t>
  </si>
  <si>
    <t>LB x L3  / 81  psi a shouxin</t>
  </si>
  <si>
    <t>Choclón: 213-655   (1428 gpm / 126psi)</t>
  </si>
  <si>
    <t>Tk 338  16ft</t>
  </si>
  <si>
    <t>Tk 250   29ft</t>
  </si>
  <si>
    <t>*213-891: se arranca para controlar nivel de poza, evitar sobre flujo hacia la cocha.</t>
  </si>
  <si>
    <t>Bombas de Captación # 2,5</t>
  </si>
  <si>
    <t>Bombas de Envío a Pqt 7 # 2,3</t>
  </si>
  <si>
    <t>SF: 10 | UF: 11 | RO: 15</t>
  </si>
  <si>
    <t>TK Pqt 7 = 7.25 m</t>
  </si>
  <si>
    <t>TK Filtros = 3.83 m</t>
  </si>
  <si>
    <t>Flujo de envío a Filtros = 400 m3/h</t>
  </si>
  <si>
    <t>Flujo envío pqt7 = 560 m3/h</t>
  </si>
  <si>
    <t>Conductividad: 951 uS/cm</t>
  </si>
  <si>
    <r>
      <t>✅</t>
    </r>
    <r>
      <rPr>
        <sz val="11"/>
        <color theme="1"/>
        <rFont val="Arial"/>
        <family val="2"/>
        <charset val="1"/>
      </rPr>
      <t xml:space="preserve"> ENVIO: CHUTE 46 = 42%</t>
    </r>
  </si>
  <si>
    <r>
      <t xml:space="preserve"> </t>
    </r>
    <r>
      <rPr>
        <sz val="11"/>
        <color theme="1"/>
        <rFont val="Segoe UI Symbol"/>
        <family val="2"/>
        <charset val="1"/>
      </rPr>
      <t>📌</t>
    </r>
    <r>
      <rPr>
        <sz val="11"/>
        <color theme="1"/>
        <rFont val="Arial"/>
        <family val="2"/>
        <charset val="1"/>
      </rPr>
      <t xml:space="preserve"> S               = 0.614</t>
    </r>
  </si>
  <si>
    <r>
      <t xml:space="preserve"> </t>
    </r>
    <r>
      <rPr>
        <sz val="11"/>
        <color theme="1"/>
        <rFont val="Segoe UI Symbol"/>
        <family val="2"/>
        <charset val="1"/>
      </rPr>
      <t>📌</t>
    </r>
    <r>
      <rPr>
        <sz val="11"/>
        <color theme="1"/>
        <rFont val="Arial"/>
        <family val="2"/>
        <charset val="1"/>
      </rPr>
      <t xml:space="preserve"> H2O          = 5.92</t>
    </r>
  </si>
  <si>
    <r>
      <t>✅</t>
    </r>
    <r>
      <rPr>
        <sz val="11"/>
        <color theme="1"/>
        <rFont val="Arial"/>
        <family val="2"/>
        <charset val="1"/>
      </rPr>
      <t xml:space="preserve"> OO.MM. </t>
    </r>
    <r>
      <rPr>
        <sz val="11"/>
        <color theme="1"/>
        <rFont val="Segoe UI Symbol"/>
        <family val="2"/>
        <charset val="1"/>
      </rPr>
      <t>🕐</t>
    </r>
    <r>
      <rPr>
        <sz val="11"/>
        <color theme="1"/>
        <rFont val="Arial"/>
        <family val="2"/>
        <charset val="1"/>
      </rPr>
      <t xml:space="preserve">  06:00 h  (Marea=0.6 m | Viento=4,6 n | Dirección=131º)</t>
    </r>
  </si>
  <si>
    <t>C2 / C7</t>
  </si>
  <si>
    <t>10 AL 11 / 1 AL 3</t>
  </si>
  <si>
    <t>12 AL 13 / 1 AL 3</t>
  </si>
  <si>
    <t>10 al 15</t>
  </si>
  <si>
    <t>1,3,5</t>
  </si>
  <si>
    <t>3 chancadoras C2 / 3 chancadoras C7</t>
  </si>
  <si>
    <t>1,2,3,6,7,8,9</t>
  </si>
  <si>
    <t>CX2</t>
  </si>
  <si>
    <r>
      <rPr>
        <sz val="9"/>
        <color rgb="FF000000"/>
        <rFont val="Arial"/>
      </rPr>
      <t xml:space="preserve">CIERRE PUERTO: 04/09/2026 </t>
    </r>
    <r>
      <rPr>
        <sz val="9"/>
        <color rgb="FF000000"/>
        <rFont val="Segoe UI Symbol"/>
      </rPr>
      <t>🕐</t>
    </r>
    <r>
      <rPr>
        <sz val="9"/>
        <color rgb="FF000000"/>
        <rFont val="Arial"/>
      </rPr>
      <t xml:space="preserve"> 23:30 h.</t>
    </r>
  </si>
  <si>
    <t>PARADO</t>
  </si>
  <si>
    <t>TRABAJOS REALIZADOS:
021 031: Cambio de polin de retorno 
021 033: Cambio de polin de retorno 
021 057: Cambio de válvula compuerta de campana de colector de polvo 
211 051: Se inicia fabricación de chute de descarga 
029 070: Traslado de compresora,se cambio comprensora de marca sullair en mitigacion de polvo, falta la conectar lap  parte electrica.
021 510: Soldeo de parche en el chute 
210. 401: Soldeo de platinas,cambio de pernos en líner de bandeja
021 632 hacia 059: Cambio de paso de escalera.
021 014: Reparacion emapalme de faja.</t>
  </si>
  <si>
    <t>TRABAJOS REALIZADOS
1. Cambio de niple en descarga 213-291 (de confirmarse telescópica).
2. Liberación de motor para traslado a taller eléctrico BC 213-132.
3. Inspección y monitoreo BC 213-891.
4. Habilitado de tubería de reducción en descarga de 213-883.
5. Habilitado de tubería "Y" en casa 2.
6. Culminación de codo de descarga en cono colector casa 1.
7. Limpieza mecánica de niple y tubería R2.</t>
  </si>
  <si>
    <t xml:space="preserve">1.- CRUDOS: 
C2 al chute 12_13.
C7 al chute 1_2_3_4.
2.- CHANCADORA:  
Nivel de silos: 4.3.4. 2.3.4. 3.1.2.
Línea dos en operación con dos chancadoras para los silos 1/9 del chute 12/13
Línea uno en operación con tres chancadoras para el silo 9.y 501.
-Triturado= 3100 t
-Transferido = 3005 t.
</t>
  </si>
  <si>
    <t xml:space="preserve">Cto: MF. Operando: RM: 1,3,4,6,7,8,9 / BM: 1,2,3,4,6,7,8,9,10.
032-082: Arrancó 16:57 hrs en reemplazo Rm04.
032-084: Paró 16:50 hrs por limpieza del trunnion de alimentación.
032-085: Arrancó de 18:39 a 20:36 hrs en reemplazo Rm07.
032-087: Paró 18:01 a 18:14 hrs agregado de barras. / Paró 18:15 hrs marcó protección del motor, quedó stand by por arranque RM05.
032-089: Arrancó 15:20 a 16:16 hrs / paró 17:40 A 17:57 hrs agregado de barras
TRABAJOS REALIZADOS:
-032-205: se continúa evacuando forros usados, en proceso de instalación de forros del lado Shell. Se realizó giro del molino.
-032-201: Se agregó cilindro de aceite.
</t>
  </si>
  <si>
    <t xml:space="preserve">-213-135: Cambiaron tramo manguera de descarga.
-213-811: Cambiando polea de bomba.
-210-282: Se termina de habilitar mecánicamente, conectan operando 22:10 hrs.
-210-317: Colocan reductor, pendiente terminar de habilitar.
-212-897: Desatoraron 03 ciclones.
-212-154: Desatoran ciclón
</t>
  </si>
  <si>
    <t>039-284 reparan paletas</t>
  </si>
  <si>
    <t xml:space="preserve">Línea 1/2/3/4: 7/6/3/3
Nivel de Agitadores: 007: 40% / 008: 54% / 050: 46%
*Filtro 053-035: Mantenimiento programado. Se termino de vestir.
*Filtro 053-023: Electricos termino de conectar el motoreductor, mecanicos acoplan, queda operativo. Personal de operaciones habilitara el filtro para su arranque.
-21:40 hrs arrancó línea 4 por control de nivel de agitadores
-20:00 a 20:20/ 21:20 a 21:40 hrs parada por falla en stacker de transferencia
-Líneas 1,2 y 3 con agua desalinizada.
-Dosificando floculante ambos espesadores.
</t>
  </si>
  <si>
    <t xml:space="preserve">Bombas de Captación # 1/3/5
Bombas de Envío a Pqt 7 # 2/3
Bomba de Envío a Filtros # 4
SF: 11 | UF: 12 | RO: 16
TK Pqt 7 = 7.37 m 
TK Filtros = 2.70 m
Flujo de envío a Filtros = 400 m3/h
Flujo envío pqt7 = 5.80 m3/h
Conductividad: 975 uS/cm
-UF#08 Limpieza química, en proceso.
</t>
  </si>
  <si>
    <t xml:space="preserve">CB1
L A x L3 / 121 psi / 2750 gpm
1  horizontal / 1 verticales
Poza   3.44
R 2 
L 2    97 psi / 2740 gpm
3 horizontales 
CB2
LB x L3  / 97 psi a Shx
LC x L2  / 72  psi a  Shx
Choclon 
 655   1410 gpm / 128 psi
Muelle   #  5
Tk 338  14ft
Tk 250   25ft
-Casa 1 mecanicos revisan succion de bombas 213-253 y 255 por posible atoro.
</t>
  </si>
  <si>
    <t xml:space="preserve">M/V "SHANDONG HUA ZHANG”
✅ INICIO 
📆 04/09/2026 🕐 00:00 hrs
- - - - - - - - - - - - - - - - - - - - -
✅ ENVIO
📌 CHUTE #49 = 47%
- - - - - - - - - - - - - - - - - - - - -
✅ PRODUCTO = CKIS
📌 TOTAL EMBARCAR = 168,304 TM
📌 ABORDO = 47,000 TM
📌 X EMBARCAR = 121,404 TM
- - - - - - - - - - - - - - - - - - - - -
📌 Eficiencia   : 71  %
📌 Disponibilidad mantenimiento: 94.4 % 
📌 Disponibilidad operativa: 86 % 
📌 Régimen efectivo:  2,350 TM
📌 Régimen general: 2.022 TM
- - - - - - - - - - - - - - - - - - - - -
✅ CONTROL DE CALIDAD
 📌 Fe             =  68.9
 📌 S               = 0.664
 📌 H2O          = 5,90
- - - - - - - - - - - - - - - - - - - - -
✅ OPERACIONES
📌 Inspección y operación sistema de embarque 
📌 BOMBA 213-367 Trabajando con normalidad bomba A/B
📌 FAJA 071-710 Se realizó limpieza de mineral derramado en pasadizo.CHUTE 21.
✅ ELECTRICO e INSTRUMENTACION  
📌 FAJA 071-706 Trabajando en local.
📌 FAJAS sin indicadores de amperaje en las siguientes fajas:
- 071-108 motor A
- 071-710
- 014-031
- 014-030
- 014-029
✅ MECANICO
📌 FAJA 071-108 Mecánicos cambiaron polin guiador # 593 (motriz) trancado.
- - - - - - - - - - - - - - - - - - - - -
✅ OO.MM. 🕐  23:00 hrs
📌 Mar   = 0.7 m
📌 Vien = 3.6 n
📌 Direc = 162º
✅ BARCOS EN BAHÍA (2)
🚢 NEW FUTURE
🚢 MINERAL KAEDE
</t>
  </si>
  <si>
    <t>Nivel de silos: 332 112 122.</t>
  </si>
  <si>
    <t>-Triturado= 3813 t</t>
  </si>
  <si>
    <t>-Transferido = 3752 t.</t>
  </si>
  <si>
    <t>032-205, retiro de pernos del Shell, instalando forros, retiran scroll. Se entregó 50 pernos con sus platinas.</t>
  </si>
  <si>
    <t>213-811 regulan motor, falta reponer fajas.</t>
  </si>
  <si>
    <t>212-897 desatoran ciclones (3).</t>
  </si>
  <si>
    <t>210-317, colocaron espárragos, preparando líneas de agua.</t>
  </si>
  <si>
    <t>039-284, se reparó paletas.</t>
  </si>
  <si>
    <t>Línea 1/2/3/4: 8/6/3/parado</t>
  </si>
  <si>
    <t>*Filtro 053-031: mantenimiento programado-cambio de sacas.</t>
  </si>
  <si>
    <t>*Filtro 053-023: cambio motorecductor-agitador- operativo.</t>
  </si>
  <si>
    <t>-Faja 051-153 retiran polietileno del chute, genero parada de línea 2</t>
  </si>
  <si>
    <t>LB x L3  / 97 psi a Shx</t>
  </si>
  <si>
    <t>LC x L2  / 71  psi a  Shx</t>
  </si>
  <si>
    <t>Choclon: Parado por perforación en línea B</t>
  </si>
  <si>
    <t>Tk 338  17ft</t>
  </si>
  <si>
    <t>Tk 250   28ft</t>
  </si>
  <si>
    <t>-Casa 1; se revisó bombas 254/255, y pinch, no se encontró obstrucción, se procede a</t>
  </si>
  <si>
    <t>reponer componentes.</t>
  </si>
  <si>
    <t>Bombas de Captación # 1/3/5</t>
  </si>
  <si>
    <t>Bombas de Envío a Pqt 7 # 2/3</t>
  </si>
  <si>
    <t>TK Pqt 7 = 6.85 m</t>
  </si>
  <si>
    <t>TK Filtros = 4.37 m</t>
  </si>
  <si>
    <t>Flujo de envío a Filtros = 380 m3/h</t>
  </si>
  <si>
    <t>Flujo envío pqt7 = 740 m3/h</t>
  </si>
  <si>
    <t>Conductividad: 976 uS/cm</t>
  </si>
  <si>
    <t>23:13 Parada por cierre de puerto.</t>
  </si>
  <si>
    <r>
      <t>✅</t>
    </r>
    <r>
      <rPr>
        <sz val="11"/>
        <color theme="1"/>
        <rFont val="Arial"/>
        <family val="2"/>
        <charset val="1"/>
      </rPr>
      <t xml:space="preserve"> OO.MM. </t>
    </r>
    <r>
      <rPr>
        <sz val="11"/>
        <color theme="1"/>
        <rFont val="Segoe UI Symbol"/>
        <family val="2"/>
        <charset val="1"/>
      </rPr>
      <t>🕐</t>
    </r>
    <r>
      <rPr>
        <sz val="11"/>
        <color theme="1"/>
        <rFont val="Arial"/>
        <family val="2"/>
        <charset val="1"/>
      </rPr>
      <t xml:space="preserve">  0600 h (Marea=0.6 m | Viento=2.6 n | Direccion=115º</t>
    </r>
  </si>
  <si>
    <t xml:space="preserve">C2 </t>
  </si>
  <si>
    <t>10 al 11</t>
  </si>
  <si>
    <t xml:space="preserve">9 AL 15 </t>
  </si>
  <si>
    <t>1, 2</t>
  </si>
  <si>
    <t>1,3</t>
  </si>
  <si>
    <t>L1</t>
  </si>
  <si>
    <t>TRABAJOS REALIZADOS:
211 140: Cambio de media malla
211 051. Hacia ,022 021: Fabricación de chute 
211 018: Se repuso resorte posterior 
211 049: Cambio de resorte posterior 
021 022: Cambio de limpia faja
021 037: Se regula mandil ambos lados</t>
  </si>
  <si>
    <t xml:space="preserve">Cto: MF. Operando: RM: 1,2,3,6,7,8,9 / BM: 1,2,3,4,6,7,8,9,10.
TRABAJOS REALIZADOS:
032-205, se giró molino, continúan con la instalación de forros del Shell y tapa de descarga. // Asentado de babbit
</t>
  </si>
  <si>
    <t xml:space="preserve">
210-317: Habilitando separador
212-897, línea 7: desatoran 03 ciclones
</t>
  </si>
  <si>
    <t xml:space="preserve">Línea 1/2/3/4: 8/6/3/parado
Nivel de Agitadores: 007: 50% / 008: 64% / 050: vacío
*Filtro 053-033: Mantenimiento, cambio de sacas.
-Dosificando floculante ambos espesadores.
</t>
  </si>
  <si>
    <t xml:space="preserve">BBs de Captación #1,2
BBs de Envío a Pqt 7 #1,2
BB de Envío a Filtros # 4
Unds SF: 11
Unds UF: 12
Unds RO: 17
TK Pqt 7 = 7.25 m 
TK Filtros = 3.8 m
Flujo de envío a Filtros = 360 m3/h
Flujo envío pqt7 600 m3/h
Conductividad:  978 uS/cm
</t>
  </si>
  <si>
    <t xml:space="preserve">M/V "SHANDONG HUA ZHANG”
✅ INICIO 
📆 04/09/2026 🕐 00:00 hrs
✅ PUERTO CERRADO 
📆 04/09/2026 🕐 23:30 hrs
✅ PRODUCTO = CKIS
📌 TOTAL EMBARCAR = 168,304 TM
📌 ABORDO = 48,055 TM
📌 X EMBARCAR = 120,249 TM
- - - - - - - - - - - - - - - - - - - -
✅OPERACIONES
📌BOMBA 213-367 trabajando solo con bomba A. Flujo alto
📌071-710:Avance limpieza en lado angosto altura chute#21 y #27
📌071-712:Avance limpieza en lado angosto y retornos
📌071-081:Avance limpieza lado cola y retornos
📌Rotopala:Limpieza del bucket Wheel
- - - - - - - - - - - - - - - - - - - - -
✅ OO.MM. 🕐  15:00 hrs
📌 Mar   = 3/4 cm
📌 Vien =  10 nudos
📌 Direc = 150°
✅BARCOS EN BAHÍA (3)
🚢 SHANDONG HUA ZHANG
🚢 NEW FUTURE
🚢 MINERAL KAEDE
</t>
  </si>
  <si>
    <t xml:space="preserve">
1.- CRUDOS: 
C2 al chute 9  al 15
2.- CHANCADORA:  
Nivel de silos: 1.1.1. 1.1.1. 1.1.2.
Línea dos en operación con dos chancadoras para los silos 1/9 del chute 12/13
Línea uno en operación con tres chancadoras para el silo 9.y 501.
-Triturado= 1247 t
-Transferido = 1230 t.
L.2 21:50 paró por control de nivel de silos</t>
  </si>
  <si>
    <t>3.- MAGNETICA: 
Cto: MF. Operando: RM: 1,2,3,6,7,8,9 / BM: 1,2,3,4,6,7,8,9,10.
No hubo parada de molinos.
TRABAJOS REALIZADOS:
032-205, retiro de pernos del Shell, instalando nuevos forros, se realiza asentado del pedestal lado anillos. Se reposicionó molino para continuar instalación.</t>
  </si>
  <si>
    <t>213-808: Se realiza montaje de 02 tramos de manguera de descarga.
210-317: Mecanicos terminan de habilitarlo, se regula magneto. Operando.
**No se contó con personal mecánico de Citic desde las 19:00 hrs. Solo personal electricista.</t>
  </si>
  <si>
    <t xml:space="preserve">Línea 1/2/3/4: 8/6/4/parado
Nivel de Agitadores: 007: 38% / 008: 46% / 050: vacío
*Filtro 053-031: Se vistió filtro. Reparan barril central. Operando.
-Dosificando floculante ambos espesadores.
</t>
  </si>
  <si>
    <t>Bombas de Captación # 2/3
Bombas de Envío a Pqt 7 # 1/2
Bomba de Envío a Filtros # 4
SF: 10 | UF: 11 | RO: 16
TK Pqt 7 = 7.30m 
TK Filtros = 4.73 m
Flujo de envío a Filtros = 412 m3/h
Flujo envío pqt7 =  580 m3/h
Conductividad: 964 uS/cm</t>
  </si>
  <si>
    <t>CB1
L A x L3 / 118 psi / 2550 gpm
1  horizontal / 1 verticales
Poza   3.10
R 2 
L 1    118 psi / 2790 gpm
3 horizontales 
CB2
LA x L1  / 71 psi a Shx
LC x L2  / 50  psi a  Shx
Choclon: parado
Muelle   #  5
Tk 338  15ft
Tk 250   25ft
** Mec cambian empaques a 213-131, desatoran manguera de sello.</t>
  </si>
  <si>
    <t>🚢 M/V "SHANDONG HUA ZHANG”
✅ INICIO 
📆 04/09/2026 🕐 00:00 hrs
✅ PUERTO CERRADO 
📆 04/09/2026 🕐 23:30 hrs
✅ PRODUCTO = CKIS
📌 TOTAL EMBARCAR = 168,304 TM
📌 ABORDO = 48,055 TM
📌 X EMBARCAR = 120,249 TM
- - - - - - - - - - - - - - - - - - - -
✅OPERACIONES
📌BOMBA 213-367 trabajando solo con bomba A.
📌014-029:Limpieza lado pasadizo de mineral subiendo a la faja.  
📌071-714:Limpieza de mineral túnel tolva 1 y tolva 2.
📌071-714:Limpieza de mineral lado angosto de tolva 2.
- - - - - - - - - - - - - - - - - - - - -
✅ OO.MM. 🕐  21:00 hrs
📌 Mar   = 1 cm
📌 Vien =  11 nudos
📌 Direc = 150°
✅BARCOS EN BAHÍA (3)
🚢 SHANDONG HUA ZHANG
🚢 NEW FUTURE
🚢 MINERAL KAEDE</t>
  </si>
  <si>
    <t>Nivel de silos: 3 3 1 1 1 1 1 1 2.</t>
  </si>
  <si>
    <t>-Triturado= 2510 t</t>
  </si>
  <si>
    <t>-Transferido = 2510 t.</t>
  </si>
  <si>
    <t>032-205, se giró molino, continúan con la instalación de forros del Shell y tapa de descarga.</t>
  </si>
  <si>
    <t>213-651, reponen pernos en brida de descarga.</t>
  </si>
  <si>
    <t>*Filtro 053-033, mantenimiento programado-cambio de sacas.</t>
  </si>
  <si>
    <t>213-236, cambio de codo de 2plg.</t>
  </si>
  <si>
    <t>LA x L1 / 68 psi a Shx</t>
  </si>
  <si>
    <t>LC x L2 / 48 psi a  Shx</t>
  </si>
  <si>
    <t>Choclón: parado</t>
  </si>
  <si>
    <r>
      <t>**</t>
    </r>
    <r>
      <rPr>
        <sz val="11"/>
        <color theme="1"/>
        <rFont val="Calibri"/>
        <family val="2"/>
        <charset val="1"/>
      </rPr>
      <t xml:space="preserve"> Trabajando bomba de recuperación 213-124.</t>
    </r>
  </si>
  <si>
    <t>Bombas de Captación # 1/3</t>
  </si>
  <si>
    <t>SF: 11 | UF: 12 | RO: 16</t>
  </si>
  <si>
    <t>TK Pqt 7 = 7.27m</t>
  </si>
  <si>
    <t>TK Filtros = 4.85 m</t>
  </si>
  <si>
    <t>Flujo de envío a Filtros = 420 m3/h</t>
  </si>
  <si>
    <t>Flujo envío pqt7 = 622 m3/h</t>
  </si>
  <si>
    <t>Conductividad: 960 uS/cm</t>
  </si>
  <si>
    <t>mesa conveyor de impacto de TOLVA #2</t>
  </si>
  <si>
    <t>Se realizó la segregación de residuos sólidos desde la 108 lado cola hasta la 031</t>
  </si>
  <si>
    <r>
      <t>✅</t>
    </r>
    <r>
      <rPr>
        <sz val="11"/>
        <color theme="1"/>
        <rFont val="Arial"/>
        <family val="2"/>
        <charset val="1"/>
      </rPr>
      <t xml:space="preserve"> OO.MM. </t>
    </r>
    <r>
      <rPr>
        <sz val="11"/>
        <color theme="1"/>
        <rFont val="Segoe UI Symbol"/>
        <family val="2"/>
        <charset val="1"/>
      </rPr>
      <t>🕐</t>
    </r>
    <r>
      <rPr>
        <sz val="11"/>
        <color theme="1"/>
        <rFont val="Arial"/>
        <family val="2"/>
        <charset val="1"/>
      </rPr>
      <t xml:space="preserve"> 06:00 h (Marea=1 cm | viento=11 nudos | dirección=150°)</t>
    </r>
  </si>
  <si>
    <r>
      <rPr>
        <sz val="11"/>
        <color rgb="FF000000"/>
        <rFont val="Segoe UI Symbol"/>
      </rPr>
      <t>✅</t>
    </r>
    <r>
      <rPr>
        <sz val="11"/>
        <color rgb="FF000000"/>
        <rFont val="Arial"/>
      </rPr>
      <t xml:space="preserve"> BARCOS EN BAHÍA (3)</t>
    </r>
  </si>
  <si>
    <t xml:space="preserve">9 AL 10 </t>
  </si>
  <si>
    <t>3,4 ,5</t>
  </si>
  <si>
    <t>2,4,5</t>
  </si>
  <si>
    <t>4h</t>
  </si>
  <si>
    <t xml:space="preserve">1.- CRUDOS: 
C2 al chute 09 al 10
2.- CHANCADORA:  
Nivel de silos: 1.3.3.2.1.4.4.1.2
Línea dos en operación con dos chancadoras para los silos 1/9 del chute 12/13
Línea uno en operación con tres chancadoras para el silo 9.y 501.
-Triturado= 0 t
-Transferido = 1209 t.
Trabajo realizado
211_024 se cambió cantonera de la segunda malla 
021_625 se cambió polin de retorno # 8_9_1
022_128 se liberó la olla se abrió dos dientes. Paró de 12:50 a 15:00 hrs.
021_132 se bajó mandil lado sur.
</t>
  </si>
  <si>
    <t xml:space="preserve">Cto: MF. Operando: RM: 1,2,3,6,7,8,9 / BM: 1,2,3,4,6,7,8,9,10.
-Rm03: Paró 08:40 a 10:16 hrs por reparar brida ciega de Yee descarga bomba 213-802 a bolas 10.
TRABAJOS REALIZADOS:
032-205, se giró molino, continúan con la instalación de forros del Shell y tapa de descarga. // Asentado de babbit, medición del eje del motor para prueba en vacío.
</t>
  </si>
  <si>
    <t xml:space="preserve">213-215: Reponen tubo de succión.
210-281: Retiran tambores, se reparará tinas por estado de corrosión.
212-897, línea 7: desatoran 02 ciclones
</t>
  </si>
  <si>
    <t>039-275 reparan paletas.</t>
  </si>
  <si>
    <t xml:space="preserve">Línea 1/2/3/4: 8/6/3/parado
Nivel de Agitadores: 007: 34% / 008: 40% / 050: vacío
*Filtro 053-033: Mantenimiento, cambio de sacas.
-Compresora 601: en stand by.
-Dosificando floculante ambos espesadores.
</t>
  </si>
  <si>
    <t xml:space="preserve">BBs de Captación #3,4,5
BBs de Envío a Pqt 7 #1,2
BB de Envío a Filtros # 4
Unds SF: 11
Unds UF: 12
Unds RO: 17
TK Pqt 7 = 7.1 m 
TK Filtros = 3.3 m
Flujo de envío a Filtros = 400 m3/h
Flujo envío pqt7 660 m3/h
Conductividad:  978 uS/cm
</t>
  </si>
  <si>
    <t xml:space="preserve">- HABILITADO TUBERIA "Y" CASA 2
- CULMINACION DE HABILITADO CARRETE REDUCCION EN DESCARGA DE 213-133
- HABILITADO DE "Y" DESCARGA 213-364
- CAMBIO DE VALVULA DE 8" CASA 2
- MITIGACION DE FUGA TUBERIA TAYLOR CASA 2
- MONITOREO DE VIBRACION Y TEMPERATURA CASA1/CASA2/R2
- INSPECCION BOMBA CENTRIFUGA 213-890
</t>
  </si>
  <si>
    <t>Altura de los silos       
   444213312
Triturado
1210
Transferencia
1209
Con polea arriba y tambores abajo
   Envío de mineral
C2 al chute 14_15
Línea dos en operación  con dos chancadoras para los silos 1_9 del chute 12_13.
Línea uno  en operación con tres chancadoras para el silo 9.y 501.</t>
  </si>
  <si>
    <t>Nivel de silos: 2 3 2 1 1 2 2 1 5</t>
  </si>
  <si>
    <t>-Triturado= 3790 t</t>
  </si>
  <si>
    <t>-Transferido = 3750 t.</t>
  </si>
  <si>
    <t>*Línea 2 paro 00:00 a 03:00 por control nivel de silos.</t>
  </si>
  <si>
    <t>032-205, se giró molino, se termina instalación de forros del Shell, en la tapa de alimentación y descarga continúan colocando forros elevadores.</t>
  </si>
  <si>
    <t>213-403, reparan tubo de succión, perforado (con imán).</t>
  </si>
  <si>
    <t>213-215, reponen tubo de succión, manguera de descarga.</t>
  </si>
  <si>
    <t>213-818, cambiaron pernos en brida de descarga/succión.</t>
  </si>
  <si>
    <t>213-107, perforación cajón de descarga, se coloca imán, se está habilitando 210-108.</t>
  </si>
  <si>
    <t>039-282, se reparó paletas.</t>
  </si>
  <si>
    <t>*Filtro 053-023: cambio de aceite caja de trasmisión.</t>
  </si>
  <si>
    <t>Faja 170, se alinea polea de cabeza.</t>
  </si>
  <si>
    <t>LB x L3 / 94 psi a Shx</t>
  </si>
  <si>
    <t>LC x L2 / 51 psi a  Shx</t>
  </si>
  <si>
    <t>Muelle   #  5</t>
  </si>
  <si>
    <t>Tk 338  19 ft</t>
  </si>
  <si>
    <t>Tk 250   29 ft</t>
  </si>
  <si>
    <t>BBs de Captación #2,4,5</t>
  </si>
  <si>
    <t>BBs de Envío a Pqt 7 #1,2</t>
  </si>
  <si>
    <t>BB de Envío a Filtros # 4</t>
  </si>
  <si>
    <t>TK Pqt 7 = 7.26 m</t>
  </si>
  <si>
    <t>TK Filtros = 3.59 m</t>
  </si>
  <si>
    <t>Flujo envío pqt7 660 m3/h</t>
  </si>
  <si>
    <t>Conductividad:  1025 uS/cm</t>
  </si>
  <si>
    <t xml:space="preserve">014-029: Se levantó mineral acumulado a la faja del lado pasadizo del bastidor #270 al #302 </t>
  </si>
  <si>
    <t>071-714: Se limpieza de chute</t>
  </si>
  <si>
    <t>071-714: Mecánicos cambiaron polietileno de la deflectora y lateral.</t>
  </si>
  <si>
    <r>
      <rPr>
        <sz val="11"/>
        <color rgb="FF000000"/>
        <rFont val="Segoe UI Symbol"/>
      </rPr>
      <t>✅</t>
    </r>
    <r>
      <rPr>
        <sz val="11"/>
        <color rgb="FF000000"/>
        <rFont val="Arial"/>
      </rPr>
      <t xml:space="preserve"> OO.MM. </t>
    </r>
    <r>
      <rPr>
        <sz val="11"/>
        <color rgb="FF000000"/>
        <rFont val="Segoe UI Symbol"/>
      </rPr>
      <t>🕐</t>
    </r>
    <r>
      <rPr>
        <sz val="11"/>
        <color rgb="FF000000"/>
        <rFont val="Arial"/>
      </rPr>
      <t xml:space="preserve"> 06:00 h (Marea=3/4 cm | viento=04 nudos | dirección=160°)</t>
    </r>
  </si>
  <si>
    <r>
      <rPr>
        <sz val="11"/>
        <color rgb="FF000000"/>
        <rFont val="Segoe UI Symbol"/>
      </rPr>
      <t>✅</t>
    </r>
    <r>
      <rPr>
        <sz val="11"/>
        <color rgb="FF000000"/>
        <rFont val="Arial"/>
      </rPr>
      <t xml:space="preserve"> BARCOS EN BAHÍA (4)</t>
    </r>
  </si>
  <si>
    <t>C7 y C2</t>
  </si>
  <si>
    <t>1 al  3 / 13 al 14</t>
  </si>
  <si>
    <t>3, 5</t>
  </si>
  <si>
    <r>
      <rPr>
        <sz val="9"/>
        <color rgb="FF000000"/>
        <rFont val="Arial"/>
      </rPr>
      <t xml:space="preserve">APERTURA PUERTO: 07/09/2026 </t>
    </r>
    <r>
      <rPr>
        <sz val="9"/>
        <color rgb="FF000000"/>
        <rFont val="Segoe UI Symbol"/>
      </rPr>
      <t>🕐</t>
    </r>
    <r>
      <rPr>
        <sz val="9"/>
        <color rgb="FF000000"/>
        <rFont val="Arial"/>
      </rPr>
      <t xml:space="preserve"> 11:30 h.</t>
    </r>
  </si>
  <si>
    <t>Reinicia: 7/9/2026   13:30h.</t>
  </si>
  <si>
    <t>Trabajos en ejecución 
Chute 021_134__021_061 se esta cambiando planchas de blindaje .
211_124 se está cambiando mandil lateral</t>
  </si>
  <si>
    <t>6/8/3/0
*Filtro 053-033: Se retira el barril central para instalarlo en el filtro 053-036, debido al alto deterioro de la tina del filtro de disco 053-033.
*Faja 051-186: Se realiza evaluacion del sistema de frenado, electricos retiran el componente de accionamiento para realizar mantenimiento, queda pendiente.
*Faja 071-051: Personal de instrumentacion realiza la calibracion de la balanza.
*Bomba 213-333: Se esta habilitando las bases de la bomba y motor.
*Se continua con el agregado de floculante a los espesadores 053-002/003.
Linea 1-2-3 al 100% agua desalinizada.
Bombas de vacio linea 1-2-3 con agua desalinizada.</t>
  </si>
  <si>
    <t>1.	Se continua con el enjuague del skid de limpieza en su etapa alcalina. 
2.	Se continúa con la toma de SDI de 5 y 15 minutos: OUT SF, IN RO, IN F.C, SF #03
3.	Se finalizó al colocar la tubería de drenaje en la UF#05 
4. Mantenimiento de limpieza externa en la bomba de agua producida N°01, 02,03 y 05 
5.	⁠Se continua con el esmerilado en los techos del contenedor del CIP y Ro#13
6.	Se continua con los trabajos de soldadura en el techo del contenedor de la UF#09
7. Se traslada químicos de la base a planta desaladora</t>
  </si>
  <si>
    <t>Se cambio valvula de 4 de sistemas contraincendio en manifold de descarga</t>
  </si>
  <si>
    <t>- HABILITADO TUBERIA "Y" CASA 2
- CULMINACION DE HABILITADO CARRETE REDUCCION EN DESCARGA DE 213-133
- HABILITADO DE "Y" DESCARGA 213-364
- CAMBIO DE VALVULA DE 8" CASA 2
- MITIGACION DE FUGA TUBERIA TAYLOR CASA 2
- MONITOREO DE VIBRACION Y TEMPERATURA CASA1/CASA2/R2
- INSPECCION BOMBA CENTRIFUGA 213-890</t>
  </si>
  <si>
    <t xml:space="preserve"> ✅ REINICIO 
📆 07/09/2026 🕐 13:30 hrs
- - - - - - - - - - - - - - - - - - - - -
✅ CONTROL DE CALIDAD
 📌 Fe             =  68.9
 📌 S               = 0.664
 📌 H2O          = 5,90
📌 MALLA -100 = 99.0
📌MALLA -200 = 90.8 
- - - - - - - - - - - - - - - - - - - - -
✅ ATRAQUE
 📌 11:01 PRACTICÓ ABORDO 
 📌11:33 PROCEDE 
 📌 12:24 PRIMERA LÍNEA 
📌 13:00 BARCO AMARRADA 
📌13:00/13:20 Traslado del gantry a bodega #1. 
📌 13:30/13:30 Apertura de chute #49
📌 13:30 REINICIO. 
- - - - - - - - - - - - - - - - - - - - -
✅ PARADAS
📌 14:45/14:50 FAJA 071-712 Parada por personal de instrumentación. 
📌 15:00/15:05 FAJA 071-712 Parada por personal de instrumentación. 
📌 15:07/15/10 FAJA 071-108 Parada por desalineamiento. 
✅ OPERACIONES
📌 Inspección y operación sistema de embarque 
📌 BOMBA 213-367 Trabajando con normalidad bomba A/B
✅ ELECTRICO e INSTRUMENTACION  
📌 FAJA 071-706 Trabajando en local.
📌 FAJAS sin indicadores de amperaje en las siguientes fajas:
- 014-031
- 014-030
- 014-029
- - - - - - - - - - - - - - - - - - - - -
✅ OO.MM. 🕐  14:00 hrs
📌 Mar   = 0.76m
📌 Vien = 2.6 n
📌 Direc = 115º
✅BARCOS EN BAHÍA (3)
🚢 NEW FUTURE
🚢 MINERAL KAEDE
🚢 YH ODYSSEY
</t>
  </si>
  <si>
    <t xml:space="preserve">1.- CRUDOS: 
C2 al chute 9 al 15
2.- CHANCADORA:  
Nivel de silos: 333/111/111
Línea dos en operación con dos chancadoras para los silos 1/9 del chute 12/13
Línea uno en operación con tres chancadoras para el silo 9.y 501.
-Triturado= 1489 t
-Transferido = 2010 t.
</t>
  </si>
  <si>
    <t xml:space="preserve">Cto: MF. Operando: RM: 1,2,3,6,7,8,9 / BM: 1,2,3,4,6,7,8,9,10.
-032-083: Paró de 21:30 a 23:30 hrs por perforación en sumidero 213-233.  
TRABAJOS REALIZADOS:
-032-205, -Soldeo de pernos, instalacion de segmentos, aplicación de nordbak, instalan porta reten en proceso de calafateo para giro del molino. Instalan bomba de alta #2.
</t>
  </si>
  <si>
    <t xml:space="preserve">-213-233: Mecánicos sueldan parche exterior.
-213-808: Culminaron montaje de manguera de descarga.
-210-108: Entró en operación.
-210-283: Limpieza de duchas y quenas.
**Celdas nuevas: soplador 2003: Se agregó aceite al sistema de lubricación del soplador. Se reguló presión; queda operando normalizando el envío de carga a nuevas celdas.
</t>
  </si>
  <si>
    <t>039-284 Repararon paletas</t>
  </si>
  <si>
    <t xml:space="preserve">Línea 1/2/3/4: 8/6/3/parado
Nivel de Agitadores: 007: 55% / 008: 50% / 050: vacío
*Filtro 053-029: cambio de sacas.
*Filtro 053-036: Habilitando motoreductor
-Dosificando floculante ambos espesadores.
</t>
  </si>
  <si>
    <t xml:space="preserve">BBs de Captación #3/5
BBs de Envío a Pqt 7 #1/2
BB de Envío a Filtros # 4
SF: 11 | UF: 12 | RO: 15
TK Pqt 7 = 7.27 m 
TK Filtros = 5.82 m
Flujo de envío a Filtros = 390 m3/h
Flujo envío pqt7 600 m3/h
Conductividad:  1069 uS/cm
</t>
  </si>
  <si>
    <t xml:space="preserve">CB1
L A x L3 / 119 psi / 2570 gpm
1  horizontal / 1 verticales
Poza   3.00
R 2 
L 1    116 psi / 2560 gpm
3 horizontales 
CB2
LB x L3  / 68 psi a Shx
LC x L2  / 69 psi a  Shx
Choclon 
 655   parado
Muelle   #  5
Tk 338  18ft
Tk 250   27ft
-VCN#107: Se cambió conector.
-Linea B: Se finalizó acoplamiento de cabezal en tubería hdpe 24"
</t>
  </si>
  <si>
    <t xml:space="preserve">M/V " SHANDONG HUA ZHANG”
🟫 INICIO
📆 04/09/2026   🕐 00:00 hrs
🟫 REINICIO
📆 07/09/2026   🕐 13:30 hrs
- - - - - - - - - - - - - - - - - - - - - - - - - -
🟩 DATOS DE EMBARQUE
◼️	Envío: 
  Chute #46 y #49, trabajando con 4 tractores.
◼️ Producto:		CKIS	
◼️ Total a embarcar:	168304 TM
◼️ Total abordo:	70000  TM
◼️ Tonelaje jornada:	7000 TM
- - - - - -  - - - -  - - - - - - - - - - - - - -
◼️Eficiencia:		75%
◼️Disp. Mantenimiento:	93.1%
◼️Disp. Operativa:	86%
◼️Régimen efectivo:	2485 TM
◼️Régimen general :	2140 TM
- - - - - - - - - - - - - - - - - - - - - - - - - -
🟧 CONTROL DE CALIDAD  %
 ◼️ Fe		=	68.5
 ◼️ S		=	0.664
 ◼️ H2O		= 5.90
 ◼️ Malla -200	=	90.8
 ◼️ Malla -100	=	99.0
- - - - - - - - - - - - - - - - - - - - - - - - - -
🟫 OPERACIONES
▫️Bombas 213-367, se trabajó solo con la bomba A, sin rebose hacia la canaleta.
▫️Faja 071-716, se realizó la limpieza de tina constantemente.
▫️Se realizó limpieza de chutes en seco.
🟫 MECANICOS
▫️Faja 071-710, se cambio el polin #5 de retorno.
▫️Faja 071-801, Se regulo limpiador secundario.
🟫 FAJEROS
▫️Faja 071-801, se instalaron grapas en el empalme.
🟫 DEMORAS
▫️19:11-19:40, Evaluacion de empalme por parte de fajeros
▫️21:50- 22:46 Intervinieron con grapas los fajeros
 - - - - - - - - - - - - - - - - - - - - - - - - -
🟦 OO.MM. 🕐 23:00 hrs
▫️ Mar   =  0.4 metros
▫️ Vien  =  1 nudos
▫️ Direc =  25°
- - - - - - - - - - - - - - - - - - - - - - - - - -
🟦 BARCOS EN BAHIA
🚢 YH ODISSEY
🚢 NEW FUTURE
🚢 MINERAL KAEDE
</t>
  </si>
  <si>
    <t>C2 al chute 14 al 15</t>
  </si>
  <si>
    <t>Nivel de silos: 333/111/111</t>
  </si>
  <si>
    <t>-Transferido = 3225 t.</t>
  </si>
  <si>
    <t>Línea 2 paro 01:30 a 03:15h control nivel de silos.</t>
  </si>
  <si>
    <t>-032-205, se realiza el último giro del molino. Se instaló manguera de alimentación, ajustaron pernos de las tapas.</t>
  </si>
  <si>
    <t>213-215, se mego motor, alinean polea, instalaron línea de agua de sello.</t>
  </si>
  <si>
    <t>210-115, cambiando cabezal perforado.</t>
  </si>
  <si>
    <t>213-221, alinean polea, reponen fajas y guarda.</t>
  </si>
  <si>
    <t>213-241, cambiaron jebe de sello, motor con rodamientos crítico.</t>
  </si>
  <si>
    <t>*Filtro 053-029: cambio de sacas-programadas.</t>
  </si>
  <si>
    <t>*Filtro 053-036: instalaron motoreductor del disco.</t>
  </si>
  <si>
    <t>LB x L3 / 70 psi a Shx</t>
  </si>
  <si>
    <t>LC x L2 / 73 psi a Shx</t>
  </si>
  <si>
    <t>Muelle   # 5</t>
  </si>
  <si>
    <t>Tk 338 18ft</t>
  </si>
  <si>
    <t>Tk 250   27ft</t>
  </si>
  <si>
    <t>BBs de Captación #1/3/5</t>
  </si>
  <si>
    <t>BBs de Envío a Pqt 7 #1/2</t>
  </si>
  <si>
    <t>TK Pqt 7 = 7.20 m</t>
  </si>
  <si>
    <t>Flujo de envío a Filtros = 390 m3/h</t>
  </si>
  <si>
    <t>Flujo envío pqt7 614 m3/h</t>
  </si>
  <si>
    <t>Conductividad:  1068 uS/cm</t>
  </si>
  <si>
    <r>
      <t xml:space="preserve">🟫 REINICIO </t>
    </r>
    <r>
      <rPr>
        <sz val="11"/>
        <color theme="1"/>
        <rFont val="Segoe UI Symbol"/>
        <family val="2"/>
        <charset val="1"/>
      </rPr>
      <t>📆</t>
    </r>
    <r>
      <rPr>
        <sz val="11"/>
        <color theme="1"/>
        <rFont val="Arial"/>
        <family val="2"/>
        <charset val="1"/>
      </rPr>
      <t xml:space="preserve"> 07/09/2026   </t>
    </r>
    <r>
      <rPr>
        <sz val="11"/>
        <color theme="1"/>
        <rFont val="Segoe UI Symbol"/>
        <family val="2"/>
        <charset val="1"/>
      </rPr>
      <t>🕐</t>
    </r>
    <r>
      <rPr>
        <sz val="11"/>
        <color theme="1"/>
        <rFont val="Arial"/>
        <family val="2"/>
        <charset val="1"/>
      </rPr>
      <t xml:space="preserve"> 13:30 h</t>
    </r>
  </si>
  <si>
    <r>
      <rPr>
        <sz val="11"/>
        <color rgb="FF000000"/>
        <rFont val="Cambria Math"/>
      </rPr>
      <t>◼</t>
    </r>
    <r>
      <rPr>
        <sz val="11"/>
        <color rgb="FF000000"/>
        <rFont val="Arial"/>
      </rPr>
      <t>️ Total abordo: 84,300 TM</t>
    </r>
  </si>
  <si>
    <r>
      <rPr>
        <sz val="11"/>
        <color rgb="FF000000"/>
        <rFont val="Arial"/>
      </rPr>
      <t> </t>
    </r>
    <r>
      <rPr>
        <sz val="11"/>
        <color rgb="FF000000"/>
        <rFont val="Cambria Math"/>
      </rPr>
      <t>◼</t>
    </r>
    <r>
      <rPr>
        <sz val="11"/>
        <color rgb="FF000000"/>
        <rFont val="Arial"/>
      </rPr>
      <t>️ Fe=68.5</t>
    </r>
  </si>
  <si>
    <r>
      <rPr>
        <sz val="11"/>
        <color rgb="FF000000"/>
        <rFont val="Arial"/>
      </rPr>
      <t> </t>
    </r>
    <r>
      <rPr>
        <sz val="11"/>
        <color rgb="FF000000"/>
        <rFont val="Cambria Math"/>
      </rPr>
      <t>◼</t>
    </r>
    <r>
      <rPr>
        <sz val="11"/>
        <color rgb="FF000000"/>
        <rFont val="Arial"/>
      </rPr>
      <t>️ S =0.664</t>
    </r>
  </si>
  <si>
    <r>
      <t xml:space="preserve">🟦 OO.MM. </t>
    </r>
    <r>
      <rPr>
        <sz val="11"/>
        <color theme="1"/>
        <rFont val="Segoe UI Symbol"/>
        <family val="2"/>
        <charset val="1"/>
      </rPr>
      <t>🕐</t>
    </r>
    <r>
      <rPr>
        <sz val="11"/>
        <color theme="1"/>
        <rFont val="Arial"/>
        <family val="2"/>
        <charset val="1"/>
      </rPr>
      <t xml:space="preserve"> 06:00 h (Marea=0.4 metros | Viento=1 nudos | Dirección=25°)</t>
    </r>
  </si>
  <si>
    <t xml:space="preserve">12 AL 15 </t>
  </si>
  <si>
    <t>12  al 15</t>
  </si>
  <si>
    <t>1, 2 4</t>
  </si>
  <si>
    <t>1,2</t>
  </si>
  <si>
    <t>1,2,3,5,6,7,8,9</t>
  </si>
  <si>
    <t>TRABAJOS:
211 025: Cambio de labio de descarga,cambio de cantoneras 
211 018: Cambio de malla y media malla 
021 040: Cambio de mandil doble labio lado sur
021 045: Cambio de bases comando de retorno 
211 051: Chute de descarga en fabricación 
021 022: Cambio de mandil lado sur 
275 032: Instalación de paneles informativos</t>
  </si>
  <si>
    <t>8/6/3/0
*Faja 051-172: Se cambió 3 polines cargadores.
*Faja 051-175: Se cambió 2 polines cargadores y 2 polines guiadores 
*Bomba 213-398: Se cambia cilindro y empaquetadura a la caja de sello.
*Bomba 213-359: Se cambia manguera de descarga de 4" a 6".
*Filtro 053-036: Se habilita barril central.
*Se continua con el agregado de floculante a los espesadores 053-002/003.
Linea 1-2-3 al 100% agua desalinizada.
Bombas de vacio linea 1-2-3 con agua desalinizada.</t>
  </si>
  <si>
    <t>1. Se retira membranas del Skid luego de su lavado químico. 
2. Se continua con la toma de SDI de 5 y 15 minutos. 
3. Se finaliza la LQ de la UF#13 
4. ⁠Limpieza de los aires acondicionados de la sala 100B
5. ⁠Mantenimiento de limpieza externas a las bombas superalimentadora 1,2,6
7. ⁠Mantenimiento a la Stocka 
8. Se continua en colocar la tubería de drenaje en el contenedor de la UF#06 
9. Se continua con los trabajos de esmerilado en el contenedor del Tk Cip y Ro#13
10. Trabajos de soldadura en los techos del contenedor de la UF#09 
11. Se restablece la señal de alarma en la válvula de venteo de la SF#10
12. Inspección de las membranas de la Ro#09</t>
  </si>
  <si>
    <t>Se instala bomba en area de punto de drenaje 2 para vaciado de tuberia de diesel</t>
  </si>
  <si>
    <t xml:space="preserve">
1.- Habilitación de brida 10" con salida para tubería 8", cambio en CB1.
2.- Culminar soldeo de codo 14" para cambio en PDP.
3.- Traslado y cambio de válvula pinch 8" en linea C de CB1.
4.- Monitoreo de bombas en overflow R2.
5.- Lectura de alineamiento en bomba 213-890.
6.- Refuerzo interno con nordbak de tuberías habilitadas en taller.
7.- Trasladar tuberías al área de arenado.</t>
  </si>
  <si>
    <t>OPERACIONES
📌 Inspección y operación sistema de embarque 
📌 BOMBA 213-367 Trabajando con normalidad bomba A/B
📌 FAJA 071-712 Limpieza de polea de cola alineadora
📌 ROTOPALA Limpieza de tornamesa superior, barandas y estructuras.
📌 FAJA 071-716 Limpieza de polea de cola 
📌 FAJA 071-706 Limpieza de pasadizo y polines de impacto chute #49
📌 FAJA 071-710 Limpieza de retornos 
✅ PARADAS
📌 12:30/12:55 FAJA 071-108 Parada por falla de contactor 
📌 FAJA 071-706 Rotura de acople hidráulico del chute #46
✅ ELECTRICO e INSTRUMENTACION  
📌 FAJAS sin indicadores de amperaje en las siguientes fajas:
- 014-031
- 014-030
- 014-029
 📌 FAJA 071-706 Altavoz chute #46 requiere mantenimiento 
✅ MECANICO
📌 Faja 071-706, mecánicos instalaron bomba manual de hidrolina en chute #46.
✅ OO.MM. 🕐  15:20 hrs
📌 Mar   = 0.5m
📌 Vien = 7.2 n
📌 Direc = 157º
✅ BARCOS EN BAHÍA (2)
🚢 NEW FUTURE
🚢 MINERAL KAEDE
🚢 YH ODYSSEY
🚢 WILLIAM OLDENDORFF</t>
  </si>
  <si>
    <t>📌 FAJAS sin indicadores de amperaje en las siguientes fajas:</t>
  </si>
  <si>
    <t>📌 Direc = 157º</t>
  </si>
  <si>
    <t>🚢 WILLIAM OLDENDORFF</t>
  </si>
  <si>
    <t>Nivel de silos: 232/122/112</t>
  </si>
  <si>
    <t>-Transferido = 2340 t.</t>
  </si>
  <si>
    <t>Trabajos pendiente</t>
  </si>
  <si>
    <t>Alimentador 020/126 cambio de polietileno.</t>
  </si>
  <si>
    <t>032-204 paro 21:12 a 02:07h por bomba 213-124.</t>
  </si>
  <si>
    <t>032-205 paro 21:40 a 2:50h por alta temperatura pedestal STE&gt;68°C.</t>
  </si>
  <si>
    <t>y de 03:35 a 03:48h, por baja presión de aire.</t>
  </si>
  <si>
    <t>032-089 03:33 a a03:45h por baja presión de aire.</t>
  </si>
  <si>
    <t>213-124 fuga de carga (cambio impulsor, cilindro, bocina, jebe de sello).</t>
  </si>
  <si>
    <t>210-101 se realiza conexión eléctrica, se esperó secado del norback, antes de arrancar.</t>
  </si>
  <si>
    <t>213-478, cambiando impulsor, forro succión.</t>
  </si>
  <si>
    <t>210-281, reparando planchas laterales de la tina.</t>
  </si>
  <si>
    <t>*Filtro 053-024 se cambió motorecductor de agitador arranco 04:00h.</t>
  </si>
  <si>
    <t>*Filtro 053-036 barril central coloco  en base-pendiente alineamiento.</t>
  </si>
  <si>
    <t>LB x L3 / 69 psi a shouxin</t>
  </si>
  <si>
    <t>LC x L2 / 72 psi a shouxin</t>
  </si>
  <si>
    <t>Choclón: 213-655 (135psi / 13007 gpm).</t>
  </si>
  <si>
    <t>Tk 338 17ft</t>
  </si>
  <si>
    <t>Tk 250   29.ft</t>
  </si>
  <si>
    <t>Bombas de Captación #1/2</t>
  </si>
  <si>
    <t>Bombas de Envío a Pqt 7 #1/2</t>
  </si>
  <si>
    <t>TK Pqt 7 = 7.19 m</t>
  </si>
  <si>
    <t>TK Filtros = 6.22 m</t>
  </si>
  <si>
    <t>Flujo de envío a Filtros = 410 m3/h</t>
  </si>
  <si>
    <t>Conductividad:  1085 uS/cm</t>
  </si>
  <si>
    <r>
      <rPr>
        <sz val="11"/>
        <color rgb="FF000000"/>
        <rFont val="Cambria Math"/>
      </rPr>
      <t>◼</t>
    </r>
    <r>
      <rPr>
        <sz val="11"/>
        <color rgb="FF000000"/>
        <rFont val="Arial"/>
      </rPr>
      <t>️ Total abordo: 134,500 TM</t>
    </r>
  </si>
  <si>
    <r>
      <rPr>
        <sz val="11"/>
        <color rgb="FF000000"/>
        <rFont val="Arial"/>
      </rPr>
      <t> </t>
    </r>
    <r>
      <rPr>
        <sz val="11"/>
        <color rgb="FF000000"/>
        <rFont val="Cambria Math"/>
      </rPr>
      <t>◼</t>
    </r>
    <r>
      <rPr>
        <sz val="11"/>
        <color rgb="FF000000"/>
        <rFont val="Arial"/>
      </rPr>
      <t>️ Fe=69.1</t>
    </r>
  </si>
  <si>
    <r>
      <rPr>
        <sz val="11"/>
        <color rgb="FF000000"/>
        <rFont val="Arial"/>
      </rPr>
      <t> </t>
    </r>
    <r>
      <rPr>
        <sz val="11"/>
        <color rgb="FF000000"/>
        <rFont val="Cambria Math"/>
      </rPr>
      <t>◼</t>
    </r>
    <r>
      <rPr>
        <sz val="11"/>
        <color rgb="FF000000"/>
        <rFont val="Arial"/>
      </rPr>
      <t>️ S =0.653</t>
    </r>
  </si>
  <si>
    <r>
      <rPr>
        <sz val="11"/>
        <color rgb="FF000000"/>
        <rFont val="Arial"/>
      </rPr>
      <t xml:space="preserve">🟦 OO.MM. </t>
    </r>
    <r>
      <rPr>
        <sz val="11"/>
        <color rgb="FF000000"/>
        <rFont val="Segoe UI Symbol"/>
      </rPr>
      <t>🕐</t>
    </r>
    <r>
      <rPr>
        <sz val="11"/>
        <color rgb="FF000000"/>
        <rFont val="Arial"/>
      </rPr>
      <t xml:space="preserve"> 06:00 h (Marea=0.3 metros | Viento=7.2 nudos | Dirección=136°)</t>
    </r>
  </si>
  <si>
    <r>
      <rPr>
        <sz val="11"/>
        <color rgb="FF000000"/>
        <rFont val="Segoe UI Symbol"/>
      </rPr>
      <t>✅</t>
    </r>
    <r>
      <rPr>
        <sz val="11"/>
        <color rgb="FF000000"/>
        <rFont val="Arial"/>
      </rPr>
      <t xml:space="preserve"> BARCOS EN BAHÍA (5)</t>
    </r>
  </si>
  <si>
    <t>C2  / C7</t>
  </si>
  <si>
    <t>12 AL 14</t>
  </si>
  <si>
    <t>13 AL 14 / 1,2,3</t>
  </si>
  <si>
    <t xml:space="preserve">1, 2 </t>
  </si>
  <si>
    <t>2, 4</t>
  </si>
  <si>
    <t>1,4</t>
  </si>
  <si>
    <t>TERMINO: 10/09/2026 🕐 01:57 h.</t>
  </si>
  <si>
    <t>M/V “MINERAL KAEDE"</t>
  </si>
  <si>
    <t xml:space="preserve"> 10/09/2026   🕐 06:15 hrs</t>
  </si>
  <si>
    <t>TRABAJOS:
021 037: Cambio de mandil 
210 401: Reparación de bandeja,cambio de líner de bandeja
210 402: Retirando tapas de tambor de separador en gabinete 
021 014: Corte de topes de polines de base comando 
021 ,031 033 055: Cambio de limpiafajas.
211 051:Se continúa  con fabricación de chute</t>
  </si>
  <si>
    <t>8/6/3/0
*Filtro 053-033: Se está realizando reparación a la tina.
*Filtro 053-036: Se suelda barril central rajado, se continúa con trabajos mecánicos del filtro.
*Bomba 213-333: Se realiza montaje de las bases de la bomba-motor.
*Se continua con el agregado de floculante a los espesadores 053-002/003.
Linea 1-2-3 al 100% agua desalinizada.
Bombas de vacio linea 1-2-3 con agua desalinizada.</t>
  </si>
  <si>
    <t>1. Se continuará con la toma de SDI de 5 y 15 minutos. 
2. Se continua con los trabajos de mantenimiento al techo de contenedor CIP
3. Se continua con los trabajos de mantenimiento del contenedor de la UF #09
4. Se realizó el alineamiento de bomba de refuerzo de la RO #15
5. ⁠Limpieza y contraste del sensor de ORP
6. ⁠Se continua con el mantenimiento de limpieza externas a las bombas que están cerca a los tk´s de concreto 
7. Se continua con el mejoramiento de la tubería de drenaje en el contenedor de la UF#06</t>
  </si>
  <si>
    <t>Limpieza en filtros con bot cat</t>
  </si>
  <si>
    <t>Altura de los silos       
   433141112
Triturado
670
Transferencia
644
Con polea arriba y tambores abajo
 Envío de mineral
C2 al chute 12_13_14
Línea dos en operación  con dos chancadoras para los silos 1_9 del chute 12_13.14
Línea uno  en operación con tres chancadoras para el silo 9.y 501.</t>
  </si>
  <si>
    <r>
      <rPr>
        <sz val="11"/>
        <color rgb="FF000000"/>
        <rFont val="Arial"/>
      </rPr>
      <t xml:space="preserve">Cto: MF. Operando: RM: 1,2,3,5,6,7,8,9 / BM: 1,2,3,4,5,6,7,8,9,10.
032-204: Paró 23:26 hrs a 00:08 hrs por perforación en manguera de descarga 213-214.
</t>
    </r>
    <r>
      <rPr>
        <sz val="11"/>
        <color rgb="FF000000"/>
        <rFont val="Arial"/>
      </rPr>
      <t xml:space="preserve">
</t>
    </r>
  </si>
  <si>
    <t>TRABAJOS REALIZADOS:
213-241: Mantenimiento de bomba.
213-214: Se colocó abrazadera en manguera.
210-281, reparando planchas laterales de la tina.
210-114: Se cambia tapa de ventilador.
Se realiza el agregado de medios moledores.</t>
  </si>
  <si>
    <t xml:space="preserve">Línea 1/2/3/4: 8/6/3/parado
Nivel de Agitadores: 007: 40% / 008: 48% / 050: vacío
*Filtro 053-036: Se vistió filtro.
-Dosificando floculante ambos espesadores.
</t>
  </si>
  <si>
    <t xml:space="preserve">Bombas de Captación #2/4
Bombas de Envío a Pqt 7 #4
Bomba de Envío a Filtros # 2
SF: 11 | UF: 12 | RO: 16
TK Pqt 7 = 7.05 m 
TK Filtros = 3.82 m
Flujo de envío a Filtros = 650 m3/h
Flujo envío pqt7 380 m3/h
</t>
  </si>
  <si>
    <t>CB1
L A x L3 / 121 psi / 2570 gpm
1  horizontal / 1 verticales
Poza   3.20
R 2 
L 1    92 psi / 3100 gpm
3 horizontales 
CB2
LA x L1 / 55 psi a Shx
LB x L3  / 69 psi a  Shx
Choclon 
 655  / 1320 gpm / 136 psi
Muelle   #  5
Tk 338  16.60
Tk 250   26.80</t>
  </si>
  <si>
    <t>M/V "SHANDOND HUA ZHANG”
✅ PRODUCTO = CKIS
INICIO: 04/09/2026 🕐 00:00 h.
APERTURA PUERTO: 07/09/2026 🕐 11:30 h.
Espera de plea 22:20 hrs, reinicio 24:00 hrs
Embarcando: 164,800 tns</t>
  </si>
  <si>
    <t xml:space="preserve">1.- CRUDOS: 
C-2 a chute 13,14 y C-7 a chute 1,2,3
2.- CHANCADORA:  
Nivel de silos: 323/122/212
Línea dos en operación con dos chancadoras para los silos 1/9 del chute 12/13
Línea uno en operación con tres chancadoras para el silo 9.y 501.
-Triturado= 2566 t
-Transferido = 2460 t.
Trabajos pendiente 
</t>
  </si>
  <si>
    <t xml:space="preserve">Cto: MF. Operando: RM: 1,2,3,5,6,7,8,9 / BM: 1,2,3,4,5,6,7,8,9,10.
032-204: Paró 23:26 hrs a 00:08 hrs por perforación en manguera de descarga 213-214.
TRABAJOS REALIZADOS:
032-201: recorte del retén de aceite (lado libre) por fuga.
</t>
  </si>
  <si>
    <t xml:space="preserve">213-241: Mantenimiento de bomba.
213-214: Se colocó abrazadera en manguera.
213-480: Sueldan orejas en tubo descarga.
210-281, reparando planchas laterales de la tina.
210-290A: Cambio de niple 2” ducha.
210-114: Se cambia tapa de ventilador de motor.
Se realiza el agregado de medios moledores.
</t>
  </si>
  <si>
    <t>No hubo trabajos</t>
  </si>
  <si>
    <t xml:space="preserve">Línea 1/2/3/4: 8/7/3/3
Nivel de Agitadores: 007: 48% / 008: 54% / 050: vacío
*Filtro 053-036: Se vistió filtro. Operando
*05:00 hrs arrancó línea 4 control de nivel agitadores.
-Dosificando floculante ambos espesadores.
</t>
  </si>
  <si>
    <t xml:space="preserve">CB1
L A x L3 / 121 psi / 2610 gpm
1  horizontal / 1 verticales
Poza   3.10
R 2 
L 1    95 psi / 3130 gpm
3 horizontales 
CB2
LA x L1 / 61 psi a Shx
LB x L3 / 69 psi a  Shx
Choclon 213-655  / 1310 gpm / 136 psi
Muelle   #  5
Tk 338  15ft
Tk 250   26ft
</t>
  </si>
  <si>
    <t xml:space="preserve">Bombas de Captación #1/4
Bombas de Envío a Pqt 7 #1/2
Bomba de Envío a Filtros # 4
SF: 12 | UF: 13 | RO: 17
TK Pqt 7 = 7.28 m 
TK Filtros = 4.06 m
Flujo de envío a Filtros = 574 m3/h
Flujo envío pqt7 422 m3/h
Conductividad:  1022 uS/cm
</t>
  </si>
  <si>
    <t xml:space="preserve">13 AL 15 </t>
  </si>
  <si>
    <t>TRABAJOS:
021 132: Instalacion de tuberia de agua para ducha. 
021 632: Tendido de tuberia de agua para ducha.
029 070: Realizando pruebas con compresora sullair.</t>
  </si>
  <si>
    <t>8/6/0/3 
*Filtro 053-040: Mantenimiento por cambio de sacas programadas.
*Bomba 213-225: Se realiza mantenimiento general, se cambió impulsor, plato succión y empaquetadura a la caja del sello.
*Filtro 053-033: Mecánicos continúan con la reparación de la tina.
*Bomba 213-351: Se está cambiando cilindro y empaquetadura a la caja del sello.
*Bomba 213-333: Se continúa con el montaje de la bomba, avance 70%.
*Bomba 213-350: Instrumentista realiza mantenimiento al variador.</t>
  </si>
  <si>
    <t>1. Se realizará  la toma de SDI de 5 y 15 minutos: OUT SF, IN RO, IN F.C, SF#03. 
2. Mantenimiento de actuadores SF#05.
3. Se continua con los trabajos de soldadura parte superior del  contenedor de la UF #09.
4. RO#14 se realizó inspección y cambio de posición de membranas.
5. ⁠Se continua con el mantenimiento de limpieza externas a las bombas que están cerca a los tk´s de concreto 
6. Limpieza sala eléctrica 100A , 100C.</t>
  </si>
  <si>
    <t xml:space="preserve">Pintado de letreros de area de tanques y ductos </t>
  </si>
  <si>
    <t xml:space="preserve">1.- Traslado de tubería Y hacia casa de bomba 2.
2.- Cambio de tubería Y en ingreso de la linea 2 hacia CB2.
3.- Cambio de carrete de 12" en descarga de bomba 213-293.
4.- Cambio de carrete en CB1.
5.- Habilitación de tubería Y con reducción de 24" a 14" en linea de descarga de bomba 213-364.
</t>
  </si>
  <si>
    <t xml:space="preserve">🗓️"🚢 M/V ""MINERAL KAEDE”
✅ CONTROL DE CALIDAD
 📌 Fe             =  69.6
 📌 S               = 0.190
 📌 Cu             = 0.002
 📌 H2O          = 7.67
 📌 Na2O        = 0
 📌 K2O          = 0
 📌 Alcalis      = 0
 📌 Zn             = 0.007
- - - - - - - - - - - - - - - - - - - - -
✅ INCIDENCIAS
📌06:15/07:40 Falla instrumentacion Faja 014-030 Activación de todos los pull cord
📌 BOMBA 213-367 B trabajos de mecánicos en el sello 
✅ OPERACIONES
📌 Inspección y operación sistema de embarque 
📌 BOMBA 213-340 y 341 Trabajando con normalidad 
📌014-031 Limpieza con minicargador 
📌 071-714 Limpieza de motores
✅ ELECTRICO e INSTRUMENTACION  
📌06:15/07:40 FAJA 014-030 parada por falla instrumentacion Faja 014-030 Activación de todos los pull cord
📌071-706 Arreglaron megáfono de chute #46
📌 FAJAS sin indicadores de amperaje en las siguientes fajas:
- 014-031
- 014-030
- 014-029
✅ MECANICO
📌 00:27/0:37 FAJA 071-108 cambio de polines de carga #281. #264
- - - - - - - - - - - - - - - - - - - - -
✅ OO.MM. 🕐  03:00 hrs
📌 Mar   = 0.6m
📌 Vien = 8.7 n
📌 Direc = 152º
✅ BARCOS EN BAHÍA (4)
🚢 SHANDONG HUA ZHANG
🚢 NEW FUTURE
🚢 WILLIAM OLDENDORFF
🚢YH ODYSSEY"	</t>
  </si>
  <si>
    <t xml:space="preserve">1.- CRUDOS: 
C-2 a chute 13 al 15
2.- CHANCADORA:  
Nivel de silos: 111111123
Línea dos en operación con dos chancadoras para los silos 1/9 del chute 12/13
Línea uno en operación con tres chancadoras para el silo 9.y 501.
-Triturado= 2834 t
-Transferido = 2691 t.
-L.1 paró 02:30 a 04:05 hrs para retiro de plancha descarga zaranda 211-025
</t>
  </si>
  <si>
    <t xml:space="preserve">Cto: MF. Operando: RM: 1,2,3,5,6,7,8,9 / BM: 1,2,3,4,5,6,7,8,9,10.
-032-084: Paró 01:14 hrs por arranque Rm08. Stand by
-032-088: Arrancó 01:13 hrs.
-032-089: Arrancó 01:02 hrs
-032-209: Arrancó 01:00 hrs. Revisan sistema de impulsión lenta. Ajustaron pernos de brida de distribuidor 212-893.
TRABAJOS REALIZADOS:
-032-209: Revisan sistema de impulsión lenta.
-032-084: Reparan malla de trommel.
</t>
  </si>
  <si>
    <t xml:space="preserve">-212-893: Reajustan pernos de unión del distribuidor por fuga. Desatoran ciclon, reparan tubo overflow.
-213-817: Mtto bomba, cambio de impulsor y plato succión.
-210-269: Conexión eléctrica, operando.
-210-281: Reparando tina, soldeo de plancha.
</t>
  </si>
  <si>
    <t xml:space="preserve">Línea 1/2/3/4: 8/7/3/Parada
Nivel de Agitadores: 007: 40% / 008: 44% / 050: vacío
*051-151: Cambio de polines de retorno.
*053-023/027: Agregaron aceite caja de transmisión
*051-170: Alinearon faja.
-Línea 4 paro 02:00hrs control de nivel agitadores.
-Dosificando floculante ambos espesadores.
</t>
  </si>
  <si>
    <t xml:space="preserve">CB1
L A x L3 / 124 psi / 2610 gpm
1  horizontal / 1 verticales
Poza 1.9  
R 2 
L 1   105  psi / 3060 gpm
3 horizontales 
CB2
LA x L1 / 71 psi a Shx
LB x L3 / 70 psi a  Shx
Choclon 213-655 / 1240 gpm / 137 psi
Muelle   # 3
Tk 338  15ft
Tk 250   27ft
</t>
  </si>
  <si>
    <t xml:space="preserve">Bombas de Captación # 1/5
Bombas de Envío a Pqt 7 # 2/3
Bomba de Envío a Filtros # 4
SF: 11 | UF: 12 | RO: 16
TK Pqt 7 = 7.33 m 
TK Filtros = 1.71 m
Flujo de envío a Filtros = 425 m3/h
Flujo envío pqt7 560 m3/h
Conductividad: 1018 uS/cm
</t>
  </si>
  <si>
    <t xml:space="preserve">M/V " MINERAL KAEDE”
🟫 INICIO
📆 10/09/2026   🕐 06:15 hrs
- - - - - - - - - - - - - - - - - - - - - - - - - -
🟩 DATOS DE EMBARQUE
◼️	Envío: 
Tolva 1, Rotopala pila 1 , trabajando con 2 tractores.
◼️ Producto:	FKPS
◼️ Total a embarcar:	 171095 TM
◼️ Total abordo:	96000  TM
◼️ Tonelaje jornada:	  15700TM
- - - - - - - - - - - - - - - - - - - - - - - - - -
◼️Eficiencia:		91%
◼️Disp. Mantenimiento:	93%
◼️Disp. Operativa:	90%
◼️Régimen efectivo:	4694 TM
◼️Régimen general :	4220 TM
- - - - - - - - - - - - - - - - - - - - - - - - - -
🟧 CONTROL DE CALIDAD  %
 ◼️ Fe		=	69.6
 ◼️ S		=	0.202
 ◼️ H2O	= 	7.69
 ◼️ Na2O	= 	0.085
 ◼️ K2O	=	0.042
 ◼️ Cu		=	0.002
◼️ Zn		= 	0.007
- - - - - - - - - - - - - - - - - - - - - - - - - -
🟫 OPERACIONES
▫️Bombas 213-367, se trabajó solo con la bomba A, sin rebose hacia la canaleta.
▫️Faja 071-108, se realizo la limpieza de chute
▫️Faja 071-716, se realizo la limpieza de tina constantemente.
▫️Se realizo limpieza de chutes en seco.
🟫 MECANICOS
▫️071-706, Se regresa a su posicion la media luna.
▫️014-029, Se realiza cambio de polin de retorno#400 desbocado.
▫️071-108,  Se realizo cambio de polin de carga desbocado.
- - - - - - - - - - - - - - - - - - - - - - - - - -
🟦 OO.MM. 🕐 05:00 hrs
▫️ Mar   =  0.3 metros
▫️ Vien  =  7.2 nudos
▫️ Direc =  148°
- - - - - - - - - - - - - - - - - - - - - - - - - -
🟦 BARCOS EN BAHIA
🚢 YH ODISSEY
🚢 NEW FUTURE
🚢 MINERAL KEVIN
🚢 WILLIAM OLDENDORFF
</t>
  </si>
  <si>
    <t>13 AL 15  / 1 al 5</t>
  </si>
  <si>
    <t>1, 2, 4</t>
  </si>
  <si>
    <t>3h</t>
  </si>
  <si>
    <t>TRABAJOS:
210 400 :Cambio de correa de transmisión 
210 401: Reparación de chute, cambio de tapón de sellado de reductor 
211 051: Habilitado de blindajes para chute 
211 140: Instalación de grapas en pisos greiting 
021 132: Se continua instalación de tuberías de agua para duchas</t>
  </si>
  <si>
    <t>8/6/3/0
*Filtro 053-031: Se cambia el pin del selenoide lado "A".
*Faja 051-152: Se cambió 1 polín de retorno.
*Faja 051-151: Se cambió 1 polín de retorno.
*Faja 051-150: Se cambió 1 polín cargador.
*Faja 051-185: Se cambió 1 polín de retorno.
*Faja 051-170: Personal de fajas reparan el empalme.
*Faja 051-186: Se repuso el sistema de frenado queda operativo.
*Filtro 053-012: Se cambió válvula de la purga del tanque de aire.
*Filtro 053-033: Se continúa con la reparación de la tina.
*Pozos barometricos: Se cambió niple a la línea de agua para limpieza de los spigots.
*Bomba 213-333: Eléctricos conectan motor y se prueba rotación. Mecánicos alineando motor-bomba.
*Se continua con el agregado de floculante a los espesadores 053-002/003.
Linea 1-2-3 al 100% agua desalinizada.
Bombas de vacio linea 1-2-3 con agua desalinizada.</t>
  </si>
  <si>
    <t>1. Se realizará  la toma de SDI de 5 y 15 minutos: OUT SF, IN RO, IN F.C, SF#03. 
2. RO#10 inspección de alarma de válvula de ingreso y válvula de venteo.
3. Se continua con los trabajos de soldadura parte superior del contenedor de la UF #09.
4. RO#09 se realizo inspección de membranas en los tubos 1-3;1-7;1-6
5. Limpieza sala eléctrica 100.
6. ⁠Inspección del display del calentador CIP UF.
7. ⁠Bomba#02 de retro lavado de UF se retiro el ventilador para su inspección.</t>
  </si>
  <si>
    <t>Limpieza con Bot Cat en filtros stock auxiliar</t>
  </si>
  <si>
    <t>Nivel de silos: 333 232 333</t>
  </si>
  <si>
    <t>-Transferido = 1353 t.</t>
  </si>
  <si>
    <t>No hubo parada de molinos.</t>
  </si>
  <si>
    <t>210-298B, cambiando de tambor, alineando motor.</t>
  </si>
  <si>
    <t>213-808, cambio bomba completa.</t>
  </si>
  <si>
    <t>210-107, soldaron plancha en canal de descarga.</t>
  </si>
  <si>
    <t>213-136, retiran motor, acondicionaron bases para instalación de motor.</t>
  </si>
  <si>
    <t>213-817, terminan mantenimiento-operando</t>
  </si>
  <si>
    <t>039-272 reparan paleta.</t>
  </si>
  <si>
    <t>Línea 1/2/3/4: 8/7/3/Parada</t>
  </si>
  <si>
    <t>Nivel de Agitadores: 007: 30% / 008: 40% / 050: vacío</t>
  </si>
  <si>
    <t>Línea 1/2/3 y bombas con agua desalinizada</t>
  </si>
  <si>
    <t>*053-010, ajustan cabezal lado A.</t>
  </si>
  <si>
    <t>Bombas de Captación # 1/5</t>
  </si>
  <si>
    <t>TK Pqt 7 = 7.33 m</t>
  </si>
  <si>
    <t>TK Filtros = 1.71 m</t>
  </si>
  <si>
    <t>Flujo de envío a Filtros = 425 m3/h</t>
  </si>
  <si>
    <t>Flujo envío pqt7 560 m3/h</t>
  </si>
  <si>
    <t>Conductividad: 1018 uS/cm</t>
  </si>
  <si>
    <t>LA x L1 / 67 psi a shouxin</t>
  </si>
  <si>
    <t>LB x L3 / 67 psi a shouxin</t>
  </si>
  <si>
    <t>Choclón 213-655 / 1240 gpm / 125 psi</t>
  </si>
  <si>
    <t>Tk 338= 19.5ft</t>
  </si>
  <si>
    <t>Tk 250= 24.7ft.</t>
  </si>
  <si>
    <t>* Trabajando l bomba de recuperación 21-124</t>
  </si>
  <si>
    <t>M/V " MINERAL KAEDE”</t>
  </si>
  <si>
    <r>
      <t xml:space="preserve">🟫 INICIO: </t>
    </r>
    <r>
      <rPr>
        <sz val="11"/>
        <color theme="1"/>
        <rFont val="Segoe UI Symbol"/>
        <family val="2"/>
        <charset val="1"/>
      </rPr>
      <t>📆</t>
    </r>
    <r>
      <rPr>
        <sz val="11"/>
        <color theme="1"/>
        <rFont val="Arial"/>
        <family val="2"/>
        <charset val="1"/>
      </rPr>
      <t xml:space="preserve"> 10/09/2026   </t>
    </r>
    <r>
      <rPr>
        <sz val="11"/>
        <color theme="1"/>
        <rFont val="Segoe UI Symbol"/>
        <family val="2"/>
        <charset val="1"/>
      </rPr>
      <t>🕐</t>
    </r>
    <r>
      <rPr>
        <sz val="11"/>
        <color theme="1"/>
        <rFont val="Arial"/>
        <family val="2"/>
        <charset val="1"/>
      </rPr>
      <t xml:space="preserve"> 06:15 h.</t>
    </r>
  </si>
  <si>
    <r>
      <t xml:space="preserve">🟫 PLEA: </t>
    </r>
    <r>
      <rPr>
        <sz val="11"/>
        <color theme="1"/>
        <rFont val="Segoe UI Symbol"/>
        <family val="2"/>
        <charset val="1"/>
      </rPr>
      <t>📆</t>
    </r>
    <r>
      <rPr>
        <sz val="11"/>
        <color theme="1"/>
        <rFont val="Arial"/>
        <family val="2"/>
        <charset val="1"/>
      </rPr>
      <t xml:space="preserve"> 11/09/2026   </t>
    </r>
    <r>
      <rPr>
        <sz val="11"/>
        <color theme="1"/>
        <rFont val="Segoe UI Symbol"/>
        <family val="2"/>
        <charset val="1"/>
      </rPr>
      <t>🕐</t>
    </r>
    <r>
      <rPr>
        <sz val="11"/>
        <color theme="1"/>
        <rFont val="Arial"/>
        <family val="2"/>
        <charset val="1"/>
      </rPr>
      <t xml:space="preserve"> 20:57 h</t>
    </r>
  </si>
  <si>
    <t>Total abordo: 162,137 TM</t>
  </si>
  <si>
    <r>
      <t xml:space="preserve">🟦 OO.MM. </t>
    </r>
    <r>
      <rPr>
        <sz val="11"/>
        <color theme="1"/>
        <rFont val="Segoe UI Symbol"/>
        <family val="2"/>
        <charset val="1"/>
      </rPr>
      <t>🕐</t>
    </r>
    <r>
      <rPr>
        <sz val="11"/>
        <color theme="1"/>
        <rFont val="Arial"/>
        <family val="2"/>
        <charset val="1"/>
      </rPr>
      <t xml:space="preserve"> 23:00 h  (Marea=0.4 metros | Viento=5.7 nudos | Dirección=151°</t>
    </r>
  </si>
  <si>
    <t>🟦 BARCOS EN BAHIA (4)</t>
  </si>
  <si>
    <t xml:space="preserve">1.- CRUDOS: 
C-7 a chute de 1 al 5
C-2 a chute 13,14,15
2.- CHANCADORA:  
Nivel de silos: 4.4.4. 1.1.2. 3.4.3.
Línea dos en operación con dos chancadoras para los silos 1/9 del chute 12/13
Línea uno en operación con tres chancadoras para el silo 9.y 501.
-Triturado= 2518 t
-Transferido = 2310 t.
</t>
  </si>
  <si>
    <t xml:space="preserve">Cto: MF. Operando: RM: 1,2,3,5,6,7,8,9 / BM: 1,2,3,4,5,6,7,8,9,10.
-No hubo parada de molinos
TRABAJOS REALIZADOS:
-032-204: Soldando soporte para motor auxiliar.
</t>
  </si>
  <si>
    <t xml:space="preserve">-213-136: cambiaron motor
-213-480: Cambio de valvula de agua de dilución.
-213-654: Instalan tubo de succión, empalmando mangueras de descarga.
-213-653: Fuera de servicio por bocina rota, se paró bomba.
-213-243: Cambio de fajas.
-213-808: Revisando bomba por ruido interior.
-210-107: Reparan canal de descarga.
-210-298B: Alinean motoreductor.
</t>
  </si>
  <si>
    <t xml:space="preserve">Línea 1/2/3/4: 8/7/3/Parada
Nivel de Agitadores: 007: 55% / 008: 46% / 050: vacío
-Tres líneas con agua desalinizada.
-Dosificando floculante ambos espesadores.
</t>
  </si>
  <si>
    <t xml:space="preserve">CB1
L A x L3 / 122 psi / 2587 gpm
1  horizontal / 1 verticales
Poza  2.53mts
R 2 
L 1   102  psi / 3035 gpm
3 horizontales 
CB2
LA x L1 / 66 psi a Shx
LB x L3 / 59 psi a  Shx
Choclon 213-655 paró 23:50 hrs por generar bajo flujo.
Muelle   # 5
Tk 338  18ft
Tk 250   29ft
-213-124: Operando
</t>
  </si>
  <si>
    <t xml:space="preserve">Bombas de Captación # 1/2
Bombas de Envío a Pqt 7 #2/3
Bomba de Envío a Filtros # 4
SF: 11 | UF: 12 | RO: 16
TK Pqt 7 = 7.06 m 
TK Filtros = 4.38 m
Flujo de envío a Filtros = 350 m3/h
Flujo envío pqt7 647 m3/h
Conductividad: 1020 uS/cm
</t>
  </si>
  <si>
    <t xml:space="preserve">M/V " MINERAL KAEDE”
🟫 INICIO
📆 10/09/2026   🕐 06:15 hrs
🟫 PLEA
📆 11/09/2026   🕐 20:57 hrs
Reinicio
12/09/2026
01:45 hrs
- - - - - - - - - - - - - - - - - - - - - - - - - -
🟩 DATOS DE EMBARQUE
◼️	Envío: 
Tolva 1, Rotopala pila 5 , trabajando con 3 tractores.
◼️ Producto:	FKPS
◼️ Total a embarcar:	 171095 TM
◼️ Total abordo:	 166000 TM
◼️ Tonelaje jornada:	  12900 TM
- - - - - - - - - - - - - - - - - - - - - - - - - -
◼️Eficiencia:		91%
◼️Disp. Mantenimiento:	93%
◼️Disp. Operativa:	76%
◼️Régimen efectivo:	4700 TM
◼️Régimen general :	3551 TM
- - - - - - - - - - - - - - - - - - - - - - - - - -
🟧 CONTROL DE CALIDAD  %
 ◼️ Fe		=	69.2
 ◼️ S		=	0.209
 ◼️ H2O		= 	7.82
 ◼️ Na2O	= 	0.081
 ◼️ K2O		=	0.041
 ◼️ Cu		=	0.002
◼️ Zn		= 	0.009
- - - - - - - - - - - - - - - - - - - - - - - - - -
🟫 OPERACIONES
▫️Bombas 213-367, se trabajó solo con la bomba A, sin rebose hacia la canaleta.
▫️Faja 071-108, se realizó la limpieza de chute
▫️Faja 071-716, se realizó la limpieza de tina constantemente.
▫️Se realizó inspección de equipos durante la PLEA.
🟫 MECANICOS
▫️071- 108, Se realizo cambio de polin de carga central #357.
▫️014-030, Se realiza cambio de polin de retorno# 336.
▫️071- 714, Se realiza cambio de polin de carga # 80
🟫 DEMORAS
▫️01:45 - 02:00, Desalinemiento por condiciones climaticas de la faja 071-108.
▫️02:00 - 02:15, Inspeccion de motor A de la faja 071-108.
▫️02:15 - 02:25, Descarga de mineral de la faja 071-108.
▫️02:25 - 02:40, Desalinemiento por condiciones climaticas de la faja 071-108.
▫️02:40 - 03:00, Descarga de mineral de la faja 071-108.
▫️03:00 - 03:25, Desalineamiento de la faja 071-714.
▫️04:25 - 04:40, Desalinemiento por condiciones climaticas de la faja 071-108.
▫️04:40 - 04:52, Alineamiento de la faja 071- 108.
- - - - - - - - - - - - - - - - - - - - - - - - - -
🟦 OO.MM. 🕐 05:00 hrs
▫️ Mar   =  0.5 metros
▫️ Vien  =  6.2 nudos
▫️ Direc =  135°
- - - - - - - - - - - - - - - - - - - - - - - - - -
🟦 BARCOS EN BAHIA
🚢 YH ODISSEY
🚢 NEW FUTURE
🚢 MINERAL KEVIN
🚢 WILLIAM OLDENDORFF
</t>
  </si>
  <si>
    <t>13al 14</t>
  </si>
  <si>
    <t>1,3,5,</t>
  </si>
  <si>
    <t>M/V “NEW FUTURE"</t>
  </si>
  <si>
    <t xml:space="preserve"> 12/09/2026   🕐 10:05 hrs</t>
  </si>
  <si>
    <t>TRABAJOS:
211 140: Cambio de malla inferior 
210 400: Desmontaje de tambor separador magnético 
022 130: Chancadora queda desatorado, operativo.
Pendiente:
Reestablecer energia en sinter calibrado.</t>
  </si>
  <si>
    <t xml:space="preserve">1. Se realizará la toma de SDI de 5 y 15 minutos : OUT SF, IN RO,IN F.C, SF#03
2. ⁠LQ de la UF#02 
3. ⁠Se va colocar visagras en los tableros de las UF´s4.  Mantenimiento al ventilador de la bomba N°02 de Retrolavado de UF
5. Se va continuar con los trabajos de esmerilado y trabajos de soldadura en el contenedor de la UF#09, cuando pare la llovizna.
6. SF#01 mantenimiento de actuadores y posicionadores de las válvulas de venteo.
7. ⁠⁠UF#06 se retira diafragma del filtro autolimpiante para su inspección.
8. ⁠Se dosifica NaClO desde captación.
</t>
  </si>
  <si>
    <t>Limpieza de area de tanque 402-026</t>
  </si>
  <si>
    <t xml:space="preserve">1.- CRUDOS: 
C-2 a chute 13/14, paró 02:00 hrs por control de stock.
2.- CHANCADORA:  
Nivel de silos: 
Línea dos en operación con dos chancadoras para los silos 1/9 del chute 12/13
Línea uno en operación con tres chancadoras para el silo 9.y 501.
-Triturado= 850 t
-Transferido = 820 t.
-L2 paró 04:45 hrs por Control de nivel de silos.
</t>
  </si>
  <si>
    <t xml:space="preserve">Cto: MF. Operando: RM: 1,2,3,5,6,7,8,9 / BM: 1,2,3,5,6,7,8,9,10.
-No hubo parada de molinos.
TRABAJOS REALIZADOS:
032-204 En proceso de retiro de pernos del bafle ring para cambio.
</t>
  </si>
  <si>
    <t xml:space="preserve">213-114: Cambio de cilindro, impulsor, jebe de sello.
213-214: Cambio de tramo de manguera de descarga, jebe de sello.
210-115: Mtto separador, limpieza de tinas, reinstalación.
</t>
  </si>
  <si>
    <t>039-282: Reparando paletas.</t>
  </si>
  <si>
    <t xml:space="preserve">Línea 1/2/3/4: 8/6/3/Parada
Nivel de Agitadores: 007: 50% / 008: 44% / 050: vacío
Línea 1/2/3 y bombas con agua desalinizada
-053-010: Cambio de sacas programadas.
-Dosificando floculante ambos espesadores.
</t>
  </si>
  <si>
    <t xml:space="preserve">CB1
L A x L3 / 111 psi / 2770 gpm
1 horizontal / 1 verticales
Poza  2.00 
R 2 
L 2   119 psi / 2570 gpm
4 horizontales 
CB2
LA x L1 / 41 psi a shouxin
LC x L3 / 90 psi a shouxin
Choclón 213-655 – Parado.
Muelle   # 5
Tk 338= 18ft
Tk 250= 30ft.
** Bomba de recuperación 213-124, se desempalmó tramo de manguera y liberó. Operando 03:15 hrs.
</t>
  </si>
  <si>
    <t xml:space="preserve">Bombas de Captación # 1/3/5
Bombas de Envío a Pqt 7 # 1/3
Bomba de Envío a Filtros # 4
SF: 10 | UF: 11 | RO: 15
TK Pqt 7 = 7.10 m 
TK Filtros = 3.37 m
Flujo de envío a Filtros = 380 m3/h
Flujo envío pqt7= 540 m3/h
Conductividad: 1020 uS/cm
</t>
  </si>
  <si>
    <t xml:space="preserve">M/V "NEW FUTURE”
🟫 INICIO
📆 12/09/2026   🕐 10:05 hrs
- - - - - - - - - - - - - - - - - - - - - - - - - -
🟩 DATOS DE EMBARQUE
◼️	Envío: 
Tolva 1, Rotopala pila 5 , trabajando con 3 tractores.
◼️ Producto:	FKPS
◼️ Total a embarcar:	 170373 TM
◼️ Total abordo:	 79500 TM
◼️ Tonelaje jornada:	  39700 TM
- - - - - - - - - - - - - - - - - - - - - - - - - -
◼️Eficiencia:		90%
◼️Disp. Mantenimiento:	99.6%
◼️Disp. Operativa:	91%
◼️Régimen efectivo:	4618 TM
◼️Régimen general :	4203 TM
- - - - - - - - - - - - - - - - - - - - - - - - - -
🟧 CONTROL DE CALIDAD  %
 ◼️ Fe		=	69.6
 ◼️ S		=	0.224
 ◼️ H2O		= 7.74
- - - - - - - - - - - - - - - - - - - - - - - - - -
🟫 OPERACIONES
▫️Bombas 213-367, se trabajó solo con la bomba A, sin rebose hacia la canaleta.
▫️Faja 071-108, se realizo la limpieza de chute
▫️Faja 071-716, se realizo la limpieza de tina constantemente.
🟫 MECANICOS
▫️071- 714, Apoyo alineando la tolva 1.
▫️014 - 030, Se regulo limpiador lado cola.
- - - - - - - - - - - - - - - - - - - - - - - - - -
🟦 OO.MM. 🕐 05:00 hrs
▫️ Mar   =  0.3 metros
▫️ Vien  =  7.2 nudos
▫️ Direc =  155°
- - - - - - - - - - - - - - - - - - - - - - - - - -
🟦 BARCOS EN BAHIA
🚢 YH ODISSEY
🚢 MINERAL KEVIN
🚢 WILLIAM OLDENDORFF
</t>
  </si>
  <si>
    <t>13/9/2026</t>
  </si>
  <si>
    <t>2,3,4,</t>
  </si>
  <si>
    <t>1,2,3,5,6,7,8,9,10</t>
  </si>
  <si>
    <t>4H</t>
  </si>
  <si>
    <t>3,12</t>
  </si>
  <si>
    <t>02-201 paro 08:06 a 09:19h., por temperatura aceite lado limpio, se varió rango de temperatura para que ventiladores arranque a 45°C.
032-081 paro 08:06 a 09:20h por el bolas 1
032-088 paro 09:33 a 09:48h falla en el sistema hidrostático.</t>
  </si>
  <si>
    <t>Altura de los silos       
  332222224
Triturado
2310
Transferencia
2309
Con polea arriba y tambores abajo
 Envío de mineral
C2 al chute 12_13_14
Línea dos en operación  con dos chancadoras para los silos 1_9 del chute 12_13.14
Línea uno  en operación con tres chancadoras para el silo 9.y 501.</t>
  </si>
  <si>
    <t xml:space="preserve">Cto: MF. Operando: RM: 1,2,3,5,6,7,8,9 / BM: 1,2,3,5,6,7,8,9,10.
-Rm04: Paró 19:22 a 23:48 hrs por sumidero perforación del 213-651.
-Bolas 04: Arrancó 23:21 hrs para descargar molino.
</t>
  </si>
  <si>
    <t>210-288B se desconecta motor, presenta falla.</t>
  </si>
  <si>
    <t>210-294 A, se paró por arenarse tina- se libero</t>
  </si>
  <si>
    <t>213-653 cambio forro gland, bocina.</t>
  </si>
  <si>
    <t>213-241 corren pernos de anclaje, se coloca base del motor.</t>
  </si>
  <si>
    <t>039-284 A, repara vástago del tapón.</t>
  </si>
  <si>
    <t>039-283D/E, se arenaron agitadores- se liberó.</t>
  </si>
  <si>
    <t xml:space="preserve">Línea 1/2/3/4: 8/6/3/Parada
Nivel de Agitadores: 007: 38% / 008: 42% / 050: vacío
Línea 1/2/3 y bombas con agua desalinizada
-053-010: se realizó mantenimiento.
213-357 cambio jebe de sello y niple.
-Dosificando floculante ambos espesadores.
</t>
  </si>
  <si>
    <t>Bombas de Envío a Pqt 7 # 1/3</t>
  </si>
  <si>
    <t>TK Pqt 7 = 7.18 m</t>
  </si>
  <si>
    <t>TK Filtros = 3.97 m</t>
  </si>
  <si>
    <t>Flujo de envío a Filtros = 370 m3/h</t>
  </si>
  <si>
    <t>Flujo envío pqt7= 600 m3/h</t>
  </si>
  <si>
    <t>Conductividad: 1017 uS/cm</t>
  </si>
  <si>
    <t>LA x L1 / 47 psi a shouxin</t>
  </si>
  <si>
    <t>LC x L3 / 94 psi a shouxin</t>
  </si>
  <si>
    <t>Choclón 213-655 – Parado.</t>
  </si>
  <si>
    <t>Muelle   # 3,12</t>
  </si>
  <si>
    <t>* Trabajando l bomba de recuperación 213-124</t>
  </si>
  <si>
    <t>M/V "New Future”</t>
  </si>
  <si>
    <r>
      <t>✅</t>
    </r>
    <r>
      <rPr>
        <sz val="11"/>
        <color theme="1"/>
        <rFont val="Arial"/>
        <family val="2"/>
        <charset val="1"/>
      </rPr>
      <t xml:space="preserve"> INICIO: 12/09/2026 </t>
    </r>
    <r>
      <rPr>
        <sz val="11"/>
        <color theme="1"/>
        <rFont val="Segoe UI Symbol"/>
        <family val="2"/>
        <charset val="1"/>
      </rPr>
      <t>🕐</t>
    </r>
    <r>
      <rPr>
        <sz val="11"/>
        <color theme="1"/>
        <rFont val="Arial"/>
        <family val="2"/>
        <charset val="1"/>
      </rPr>
      <t xml:space="preserve"> 10:05hrs</t>
    </r>
  </si>
  <si>
    <r>
      <t>✅</t>
    </r>
    <r>
      <rPr>
        <sz val="11"/>
        <color theme="1"/>
        <rFont val="Arial"/>
        <family val="2"/>
        <charset val="1"/>
      </rPr>
      <t xml:space="preserve"> PRODUCTO = FKPS</t>
    </r>
  </si>
  <si>
    <r>
      <t>📌</t>
    </r>
    <r>
      <rPr>
        <sz val="11"/>
        <color theme="1"/>
        <rFont val="Arial"/>
        <family val="2"/>
        <charset val="1"/>
      </rPr>
      <t xml:space="preserve"> ABORDO =  137500TM</t>
    </r>
  </si>
  <si>
    <r>
      <t xml:space="preserve"> </t>
    </r>
    <r>
      <rPr>
        <sz val="11"/>
        <color theme="1"/>
        <rFont val="Segoe UI Symbol"/>
        <family val="2"/>
        <charset val="1"/>
      </rPr>
      <t>📌</t>
    </r>
    <r>
      <rPr>
        <sz val="11"/>
        <color theme="1"/>
        <rFont val="Arial"/>
        <family val="2"/>
        <charset val="1"/>
      </rPr>
      <t xml:space="preserve"> Fe             = 69.5</t>
    </r>
  </si>
  <si>
    <r>
      <t xml:space="preserve"> </t>
    </r>
    <r>
      <rPr>
        <sz val="11"/>
        <color theme="1"/>
        <rFont val="Segoe UI Symbol"/>
        <family val="2"/>
        <charset val="1"/>
      </rPr>
      <t>📌</t>
    </r>
    <r>
      <rPr>
        <sz val="11"/>
        <color theme="1"/>
        <rFont val="Arial"/>
        <family val="2"/>
        <charset val="1"/>
      </rPr>
      <t xml:space="preserve"> S               = 0.226</t>
    </r>
  </si>
  <si>
    <r>
      <t>✅</t>
    </r>
    <r>
      <rPr>
        <sz val="11"/>
        <color theme="1"/>
        <rFont val="Arial"/>
        <family val="2"/>
        <charset val="1"/>
      </rPr>
      <t xml:space="preserve"> BARCOS EN BAHÍA (4)</t>
    </r>
  </si>
  <si>
    <t xml:space="preserve">1.- CRUDOS: 
C-2 a chute 12,13,14,15
2.- CHANCADORA:  
Nivel de silos: 111133225
Línea dos en operación con dos chancadoras para los silos 1/9 del chute 12/13
Línea uno en operación con tres chancadoras para el silo 9.y 501.
-Triturado= 5100 t
-Transferido = 5050 t.
</t>
  </si>
  <si>
    <t xml:space="preserve">Cto: MF. Operando: RM: 1,2,3,5,6,7,8,9 / BM: 1,2,3,5,6,7,8,9,10.
-Rm03: Paró 19:22 a 23:48 hrs por perforación del sumidero 213-651./ Paró 00:50 hrs por perforación en sumidero 213-233.
-Rm06: Paró 21:35 a 21:47 hrs por atoro en cajón de concentrado descarga sep 210-103/104.
-Rm04: Arrancó 00:52 hrs en reemplazo del Rm03.
-Rm07: Paró 03:45 a 4:25 hrs por parada del bolas 7.
-BM04: Arrancó de 23:21 a 01:10 hrs para descargar molino. Se drena agua del interior e inspecciona forros.
-BM07: Paró 03:45 a 04:20 hrs por falla en sistema hidrostático (bomba de alta #2).
-Rm01: Paró 05:30 hrs por parada del bolas 1.
-BM01: Paró 05:30 a 06:16 hrs por alarma de temperatura de aceite lado condicional.
TRABAJOS REALIZADOS:
-032-204 se giró molino y terminó de ajustar pernos del trommel. Cambio de reten de alimentación, centrado de manguera, montaje de media luna del cajón de descarga. Se realizará retiro de forros dañados. 
</t>
  </si>
  <si>
    <t xml:space="preserve">-213-651: Se reparó sumidero. Operando
-213-311: Mtto de bomba.
*Se realiza agregado medios moledores.
**Celdas nuevas: fase 2 se desatoró bomba de xantato
</t>
  </si>
  <si>
    <t>-039-283D/E, Se liberó agitadores. Operando</t>
  </si>
  <si>
    <t xml:space="preserve">Línea 1/2/3/4: 7/7/3/Parada
Nivel de Agitadores: 007: 30% / 008: 46% / 050: vacío
Línea 1/2/3 y bombas con agua desalinizada
-053-013: Cambio de sacas.
-Dosificando floculante ambos espesadores.
</t>
  </si>
  <si>
    <t xml:space="preserve">CB1
L A x L3 / 119 psi / 2584 gpm
1 horizontal / 1 verticales
Poza: 2.10m
R 2 
L 1   112 psi / 3060 gpm
4 horizontales 
CB2
LA x L1 / 68 psi a shouxin
LC x L3 / 69 psi a shouxin
Choclón Parado.
Muelle   #5/12 
Tk 338= 17ft
Tk 250= 28ft.
** Bomba de recuperación 213-124, operando.
</t>
  </si>
  <si>
    <t xml:space="preserve">Bombas de Captación # 2/3/4
Bombas de Envío a Pqt 7 # 1/2
Bomba de Envío a Filtros #4 
SF: 11 | UF: 12 | RO: 17
TK Pqt 7 = 6.90 m 
TK Filtros = 3.00m
Flujo de envío a Filtros = 390 m3/h
Flujo envío pqt7= 840 m3/h
Conductividad: 1050uS/cm
</t>
  </si>
  <si>
    <t xml:space="preserve">M/V "NEW FUTURE”
🕐TURNO, 19:00 a 07:00 hrs
🗓️ REPORTE 05:00 hrs
13/14 de setiembre del 2026
🟫 INICIO
📆 12/09/2026   🕐 10:05 hrs
- - - - - - - - - - - - - - - - - - - - - - - - - -
🟩 DATOS DE EMBARQUE
◼️	Envío: 
Tolva 1, Rotopala pila 5 , trabajando con 3 tractores.
◼️ Producto:	FKPS
◼️ Total a embarcar:	 170373 TM
◼️ Total abordo:	 167300 TM
◼️ Tonelaje jornada:	  25800 TM
- - - - - - - - - - - - - - - - - - - - - - - - - -
◼️Eficiencia:		83%
◼️Disp. Mantenimiento:	99.4%
◼️Disp. Operativa:	90%
◼️Régimen efectivo:	4326 TM
◼️Régimen general :	3899 TM
- - - - - - - - - - - - - - - - - - - - - - - - - -
🟧 CONTROL DE CALIDAD  %
 ◼️ Fe		=	69.7
 ◼️ S		=	0.228
 ◼️ H2O		= 7.65
 ◼️ Na2O	= 0.082
 ◼️ K2O		= 0.043
 ◼️ Cu	=	0.002
◼️ Zn= 0.011
- - - - - - - - - - - - - - - - - - - - - - - - - -
🟫 OPERACIONES
▫️Bombas 213-367, se trabajó solo con la bomba A, sin rebose hacia la canaleta.
▫️Faja 071-108, se realizo la limpieza de chute
▫️Faja 071-716, se realizo la limpieza de tina constantemente.
▫️Faja 071-716, se
🟫 MECANICOS
▫️014 - 029, Se cambio polin de retorno #503 y carga #207
- - - - - - - - - - - - - - - - - - - - - - - - - -
🟦 OO.MM. 🕐 05:00 hrs
▫️ Mar   =  0.3 metros
▫️ Vien  =  3.6 nudos
▫️ Direc =  142°
- - - - - - - - - - - - - - - - - - - - - - - - - -
🟦 BARCOS EN BAHIA
🚢 YH ODISSEY
🚢 MINERAL KEVIN
🚢 WILLIAM OLDENDORFF
🚢AQUA VENTURE
</t>
  </si>
  <si>
    <t>14/9/2026</t>
  </si>
  <si>
    <t>C3</t>
  </si>
  <si>
    <t>9 al 14</t>
  </si>
  <si>
    <t>1,2,</t>
  </si>
  <si>
    <t>3 chancadoras C2 / 3chancadoras C7</t>
  </si>
  <si>
    <t>M/V YH ODYSSEY</t>
  </si>
  <si>
    <r>
      <t>》</t>
    </r>
    <r>
      <rPr>
        <sz val="11"/>
        <color theme="1"/>
        <rFont val="Arial"/>
        <family val="2"/>
        <charset val="1"/>
      </rPr>
      <t>Mineral: FKPS</t>
    </r>
  </si>
  <si>
    <r>
      <t>✅</t>
    </r>
    <r>
      <rPr>
        <sz val="10"/>
        <color theme="1"/>
        <rFont val="Arial"/>
        <family val="2"/>
        <charset val="1"/>
      </rPr>
      <t>Inicio de embarque:14-09-2026</t>
    </r>
    <r>
      <rPr>
        <sz val="10"/>
        <color theme="1"/>
        <rFont val="Segoe UI Symbol"/>
        <family val="2"/>
        <charset val="1"/>
      </rPr>
      <t>🕰</t>
    </r>
    <r>
      <rPr>
        <sz val="10"/>
        <color theme="1"/>
        <rFont val="Arial"/>
        <family val="2"/>
        <charset val="1"/>
      </rPr>
      <t>️10:35hrs</t>
    </r>
  </si>
  <si>
    <t>53,000TM</t>
  </si>
  <si>
    <t>5,12</t>
  </si>
  <si>
    <t xml:space="preserve">TRABAJOS:
021 036: Cambio de deflectoras,cambio de repisa de impacto 
211 140: Cambio de blindajes de chute de finos..
021 119: Cambio de polin de retorno 
211 051: Cambio de perno en blindajes lado alimentación 
211 051: Instalación de blindajes en chute nuevo
</t>
  </si>
  <si>
    <t>Nivel de silos: 132 223 222</t>
  </si>
  <si>
    <t>-Transferido = 1452 t.</t>
  </si>
  <si>
    <t>Planta mitigación paro por falta de aire a las electroválvulas, el acumulador tiene aire, pero no transfiere a los tks que accionan estas válvulas, necesita cambiar válvula de 1 ½ plg, personal mecánico planta magnética atenderá este pendiente.</t>
  </si>
  <si>
    <t>032-201, paro 18:21 a 19:08h por cambiar bomba y acondicionar tubería del nuevo ventilador de aceite del reductor.</t>
  </si>
  <si>
    <t>032-082, paro 18:05 a 19:09h por parada del bolas 1.</t>
  </si>
  <si>
    <t>032-081 arranco 21:43h dieron pase de probar sistema hidrostático.</t>
  </si>
  <si>
    <t>032-081 paro 21:45, queda como no requerido.</t>
  </si>
  <si>
    <t>032-204, cambiando forros elevadores del Shell, lado descarga, se cortaron forros a medida en maestranza, instalando.</t>
  </si>
  <si>
    <t>213-241, cambiando base del motor</t>
  </si>
  <si>
    <t>213-431, reparan mochila de descarga.</t>
  </si>
  <si>
    <t>213-393, cambio niple de agua</t>
  </si>
  <si>
    <t>210-276 se revisa forro está en buen estado, le falta presión de agua.</t>
  </si>
  <si>
    <t>210-270, se rompe vástago en el distribuidor- pendiente retiro luego de parar línea 10.</t>
  </si>
  <si>
    <t>Línea 1/2/3/4: 7/7/2/Parada</t>
  </si>
  <si>
    <t>-053-039: cambio jebe de sello lado A.</t>
  </si>
  <si>
    <t>Bombas de Captación # 1/2</t>
  </si>
  <si>
    <t>Bomba de Envío a Filtros #4</t>
  </si>
  <si>
    <t>SF: 11 | UF: 12 | RO: 17</t>
  </si>
  <si>
    <t>TK Pqt 7 = 6.116 m</t>
  </si>
  <si>
    <t>TK Filtros = 3.30m</t>
  </si>
  <si>
    <t>Flujo de envío a Filtros = 323 m3/h</t>
  </si>
  <si>
    <t>Flujo envío pqt7= 646 m3/h</t>
  </si>
  <si>
    <t>Conductividad: 1040uS/cm</t>
  </si>
  <si>
    <t>LA x L1 / 64 psi a shouxin</t>
  </si>
  <si>
    <t>LC x L3 / 68 psi a shouxin</t>
  </si>
  <si>
    <t>Choclón Parado.</t>
  </si>
  <si>
    <t>Muelle   #5/12</t>
  </si>
  <si>
    <t>Tk 338= 18ft</t>
  </si>
  <si>
    <t>Tk 250= 28ft.</t>
  </si>
  <si>
    <t>** Bomba de recuperación 213-124, operando.</t>
  </si>
  <si>
    <r>
      <t>✅</t>
    </r>
    <r>
      <rPr>
        <sz val="11"/>
        <color theme="1"/>
        <rFont val="Arial"/>
        <family val="2"/>
        <charset val="1"/>
      </rPr>
      <t>Inicio de embarque:14-09-2026</t>
    </r>
    <r>
      <rPr>
        <sz val="11"/>
        <color theme="1"/>
        <rFont val="Segoe UI Symbol"/>
        <family val="2"/>
        <charset val="1"/>
      </rPr>
      <t>🕰</t>
    </r>
    <r>
      <rPr>
        <sz val="11"/>
        <color theme="1"/>
        <rFont val="Arial"/>
        <family val="2"/>
        <charset val="1"/>
      </rPr>
      <t>️10:35hrs</t>
    </r>
  </si>
  <si>
    <r>
      <t>📍</t>
    </r>
    <r>
      <rPr>
        <sz val="11"/>
        <color theme="1"/>
        <rFont val="Arial"/>
        <family val="2"/>
        <charset val="1"/>
      </rPr>
      <t>Peso por balanza:53000TM</t>
    </r>
  </si>
  <si>
    <t>S=0.220</t>
  </si>
  <si>
    <t>H2O=8.0</t>
  </si>
  <si>
    <r>
      <t>🔹</t>
    </r>
    <r>
      <rPr>
        <sz val="11"/>
        <color theme="1"/>
        <rFont val="Arial"/>
        <family val="2"/>
        <charset val="1"/>
      </rPr>
      <t>TIEMPO 23:00h (Marea:0.4metros | Viento:7.7nudos | Dirección:149grados)</t>
    </r>
  </si>
  <si>
    <r>
      <t>🔹</t>
    </r>
    <r>
      <rPr>
        <sz val="11"/>
        <color theme="1"/>
        <rFont val="Arial"/>
        <family val="2"/>
        <charset val="1"/>
      </rPr>
      <t>BARCOS EN BAHÍA (3):</t>
    </r>
  </si>
  <si>
    <t xml:space="preserve">1.- CRUDOS: 
C-2 a chute 12_13_14_9_10_11.
2.- CHANCADORA:  
Nivel de silos: 3.1.2.2.3.3.3.3.3
Línea dos en operación con dos chancadoras para los silos 1/9 del chute 12/13
Línea uno en operación con tres chancadoras para el silo 9.y 501.
-Triturado= 3621 t
-Transferido = 3600 t.
**Planta mitigación 01:00 hrs entro en operación.
</t>
  </si>
  <si>
    <t xml:space="preserve">Cto: MF. Operando: RM: 1,3,4,5,6,7,8,9 / BM: 1,2,3,5,6,7,8,9,10.
032-084: Paró 01:45 a 02:36 hrs por parada del bolas 10.
032-210: Paró 01:58 a 02:34 hrs por pérdida de carga por canal de alimentación, se reparó.
TRABAJOS REALIZADOS:
-032-204, cambio de forros elevadores del Shell, se calafatea tapa lado descarga, en proceso de instalación de malla reten y acoplamiento de manguera alimentación.
</t>
  </si>
  <si>
    <t xml:space="preserve">-213-241, instalan motor en base nueva, sueldan pernos reguladores, en proceso de alineamiento.
-Se reparó tolvin de agregado.
*Se realiza agregado medios moledores.
</t>
  </si>
  <si>
    <t xml:space="preserve">Línea 1/2/3/4: 7/7/2/Parada
Nivel de Agitadores: 007: 30% / 008: 42% / 050: vacío
Línea 1/2/3 y bombas con agua desalinizada
-053-029: Cambio de plato de jebe, sueldan brazo del cabezal lado B.
-Dosificando floculante ambos espesadores.
</t>
  </si>
  <si>
    <t xml:space="preserve">CB1
L A x L3 / 117 psi / 2587 gpm
1 horizontal / 1 verticales
Poza: 2.4.m
R 2 
L 1   107 psi / 3122 gpm
4 horizontales 
CB2
LA x L1 / 60 psi a shouxin
LC x L3 / 69 psi a shouxin
Choclón Parado.
Muelle   #5
Tk 338= 17ft
Tk 250= 27ft.
** Bomba de recuperación 213-124, operando.
</t>
  </si>
  <si>
    <t xml:space="preserve">Bombas de Captación # 1/2
Bombas de Envío a Pqt 7 # 1/2
Bomba de Envío a Filtros # 4
SF: 11 | UF: 12 | RO: 16
TK Pqt 7 = 6.28 m 
TK Filtros = 3.60 m
Flujo de envío a Filtros = 348 m3/h
Flujo envío pqt7= 642 m3/h
Conductividad: 1041 uS/cm
</t>
  </si>
  <si>
    <t xml:space="preserve">🚢M/V YH ODYSSEY
Material: FKPS
✅Inicio de embarque: 
🗓️14-09-2026🕰️10:35hrs
📍Peso a embarcar: 163,220TM
📍Peso por balanza: 82,000TM
⚖️Faltante a embarcar: 81,220TM
- - - - - - - - - - - - - - - - - - - - - -
CALIDAD M/V YH ODYSSEY
S=0.220
H2O=8.0
•••••••••••••••••••••••••••••••••
🔹 TRABAJO REALIZADOS
✅OPERACIONES 
📌Bombas 213-367, trabajando con bomba B, flujo normal
📌Inspección y reporte constante de sistema de embarque.
📌071-706:Limpieza de polea tensora lado motriz y lado cola
📌071-716:Limpieza de chumaceras en lado cola y motriz
📌071-108:Se corta lengüeta lado angosto
📌014-029:Limpieza retorno lado motriz
🔹TIEMPO a las 05:00hrs
● Mare:0.75 m
● Viento: 13 nudos
● Dirección:160°
🔹BARCOS EN BAHÍA (3):
🚢 M/V MINERAL KEVIN
🚢 M/V WILLIAN OLDENDORFF
🚢 M/V AQUA VENTURE
</t>
  </si>
  <si>
    <t>15/9/2026</t>
  </si>
  <si>
    <t>2, 3</t>
  </si>
  <si>
    <t>1,2.</t>
  </si>
  <si>
    <t>1,2,5,6,7,8,9</t>
  </si>
  <si>
    <t>1,2,3,4,5,6,7,8,9</t>
  </si>
  <si>
    <t>TRABAJOS:
211 051 hacia 632: Cambio de blindajes 
211 051: Cambio de mandil lado descarga
021 036: Soldeo de plancha de impacto lado alimentación 
021 014: Cambio de pólin de retorno 
021 059: Cambio de polines de retorno 
021 012: Limpieza y engrase de rodamiento de polea de balanza
021 132: Se habilita portamandiles 
211 051: Instalación de blindajes en chute.
PENDIENTE:
faja 021012 en planta chancadora, detector de metales ubicado en esta faja detecta el metal pero no para la faja, este riesgo es alto debido a que puede ocasionar atoro de chutes, chancadoras, rotura fajas, etc, se requiere una atencion inmediata para solucionar este problema, por seguridad y evitar eventos estams a la espera q solucionen el problema para el reinicio de arranque de linea 1</t>
  </si>
  <si>
    <t>8/6/3/0
* 213-398 se cambia cilindro de bomba
*213-333: Se ajusta tapas de bomba..
*Se continua con el agregado de floculante a los espesadores 053-002/003.
* 053-013 mentenimiento por cambio de sacas
Linea 1-2-3 al 100% agua desalinizada.
Bombas de vacio linea 1-2-3 con agua desalinizada.</t>
  </si>
  <si>
    <t xml:space="preserve">1. Se realizará  la toma de SDI de 5 y 15 minutos: OUT SF, IN RO, IN F.C, SF#03. 
2. SF#04 cambio de actuadores y posicionadores válvulas de venteo.
3. RO#04 cambio de bomba de alta por vibración alta. 
4. Culminación de montaje de tubería de descarga  bomba#05 de captación.
5. ⁠Cambio de sensor de ORP en línea de alimentación a RO.
6. ⁠Mejoramiento de estructura de contenedor UF#09.
7. UF#05 esmerilado y pintado del contenedor⁠
</t>
  </si>
  <si>
    <t>Se atiende descarga de barco petrolero de diesel</t>
  </si>
  <si>
    <t xml:space="preserve">1.- CRUDOS: 
C-2 a chute 12 al14.
2.- CHANCADORA:  
Nivel de silos: 4.2.1.1.2.3.3.2.4
Línea dos en operación con dos chancadoras para los silos 1/9 del chute 12/13
Línea uno en operación con tres chancadoras para el silo 9.y 501.
-Triturado= 4942 t
-Transferido = 4940 t.
</t>
  </si>
  <si>
    <t xml:space="preserve">Cto: MF. Operando: RM: 1,2,5,6,7,9 / BM: 1,2,3,4,5,6,7,9,10.
032-208 arrancó en vacío 03:35 hrs, acoplado con carga 03:47 hrs.
032-088: arrancó 03:50 hrs.
032-210: se instaló 10 filas del Shell y 8 elevadores de ambas tapas, se giró molino dos veces.
TRABAJOS REALIZADOS:
-032-208: Personal de maestranza verificó medida del eje del motor y diámetro interior del babbit del molino, se concluye asentado, realizan procedimiento de armado y cambio de aceite. Monitoreo de temperatura pedestal lado embrague.
-032-201: Se reguló relay de sobrecarga de ventiladores #2 y #4. Operando
</t>
  </si>
  <si>
    <t xml:space="preserve">-213-802 mantenimiento de bomba.
-213-241: Se repone tubo de succión, jebe de sello, manguera, instalando guarda.
-212-897: Desatoran ciclones.
*Se realiza agregado medios moledores.
</t>
  </si>
  <si>
    <t xml:space="preserve">Línea 1/2/3/4: 7/7/3/Parada
Nivel de Agitadores: 007: 50% / 008: 40% / 050: vacío
Línea 1/2/3 y bombas con agua desalinizada
-053-037: se vistió con sacas nuevas.
-053-023: Cambio de jebe de sello lado B.
Dosificando floculante ambos espesadores.
</t>
  </si>
  <si>
    <t xml:space="preserve">CB1
L A x L3 / 109 psi / 2689 gpm
1 horizontal / 1 verticales
Poza: 2.50.m
R 2 
L 2   101 psi / 2760 gpm
3 horizontales 
CB2
LA x L1 / 44 psi a shouxin
LC x L3 / 81 psi a shouxin
Choclón Parado.
Muelle   #5
Tk 338= 18ft
Tk 250= 27ft.
** Bomba de recuperación 213-124, operando.
</t>
  </si>
  <si>
    <t xml:space="preserve">Bombas de Captación # 1/2
Bombas de Envío a Pqt 7 # 2/3
Bomba de Envío a Filtros # 4
SF: 12 | UF: 13 | RO: 17
TK Pqt 7 = 5.14 m 
TK Filtros = 2.44 m
Flujo de envío a Filtros = 320 m3/h
Flujo envío pqt7= 670 m3/h
Conductividad: 1030 uS/cm
</t>
  </si>
  <si>
    <t xml:space="preserve">***M/V YH ODYSSEY
Material: FKPS
✅Inicio de embarque: 
🗓️14-09-2026🕰️10:35hrs
✅Parada por PLEA:
🗓️16-09-2026🕰️01:25hrs
📍Peso a embarcar:163,220TM
📍Peso por balanza:156,169TM
⚖️Faltante a embarcar:7,051TM
- - - - - - - - - - - - - - - - - - - - - -
⚪️Embarque parado por PLEA desde las 01:25 Hrs.
•••••••••••••••••••••••••••••••••
🔹 TRABAJO REALIZADOS
✅OPERACIONES 
📌Bombas 213-367, trabajando solo con la bomba A, sin rebose hacia la canaleta.
📌Inspección y reporte constante de sistema de embarque.
📌071-716:Limpieza de polea de cola
📌071-706:Limpieza de polea de cola y polea dobladora
📌014-031:Limpieza de Polea dobladora y plataforma torre nueva
📌014-031:Limpieza TT#03 lado cola primer nivel
📌071-108:Limpieza de tina lado motriz
📌071-714:Limpieza chute
📌071-710:Limpieza chute
📌071-712:Limpieza chute
📌071-081:Limpieza chute
📌071-108:Limpieza chute y limpieza lado cola, loza
📌071-800:Limpieza chute
📌014-029:Limpieza chute y avanze liberando polea tensora lado motriz
📌Rotopala:Limpieza chute anular
✅MECANICOS 
📌014-029:Cambio polin#295 carga central
✅FAJAS 
📌071-801:Intervienen empalme aplicando jebe liquido
🔹TIEMPO a las 01:00hrs
● Marea:0.75 m
● Viento:8 nudos
● Dirección:170°
🔹BARCOS EN BAHÍA (4):
🚢M/V MINERAL KEVIN
🚢M/V WILLIAN OLDENDORFF
🚢M/V AQUA VENTURE
🚢M/V AUSPICIOUS
</t>
  </si>
  <si>
    <t>16/9/2026</t>
  </si>
  <si>
    <t>1, 3, 4</t>
  </si>
  <si>
    <t>1,3.</t>
  </si>
  <si>
    <t>1,2,5,6,8,9</t>
  </si>
  <si>
    <t>1,2,3,4,5,6,8,9</t>
  </si>
  <si>
    <t>M/V WILLIAM OLDENDORFF</t>
  </si>
  <si>
    <r>
      <rPr>
        <sz val="10"/>
        <color rgb="FF000000"/>
        <rFont val="Segoe UI Symbol"/>
      </rPr>
      <t>✅</t>
    </r>
    <r>
      <rPr>
        <sz val="10"/>
        <color rgb="FF000000"/>
        <rFont val="Arial"/>
      </rPr>
      <t>Inicio de embarque:17-09-2026</t>
    </r>
    <r>
      <rPr>
        <sz val="10"/>
        <color rgb="FF000000"/>
        <rFont val="Segoe UI Symbol"/>
      </rPr>
      <t>🕰</t>
    </r>
    <r>
      <rPr>
        <sz val="10"/>
        <color rgb="FF000000"/>
        <rFont val="Arial"/>
      </rPr>
      <t>️00:05hrs</t>
    </r>
  </si>
  <si>
    <r>
      <rPr>
        <sz val="10"/>
        <color rgb="FF000000"/>
        <rFont val="Segoe UI Symbol"/>
      </rPr>
      <t>✅</t>
    </r>
    <r>
      <rPr>
        <sz val="10"/>
        <color rgb="FF000000"/>
        <rFont val="Arial"/>
      </rPr>
      <t>Inicio de embarque:16-09-2026</t>
    </r>
    <r>
      <rPr>
        <sz val="10"/>
        <color rgb="FF000000"/>
        <rFont val="Segoe UI Symbol"/>
      </rPr>
      <t>🕰</t>
    </r>
    <r>
      <rPr>
        <sz val="10"/>
        <color rgb="FF000000"/>
        <rFont val="Arial"/>
      </rPr>
      <t>️20:30hrs</t>
    </r>
  </si>
  <si>
    <t>TRABAJOS:
021 045: Se instala 2 bases comando de carga 
211 140: Cambio de 4 blindajes de 12x 24" lado alimentación 
021 059: Lado polea de cola cambio de límpia faja
021 132:  Regulación de mandiles 
211 051: Habilitado e instalación de blindajes en chute
021 132: Habilitado de planchas portamandiles</t>
  </si>
  <si>
    <t>7/7/3/0
* 053-037 Se retiro barril central
* 213-350 se coloca malla en la guarda
* 051-187/188 Se cambia malla grating del piso.
* 053-039 Se cambio manguera de alimetación
* 457-601 ⁠Habilitado de planchas para fabricación de ducto de ventilación.
Linea 1-2-3 al 100% agua desalinizada.
Bombas de vacio linea 1-2-3 con agua desalinizada7</t>
  </si>
  <si>
    <t xml:space="preserve">1. Se continua con la toma de SDI de 5 y 15 minutos: OUT SF, IN RO,IN F.C, SF#03
2. ⁠Mantenimiento de posicionadores de venteo de la SF#04
3. ⁠Se continua con el acoplamiento en la línea de descarga de la bomba de captación N°05
4. ⁠Se continua con los trabajos de mejoramiento en el contenedor de la UF#05
5. Inspección de la válvula de Retrolavado de la UF#08, se encuentra en buenas condiciones
6. Se está inspeccionando la válvula de 10” de ingreso en la UF#03
</t>
  </si>
  <si>
    <t>Se termimno la descarga de barco petrolero a las 11:18 /11:49 desconexión de manguera / se revisa lineas de descarga y se baja la presión.</t>
  </si>
  <si>
    <t>Nivel 332/143/332
Trit 2506
Transf 2400
Con polea arriba y abajo con tambores 
Emvio de mina 
C-2 a chute de 9 al 15
L.1 en operación con tres Chanc para R Esp silos 501 y C-2 para silos 9
L.2 en operación con dos Chanc para silos de 1 al 8</t>
  </si>
  <si>
    <t>032-210, cambiando forros elevadores del Shell y de tapas.</t>
  </si>
  <si>
    <t>210-104: cambio de manguera de alimentacion.</t>
  </si>
  <si>
    <t>213-108: Reparan niple inyector</t>
  </si>
  <si>
    <t>213-393: Reponen pernos brida de descarga</t>
  </si>
  <si>
    <t>039-275: Reparan paletas</t>
  </si>
  <si>
    <t>M/V YH ODYSSEY
Material: FKPS
🔘N° de viaje: 03302
✅Inicio de embarque: 
🗓️14-09-2026🕰️10:35hrs
✅Fin de barco.
🗓️16-09-2026🕰️20:30hrs
📍Peso por balanza:163845TM
- - - - - - - - - - - - - - - - - - - - - -
✅EMBARCADO POR CONTROL 4
》Mineral: FKPS
 ▪️Eficiencia:91%
▪️ Disponibilidad operativa:60%
▪️ Disponibilidad mantenimiento:95%
▪️ Régimen general:4714TM
▪️ Régimen efectivo:2829TM
⚖️ Tonelaje en el turno:4600TM
-- - - - - - -- - - - - -- - - - - -- - - 
🔹STACKER 2 TRANSFERENCIA
● Apilando en Tolva 1
 - - - - - - - - - - - - - - - - - - - - - 
CALIDAD M/V YH ODYSSEY
Fe=69.5
S=0.214
H2O=8.13
Na2O=0.084
K2O=0.054
Alcalis=0.143
Cu=0.002
Zn=0.015
- - - - - - - - - - - - - - - - - - - - - - 
🔹 INCIDENCIAS
⚪️19:00:Sistema trabajando con Rotopala=4500TM y tolva2=1500TM.
⚪️18:30-19:15:Draft intermedio.
⚪️19:48-20:03:Cambio de bodega #8 a #2.
⚪️20:30:Fin de barco.
⚪️20:30-20:45:Draf final por SGS.
⚪️20:45-21:45:Maniobra de desatraque M/V YH ODYSSEY.
⚪️23:00: M/V WILLIAN OLDENDORFF en maniobras de atraque
•••••••••••••••••••••••••••••••••
🔹 TRABAJOS REALIZADOS
✅ OPERACIONES 
📌Inspección y reporte constante de sistema de embarque.
📌Gantry:Limpieza de polines de impacto faja 800.
📌071-081:Limpieza de loza.
📌071-714:Liberación de retornos y derrame y mesa conveyor.
📌071-712:Limpieza de polines de retorno.
📌071-710:Limpieza lado cola, pasadizo, poleas de cola, Lado angosto y área contrapeso.
📌071-706:Limpieza del chute
📌014-029:Limpieza en retorno Lado motriz
📌014-030:Limpieza chute y limpieza lado cola
📌014-031:Limpieza de chute e inspección de polietilenos
✅ OPERACIONES
📌071-706 Cambio de tubería y manguera de hidrolina del UPH2
🔹*TIEMPO a las:23:00hrs
● Mare:-metros
● Viento:-nudos
● Dirección:-grados
🔹BARCOS EN BAHÍA (3):
🚢M/V MINERAL KEVIN
🚢M/V AQUA VENTURE
🚢M/V VAN AUSPICIOUS</t>
  </si>
  <si>
    <t>1.- CRUDOS: 
C-2 a chute 12 al 14
2.- CHANCADORA:  
Nivel de silos: 4.4.1. 1.4.3. 2.2.2
Línea dos en operación con dos chancadoras para los silos 1/9 del chute 12/13
Línea uno en operación con tres chancadoras para el silo 9.y 501.
-Triturado= 3306 t
-Transferido = 3200 t.</t>
  </si>
  <si>
    <t>Cto: MF. Operando: RM: 1,2,5,6,7,8,9 / BM: 1,2,3,4,5,6,7,8,9,10.
032-210: se instaló 23 filas del Shell y 15 elevadores de ambas tapas, se giró molino dos veces.
032-207: Paró 04:30 hrs por baja presión de la bomba #2 de alta, se cambíó filtro y arrancó bomba #1 (continua con ruido), se revisará malla por pérdida de conos luego de arranque.
TRABAJOS REALIZADOS:
-032-208: Se continúa monitoreando temperatura del pedestal lado embrague.
-032-210: Beijing continua cambio de forros de tapas y shell.</t>
  </si>
  <si>
    <t>-210-104: Cambio de tramo manguera de alimentación.
-213-233: Refuerzan sumidero.
-213-393: Reponen perno brida descarga.</t>
  </si>
  <si>
    <t>039-275; Reparan paletas.</t>
  </si>
  <si>
    <t xml:space="preserve">Línea 1/2/3/4: 6/7/3/Parada
Nivel de Agitadores: 007: 30% / 008: 38% / 050: vacío
Línea 1/2/3 y bombas con agua desalinizada
-213-333: Cambiaron fajas.
-053-011: Cambio de sacas.
Dosificando floculante ambos espesadores.
</t>
  </si>
  <si>
    <t>CB1
L A x L3 / 111 psi / 2693 gpm
1 horizontal / 1 verticales
Poza: 2.50.m
R 2 
L 1   104 psi / 3159 gpm
4 horizontales 
CB2
LA x L1 /  65psi a shouxin
LC x L3 / 69psi a shouxin
Choclón Parado.
Muelle   #5
Tk 338= 17ft
Tk 250= 28ft.
** Bomba de recuperación 213-124, operando.</t>
  </si>
  <si>
    <t>Bombas de Captación # 1/3
Bombas de Envío a Pqt 7 # 1/2
Bomba de Envío a Filtros # 4
SF: 12 | UF: 13 | RO: 17
TK Pqt 7 = 6.10 m 
TK Filtros = 3.40 m
Flujo de envío a Filtros = 740 m3/h
Flujo envío pqt7= 372 m3/h
Conductividad: 998 uS/cm</t>
  </si>
  <si>
    <t>M/V YH ODYSSEY
Material: FKPS
🔘N° de viaje: 03302
✅Inicio de embarque: 
🗓️14-09-2026🕰️10:35hrs
✅Fin de barco.
🗓️16-09-2026🕰️20:30hrs
📍Peso por balanza:163845TM
- - - - - - - - - - - - - - - - - - - - - -
🚢M/V WILLIAM OLDENDORFF
Material: FKPS
🔘N° de viaje: 3303
✅Inicio de embarque: 
🗓️17-09-2026🕰️0005Hrs
📍Peso a embarcar:165500TM
📍Peso por balanza:29000TM
⚖️Faltante a embarcar:136500TM
✅EMBARCADO POR CONTROL 4
》Mineral: FKPS
 ▪️Eficiencia:97%
▪️ Disponibilidad operativa:97%
▪️ Disponibilidad mantenimiento:100%
▪️ Régimen general:4901TM
▪️ Régimen efectivo:5043TM
⚖️ Tonelaje en el turno:29000TM
- - - - - - - - - - - - - - - - - - - - - - 
🔹 INCIDENCIAS
⚪️19:00:Sistema trabajando con Rotopala=4500TM y tolva2=1500TM.
⚪️18:30-19:15:Draft intermedio.
⚪️19:48-20:03:Cambio de bodega #8 a #2.
⚪️20:30:Fin de barco.
⚪️20:30-20:45:Draf final por SGS.
⚪️20:45-21:45:Maniobra de desatraque M/V YH ODYSSEY.
⚪️23:00: M/V WILLIAN OLDENDORFF en maniobras de atraque
•••••••••••••••••••••••••••••••••
🔹 TRABAJOS REALIZADOS
✅ OPERACIONES 
📌Inspección y reporte constante de sistema de embarque
📌BOMBA 213-367: Se trabaja solo con bomba A, flujo normal
📌Gantry: Limpieza de polines de impacto faja 800.
📌071-081:Limpieza de loza.
📌071-710:Limpieza lado cola, pasadizo, poleas de cola, Lado angosto y área contrapeso.
📌071-706:Limpieza del chute
📌014-029:Limpieza en retorno Lado motriz
📌014-030:Limpieza chute y limpieza lado cola
📌014-031:Limpieza de chute e inspección de polietilenos
✅ OPERACIONES
📌071-706 Cambio de tubería y manguera de hidrolina del UPH2
🔹*TIEMPO a las:05:00hrs
● Mare:0.75 metros
● Viento:6 nudos
● Dirección: 160°
🔹BARCOS EN BAHÍA (3):
🚢M/V MINERAL KEVIN
🚢M/V AQUA VENTURE
🚢M/V VAN AUSPICIOUS</t>
  </si>
  <si>
    <t>17/9/2026</t>
  </si>
  <si>
    <t>2, 3 4</t>
  </si>
  <si>
    <t>2,3.</t>
  </si>
  <si>
    <t>TRABAJOS:
021 045: Se instala base comando de carga 
021 632: Instalación de tubería de agua para ducha 
211 051: Habilitado e instalación de blindajes en chute 
021 132: Habilitado de portamandiles 
021 014: Cambio de tapa de chute de bisagras a cuñas
275 032: Lubricación de equipos de planta chancadora
021 059: Pegado de empalme.</t>
  </si>
  <si>
    <t>7/7/0/0
*Filtro 053-011: Mantenimiento programado.
*Linea 3 paro a las 12:00hrs por control de nivel de agitadores.
*Faja 051-176: Se repone el freno de la faja.
*Espesador 053-002/003: Se conecta mangueras de 2", trabajos previos para la parada de Relaves.
*Bomba 213-357: Se realiza el cambio de aceite al cilindro.
*Se continúa con el agregado de floculante a los espesadores 053-002/003.
Linea 1-2 al 100% agua desalinizada.
Linea 3 al 100% agua desalinizada hasta las 12:00hrs
Bombas de vacio linea 1-2-3 con agua desalinizada.</t>
  </si>
  <si>
    <t>1. Se realizará  la toma de SDI de 5 y 15 minutos: OUT SF, IN RO, IN F.C, SF#03. 
2. SF#05 cambio de actuadores y posicionadores válvulas de venteo,mantenimiento válvula proporcional .
3. Alineamiento de bomba#03 de agua producida. 
4. Mantenimiento integral del secador#02.
5. ⁠Mejoramiento de estructura de contenedor UF#09.
6. ⁠Trasvase de NaClO en zona de captación.
7. ⁠bomba #01 de retrolavado de UF se realizó limpieza mecánica.
8. ⁠UF#09 se restauró alarma en válvula de descarga inferior.</t>
  </si>
  <si>
    <t xml:space="preserve">Se inicia a vaciar el agua de la tubería de petroleo diesel </t>
  </si>
  <si>
    <t>Nivel de silos: 331 112 133</t>
  </si>
  <si>
    <t>-Triturado= 3368 t</t>
  </si>
  <si>
    <t>-Transferido = 3360 t.</t>
  </si>
  <si>
    <t>032-207: se concluyen trabajos mecánicos, arranco 04:50h</t>
  </si>
  <si>
    <t>032-083 arranco 05:00h reemplazo del barras7.</t>
  </si>
  <si>
    <t>032-210, beijing reponen malla de reten, ajustaron pernos de las tapas, pendiente girar y continuar ajustando pernos del Shell.</t>
  </si>
  <si>
    <t>-032-207: Se continúa monitoreando temperatura del pedestal lado embrague, se mantiene en 69°C.</t>
  </si>
  <si>
    <t>032-201 presenta fuga de carga por manguera alimentación, y fuga de aceite por reten.</t>
  </si>
  <si>
    <t>213-688 se termina mantenimiento.</t>
  </si>
  <si>
    <t>212-897 desatoran ciclones.</t>
  </si>
  <si>
    <t>210-214 instalando cajón de alimentación.</t>
  </si>
  <si>
    <t>Línea 1/2/3/4: 6/7/3/Parada</t>
  </si>
  <si>
    <t>Nivel de Agitadores: 007: 50% / 008: 38% / 050: vacío</t>
  </si>
  <si>
    <t>-053-0123: Cambio de sacas.</t>
  </si>
  <si>
    <t>Línea 1 y 2 pararon por corte de energía stacker transferencia (01:15 a 01:25h).</t>
  </si>
  <si>
    <t>Dosificando floculante ambos espesadores.</t>
  </si>
  <si>
    <t>LA x L1 /  63psi a shouxin</t>
  </si>
  <si>
    <t>LC x L3 / 70psi a shouxin</t>
  </si>
  <si>
    <t>Muelle   #5</t>
  </si>
  <si>
    <t>Tk 250= 26ft.</t>
  </si>
  <si>
    <t>Bombas de Captación # 2/3</t>
  </si>
  <si>
    <t>TK Pqt 7 = 6.98 m</t>
  </si>
  <si>
    <t>TK Filtros = 4.40 m</t>
  </si>
  <si>
    <t>Flujo de envío a Filtros = 625 m3/h</t>
  </si>
  <si>
    <t>Flujo envío pqt7= 415 m3/h</t>
  </si>
  <si>
    <t>Conductividad: 947.8 uS/cm</t>
  </si>
  <si>
    <t>M/V WILLIAN OLDENDORFF</t>
  </si>
  <si>
    <r>
      <t>✅</t>
    </r>
    <r>
      <rPr>
        <sz val="11"/>
        <color theme="1"/>
        <rFont val="Arial"/>
        <family val="2"/>
        <charset val="1"/>
      </rPr>
      <t xml:space="preserve">Inicio de embarque: 17-09-2026 </t>
    </r>
    <r>
      <rPr>
        <sz val="11"/>
        <color theme="1"/>
        <rFont val="Segoe UI Symbol"/>
        <family val="2"/>
        <charset val="1"/>
      </rPr>
      <t>🕰</t>
    </r>
    <r>
      <rPr>
        <sz val="11"/>
        <color theme="1"/>
        <rFont val="Arial"/>
        <family val="2"/>
        <charset val="1"/>
      </rPr>
      <t>️00:05hrs</t>
    </r>
  </si>
  <si>
    <r>
      <t>📍</t>
    </r>
    <r>
      <rPr>
        <sz val="11"/>
        <color theme="1"/>
        <rFont val="Arial"/>
        <family val="2"/>
        <charset val="1"/>
      </rPr>
      <t>Peso por balanza:115500TM</t>
    </r>
  </si>
  <si>
    <t>Fe=69.6</t>
  </si>
  <si>
    <t>S=0.210</t>
  </si>
  <si>
    <r>
      <t>🔹</t>
    </r>
    <r>
      <rPr>
        <sz val="11"/>
        <color theme="1"/>
        <rFont val="Arial"/>
        <family val="2"/>
        <charset val="1"/>
      </rPr>
      <t>TIEMPO: 0500 (Marea:0.75m | Viento:6 nudos | Dirección:160°</t>
    </r>
  </si>
  <si>
    <t>18/9/2026</t>
  </si>
  <si>
    <t>NO HAY ENVIO</t>
  </si>
  <si>
    <t>12 al 14</t>
  </si>
  <si>
    <t xml:space="preserve">1, 3 </t>
  </si>
  <si>
    <t>3,4</t>
  </si>
  <si>
    <t>1,4.</t>
  </si>
  <si>
    <t>1,2,4,5,6,8,9</t>
  </si>
  <si>
    <t>1,2,3,4,5,6,8,9,10</t>
  </si>
  <si>
    <t>M/V MINERAL KEVIN</t>
  </si>
  <si>
    <t>✅Inicio de embarque: 19-09-2026🕰️02:50hrs</t>
  </si>
  <si>
    <r>
      <rPr>
        <sz val="10"/>
        <color rgb="FF000000"/>
        <rFont val="Segoe UI Symbol"/>
      </rPr>
      <t>✅</t>
    </r>
    <r>
      <rPr>
        <sz val="10"/>
        <color rgb="FF000000"/>
        <rFont val="Arial"/>
      </rPr>
      <t>Inicio de embarque:18-09-2026</t>
    </r>
    <r>
      <rPr>
        <sz val="10"/>
        <color rgb="FF000000"/>
        <rFont val="Segoe UI Symbol"/>
      </rPr>
      <t>🕰</t>
    </r>
    <r>
      <rPr>
        <sz val="10"/>
        <color rgb="FF000000"/>
        <rFont val="Arial"/>
      </rPr>
      <t>️23:00hrs</t>
    </r>
  </si>
  <si>
    <t>📍Peso por balanza:14000TM</t>
  </si>
  <si>
    <t>5,</t>
  </si>
  <si>
    <t>TRABAJOS:
021 022: Cambio de mandil lado sur,cambio de limpia faja
021 037: Canbio de polin de retorno
021 014: Retiro  de tapas de chute, instalación de pernos en chute posterior
211 051: Instalación de blindajes en chute
021 134: Habilitado de portamandiles
211 050: Habilitado de media malla</t>
  </si>
  <si>
    <t>6/7/3/0
*Filtro 053-023: Mantenimiento programado.
*Faja 051-176: Se realiza mantenimiento a los brazos de accionamiento del freno.
*Bomba 213-409: Se cambia empaquetadura a la caja del sello.
*Bomba 213-333: Se modifica la guarda instalando ventana de inspección.
*Se continúa con el agregado de floculante a los espesadores 053-002/003.
Linea 1-2-3 al 100% agua desalinizada.
Bombas de vacio linea 1-2-3 con agua desalinizada.</t>
  </si>
  <si>
    <t xml:space="preserve">1. Se realizará  la toma de SDI de 5 y 15 minutos: OUT SF, IN RO, IN F.C y de cada unidad de SF el antes y despues cuando entre a su retrolavado.2.   SF#05cambio de actuador  de válvula proporcional.
3. Inspección del motor de bomba#04 SF, se realizó megado de motor. 
4. Continúan los trabajos de mantenimiento integral del secador#02.
5. ⁠Mejoramiento de estructura de contenedor UF#09.
6. LQ de la Ro#02 
7. Orden y limpieza en Captación 
8. ⁠Esmerilado y pintado del contenedor UF#03
</t>
  </si>
  <si>
    <t>Se continua vaciando ducto de petroleo Diesel, se arranca caldera para probar lineas de vapor, para luego acondicionar la bomba y tuberias para vaciar el tanque 402-011</t>
  </si>
  <si>
    <t xml:space="preserve">1.- CRUDOS: 
C-2 a chute 9
2.- CHANCADORA:  
Nivel de silos: 111/111/121
Línea dos en operación con dos chancadoras para los silos 1/9 del chute 12/13
Línea uno en operación con tres chancadoras para el silo 9.y 501.
-Triturado= 1811 t
-Transferido = 1811 t.
</t>
  </si>
  <si>
    <t xml:space="preserve">Cto: MF. Operando: RM: 1,2,3,5,6,8,9 / BM: 1,2,3,4,5,6,7,8,9.
-Barras 4: Arrancó 21:51 hrs 
-Bolas 10: Arrancó 21:06 hrs.
TRABAJOS REALIZADOS:
-032-207: Se retira bronce lado descarga a Maestranza para maquinado. // Empalmando manguera descarga a 213-217.
-032-083 Se realiza asentado de pedestal lado acople, queda habilitado.
-032-087: Reparando malla del trommel.
-032-210, Se giró molino media vuelta se asegura hermeticidad, electiricstas levantan aislamiento de motor. Operando.
</t>
  </si>
  <si>
    <t xml:space="preserve">-210-314B: Se reparo tina y coloco tambor.
-213-233: Repararon sumidero y cambiaron 2 tramos de manguera descarga.
-213-804: cambiaron bomba.
</t>
  </si>
  <si>
    <t xml:space="preserve">Línea 1/2/3/4: 8/7/Parada/Parada
Nivel de Agitadores: 007: 42% / 008: 40% / 050: vacío
Línea 1/2/3 y bombas con agua desalinizada
-467-352: Reparan niple 2” agua enfriamiento.
-051-151: Cambiaron polin de retorno.
-053-023: Cambio de sacas, se vistió.
-19:00 hrs paro línea 3 por nivel de agitadores.
Dosificando floculante ambos espesadores.
</t>
  </si>
  <si>
    <t xml:space="preserve">Bombas de Captación # 3/4
Bombas de Envío a Pqt 7 # 1/2
Bomba de Envío a Filtros # 4
SF: 11 | UF: 12 | RO: 16
TK Pqt 7 = 6.90m 
TK Filtros = 4.44m
Flujo de envío a Filtros = 360 m3/h
Flujo envío pqt7= 720 m3/h
Conductividad: 990 uS/cm
-RO#2 limpieza quimica
</t>
  </si>
  <si>
    <t xml:space="preserve">CB1
L A x L3 / 110 psi / 2840 gpm
1 horizontal / 1 verticales
Poza: 3.30 m
R 2 
L 12   97 psi / 2715 gpm
3 horizontales 
CB2
LA x L1 / 37 psi a shouxin
LC x L3 / 105 psi a shouxin
Choclón Parado.
Muelle   #5
Tk 338= 17ft
Tk 250= 27ft.
** Bomba de recuperación 213-124, operando.
</t>
  </si>
  <si>
    <t xml:space="preserve">M/V WILLIAN OLDENDORFF
Material: FKPS
✅Inicio de embarque: 
🗓️17-09-2026🕰️00:05hrs
✅Parada por plea:
🗓️18-09-2026🕰️16:15hrs
✅Reinicio de embarque:
🗓️18-09-2026🕰️20:10hrs
✅Fin de barco:
🗓️18-09-2026🕰️23:00hrs
📍Peso por balanza:166798TM
- - - - - - - - - - - - - - - - - - - - - -
✅EMBARCADO POR CONTROL 4
》Mineral: FKPS
 ▪️Eficiencia:86%
▪️ Disponibilidad operativa:80%
▪️ Disponibilidad mantenimiento:97.7%
▪️ Régimen general:3555TM
▪️ Régimen efectivo:4458TM
⚖️ Tonelaje en el turno:9290TM
-- - - - - - -- - - - - -- - - - - -- - - 
🔹STACKER 2 TRANSFERENCIA
● Apilando en Tolva 2
 - - - - - - - - - - - - - - - - - - - - - 
CALIDAD M/V WILLIAN OLDENDORFF
Fe=69.5
S=0.215
H2O=7.82
Na2O=0.065
K2O=0.044
Alcalis=0.109
Cu=0.002
Zn=0.011
- - - - - - - - - - - - - - - - - - - - - - 
🔹 INCIDENCIAS
⚪️16:15-20:10:parado por plea.
⚪️20:10:Reinicio de embarque.
21:00-21:50:Draft intermedio.
⚪️22:23-22:2235:Cambio de bodega #8 a #2.
⚪️23:00:Fin de barco.
•••••••••••••••••••••••••••••••••
🔹 TRABAJO REALIZADOS
✅ OPERACIONES 
📌Inspección y reporte constante de sistema de embarque.
🔹*TIEMPO a las:23:00hrs
● Mare:0.3metros
● Viento:6.2nudos
● Dirección:141grados
🔹BARCOS EN BAHÍA:
🚢M/V KEVIN
🚢M/V AQUA VENTURE
🚢M/V AUSPICIOUS
</t>
  </si>
  <si>
    <t>C-2 a chute 12 al 14</t>
  </si>
  <si>
    <t>Nivel de silos: 451 445 145</t>
  </si>
  <si>
    <t>-Transferido = 4630 t.</t>
  </si>
  <si>
    <t>-032-083 se probó motor en vacío, se mide GAP (10 mm), acoplaron.</t>
  </si>
  <si>
    <t>032-207: en maestranza se continua con el maquinado de la pista se tiene un avance aprox. del 40%. // Se empalmó manguera descarga a 213-217.</t>
  </si>
  <si>
    <t>032-087 se termina de soldar parches en malla del tromell.</t>
  </si>
  <si>
    <t>213-111, cambian cabezal manguera descarga</t>
  </si>
  <si>
    <t>213-653, colocando tubo succión para luego parar la 213-654 fuga de carga por reten.</t>
  </si>
  <si>
    <t>Línea 1/2/3 y bombas con agua desalinizada.</t>
  </si>
  <si>
    <t>053-021, cambio de sacas programadas.</t>
  </si>
  <si>
    <t>LA x L1 / 36 psi a shouxin</t>
  </si>
  <si>
    <t>LC x L3 / 107 psi a shouxin</t>
  </si>
  <si>
    <t>Tk 338= 16ft</t>
  </si>
  <si>
    <t>Tk 250= 27ft.</t>
  </si>
  <si>
    <t>Bombas de Captación # 1/4</t>
  </si>
  <si>
    <t>TK Pqt 7 = 6.72m</t>
  </si>
  <si>
    <t>TK Filtros = 3.80m</t>
  </si>
  <si>
    <t>Flujo envío pqt7= 655 m3/h</t>
  </si>
  <si>
    <t>Conductividad: 937 uS/cm</t>
  </si>
  <si>
    <t>📍Peso a embarcar:167300TM</t>
  </si>
  <si>
    <t>📌071-801: Evaluación de empalme y grapas, dan pase para seguir trabajando</t>
  </si>
  <si>
    <t>🔹TIEMPO a las 06:00h (Mare:0.75 m | Viento:12 nudos |Dirección:150°</t>
  </si>
  <si>
    <t>🔹BARCOS EN BAHÍA (2):</t>
  </si>
  <si>
    <t>19/9/2026</t>
  </si>
  <si>
    <t>11 al 15</t>
  </si>
  <si>
    <t>1,2,4</t>
  </si>
  <si>
    <t>2,4</t>
  </si>
  <si>
    <t>📍Peso por balanza:79000TM</t>
  </si>
  <si>
    <t>📍Peso por balanza:114000TM</t>
  </si>
  <si>
    <t>TRABAJOS:
021 022: Se regula mandil lado sur
211 051: Soldeo de vigas de soporte de chute
021 631: Soldeo de rodapiés
021 132: Se habilita mandiles de 5"
021 061: Cambio de polin de carga 
021 031: Soldeo de ducto de colector de polvo</t>
  </si>
  <si>
    <t xml:space="preserve">1.- CRUDOS: 
C-2 a chute 11 al 15
2.- CHANCADORA:  
Nivel de silos: 331/322/122
Línea dos en operación con dos chancadoras para los silos 1/9 del chute 12/13
Línea uno en operación con tres chancadoras para el silo 9.y 501.
-Triturado= 2536 t
-Transferido = 2536 t.
</t>
  </si>
  <si>
    <t xml:space="preserve">Cto: MF. Operando: RM: 1,2,4,5,6,8,9 / BM: 1,2,3,4,5,6,8,9,10.
-Rm04: Paró 19:10 a 20:49 hrs por parada del bolas 10.
-Bm10: Paró 19:30 a 20:00 hrs por retiro de forro plano del interior // 20:00 a 20:43 hrs por falla eléctrica en aplicación del motor, se reguló factor de potencia.
-Bm04: Paró 22:15 a 22:30 hrs por limpieza de conos de malla trommel.
TRABAJOS REALIZADOS:
-032-083: Realizan armado de pedestal, se probó motor en vacío para medición de GAP. Acoplaran.
-032-207: Continua asentado de bronce, se desacopla reductor, Maestranza verifica alineamiento motor-reductor, dentro de parámetros.
</t>
  </si>
  <si>
    <t xml:space="preserve">-213-480: Cambiado bomba completa.
-212-149: Desatoran 03 ciclones.
</t>
  </si>
  <si>
    <t xml:space="preserve">Línea 1/2/3/4: 6/7/3/Parada
Nivel de Agitadores: 007: 42% / 008: 40% / 050: vacío
-053-021: Se vistió filtro.
-053-041: Cambio de sacas.
Línea 1/2/3 y bombas con agua desalinizada.
Dosificando floculante ambos espesadores.
</t>
  </si>
  <si>
    <t xml:space="preserve">Bombas de Captación # 1/2/4
Bombas de Envío a Pqt 7 # 1/2
Bomba de Envío a Filtros # 4
SF: 12 | UF: 13 | RO: 17
TK Pqt 7 = 6.50m 
TK Filtros = 5.42m
Flujo de envío a Filtros = 360 m3/h
Flujo envío pqt7= 680 m3/h
Conductividad: 939 uS/cm
-UF#04: Limpieza química.
</t>
  </si>
  <si>
    <t xml:space="preserve">CB1
L A x L3 / 109 psi / 2800 gpm
1 horizontal / 1 verticales
Poza: 2.30 m
R 2 
L2   98 psi / 2720 gpm
4 horizontales 
CB2
LA x L1 / 35 psi a shouxin
LC x L3 / 106 psi a shouxin
Choclón Parado.
Muelle   #5
Tk 338= 19ft
Tk 250= 28ft.
** Bomba de recuperación 213-124, operando.
</t>
  </si>
  <si>
    <t xml:space="preserve">M/V MINERAL KEVIN
Material: FKPS
✅Inicio de embarque: 
🗓️19-09-2026🕰️02:50hrs
📍Peso a embarcar:167,300TM
📍Peso por balanza:79,000TM
⚖️Faltante a embarcar:88,300TM
- - - - - - - - - - - - - - - - - - - - - -
✅EMBARCADO POR CONTROL 4
》Mineral: FKPS
 ▪️Eficiencia:81%
▪️ Disponibilidad operativa:93%
▪️ Disponibilidad mantenimiento:1000%
▪️ Régimen general:3917TM
▪️ Régimen efectivo:4217TM
⚖️ Tonelaje en el turno:16500TM
-- - - - - - -- - - - - -- - - - - -- - - 
🔹STACKER 2 TRANSFERENCIA
● Apilando en Tolva 2
 - - - - - - - - - - - - - - - - - - - - - 
CALIDAD M/V MINERAL KEVIN
Fe=70.0
S=0.202
H2O=7.86
Na2O=0.058
K2O=0.036
Alcalis=0.095
Cu=0.002
Zn=0.011
- - - - - - - - - - - - - - - - - - - - - - 
🔹 INCIDENCIAS
⚪️19:00:Sistema trabajando con tolvas #1-2-3. 
⚪️19:30:Reinicio con zona nueva.
⚪️20:23-20:40:Cambio de bodega #9 a #2.
⚪️22:00-22:15:Cambio de bodega #2 a #8.
•••••••••••••••••••••••••••••••••
🔹 TRABAJO REALIZADOS
✅ OPERACIONES
📌Inspección y reporte constante de sistema de embarque
📌BOMBA 213-367: Se trabaja solo con bomba A, flujo normal
📌Faja 071-712:Limpieza de acumulación de mineral polin de retorno #21.
📌Faja 014-031: Limpieza de acumulación de mineral polin de retorno #265.
✅ MECANICOS 
📌Faja 014-029:Cambio de polin carga central #323
📌Faja 014-031:Cambio de polin retorno #265
🔹TIEMPO 22:00hrs
● Mare:0.75 metros
● Viento:19 nudos
● Dirección:160 grados
🔹BARCOS EN BAHÍA (2):
🚢M/V AQUA VENTURE
🚢M/V VAN AUSPICIOUS
</t>
  </si>
  <si>
    <t>Nivel de silos: 221/225/144</t>
  </si>
  <si>
    <t>-Transferido = 4158 t.</t>
  </si>
  <si>
    <t>-032-207: Continua asentado de bronce, personal de maestranza termina alineamiento motor-reductor.</t>
  </si>
  <si>
    <t>213-267 Canal A, se desatora operando bomba.</t>
  </si>
  <si>
    <t>-213-480: Cambiado bomba completa, falta concluir.</t>
  </si>
  <si>
    <t>213-478 se arrancó en reemplazo de la 213-477 (fuga de carga)</t>
  </si>
  <si>
    <t>-053-041: desvestido por cambio de sacas.</t>
  </si>
  <si>
    <t>051-151 se cambió polín guiador.</t>
  </si>
  <si>
    <t>053-020 cambio de moto reductor al disco y agitador.</t>
  </si>
  <si>
    <t>LA x L1 / 35 psi a shouxin</t>
  </si>
  <si>
    <t>Tk 250= 298ft.</t>
  </si>
  <si>
    <t>Bombas de Captación # 2/4</t>
  </si>
  <si>
    <t>TK Pqt 7 = 6.81m</t>
  </si>
  <si>
    <t>TK Filtros = 3.39m</t>
  </si>
  <si>
    <t>Flujo de envío a Filtros = 413 m3/h</t>
  </si>
  <si>
    <t>Flujo envío pqt7= 660 m3/h</t>
  </si>
  <si>
    <t>Conductividad: 927 uS/cm</t>
  </si>
  <si>
    <t>-UF#04: finaliza limpieza química.</t>
  </si>
  <si>
    <t>Fe=70.0</t>
  </si>
  <si>
    <t>S=0.202</t>
  </si>
  <si>
    <t>Álcalis=0.095</t>
  </si>
  <si>
    <t>Zn=0.011</t>
  </si>
  <si>
    <t>20/9/2026</t>
  </si>
  <si>
    <t>1, 2,5</t>
  </si>
  <si>
    <t>1,3,4,5,6,7,8</t>
  </si>
  <si>
    <t>1,2,3,5,6,8,9,10</t>
  </si>
  <si>
    <t>📍Peso por balanza:142500TM</t>
  </si>
  <si>
    <t xml:space="preserve">1.- CRUDOS: 
C2 al chute 12_13_14.
C-7 chute 2,3
2.- CHANCADORA:  
Nivel de silos: 44 33 44 32 2  
Línea dos en operación con dos chancadoras para los silos 1/9 del chute 12/13
Línea uno en operación con tres chancadoras para el silo 9.y 501.
-Triturado= 675 t
-Transferido = 738 t.
Trabajo realizado
211-140 se repuso pernos ala plancha posterior de la zaranda.
211-018 se cambió posición la 1ra malla de 3/4.
</t>
  </si>
  <si>
    <t xml:space="preserve">Cto: MF. Operando: RM: 1,2,4,5,6,8,9 / BM: 1,2,3,4,5,6,8,9,10.
-032-082: Paró 09:28 a 11:04 hrs por arranque del Rm03. / Paró 15:08 hrs arranque del Rm03.
-032-083: Arrancó 09:25 a 11:06 hrs paro por alta temperatura pedestal acople del motor. / Arrancó 15:06 hrs.
-032-087: Arrancó 11:44 hrs en reemplazo Rm09.
-032-089: Paró 11:40 hrs por perforación en cuello trommel.
TRABAJOS REALIZADOS:
-032-207: Se terminó asentado de bronce, se instala, colocan tapa de trunnion, instalando línea de lubricación. Maestranza en proceso de alineamiento reductor-molino.
-032-089: Reparando cuello trommel.
-032-083: Se rectificó peine del coupling.
</t>
  </si>
  <si>
    <t xml:space="preserve">-210-101: Repararon vitaulic tubería de las quenas
-210-314: Cambiaron válvula de 2" de la quena
-210-312:  Reparan tubería de ducha.
-213-431: Se liberó área de bomba.
-210-281A: Se trasladó a planta tambor 53 para instalación.
</t>
  </si>
  <si>
    <t xml:space="preserve">Línea 1/2/3/4: 6/7/3/Parada
Nivel de Agitadores: 007: 50% / 008: 40% / 050: vacío
-053-041: Mantenimiento programado.
-213-409: Cambiando bocina, impulsor y plato succion.
Línea 1/2/3 y bombas con agua desalinizada.
Dosificando floculante ambos espesadores.
</t>
  </si>
  <si>
    <t xml:space="preserve">Bombas de Captación # 1/2/5
Bombas de Envío a Pqt 7 # 1/2
Bomba de Envío a Filtros # 4
SF: 12 | UF: 13| RO: 17
TK Pqt 7 = 7.21 m 
TK Filtros = 4.44 m
Flujo de envío a Filtros = 370 m3/h
Flujo envío pqt7= 633 m3/h
Conductividad: 910 uS/cm
-UF#07: limpieza química.
</t>
  </si>
  <si>
    <t xml:space="preserve">CB1=LA x L3 / 108 psi / 2850 gpm
1 horizontal / 1 verticales / poza: 2.0 m
R 2= L2   98 psi / 2630 gpm / 3 horizontales 
CB2
LA x L1 / 35 psi a shouxin
LC x L3 / 99 psi a shouxin
Choclón Parado.
Muelle   #5
Tk 338= 17ft
Tk 250= 27ft.
-213-264: Cambiaron de fajas.
** Bomba de recuperación 213-124, operando.
</t>
  </si>
  <si>
    <t xml:space="preserve">M/V "MINERAL KEVIN”
🟩 INICIO
📆 19/09/2026   🕐 02:50 hrs
🟩 ENVIO Z.A y Z.N
◼️	(07:00/09:10): Rotopala pila #5 y Tolva #2
◼️	(09:10/15:00): Tolva #1 y 2
🟩 DATOS DE EMBARQUE
◼️ Producto             :		FKPS	
◼️ Total a embarcar:	167,300 TM
◼️ Total abordo (15:00 hrs): 142,500 TM
◼️ Falta embarcar:	24,800 TM
- - - - - - - - - - - - - - - - - - - - - - - - - -
▫️Eficiencia:		83%
▫️Disp. Mantenimiento:	100.0%
▫️Disp. Operativa:	92%
▫️Régimen efectivo:	4,296 TM
▫️Régimen general :	3,940 TM
- - - - - - - - - - - - - - - - - - - - - - - - - -
🟧 CONTROL DE CALIDAD  %
 ◼️ Fe		=	70.0
 ◼️ S		=	0.214
 ◼️ Cu		= 0.002
 ◼️ H2O		= 7.89
 ◼️ Na2O	= 	0.058
 ◼️ K2O		=	0.037
 ◼️ Álcalis	=	0.095
 ◼️ Zn		=	0.011
- - - - - - - - - - - - - - - - - - - - - - - - - -
🟫 INCIDENCIAS
▫️(09:10), Envío de carga de solo tolvas a muelle antiguo 
▫️(09:30), Envío de carga de Rotopala a muelle nuevo 
🟫 OPERACIONES
▫️ Inspección en todo sistema de embarque 
🟫 MECÁNICOS
▫️*Faja 071-108* , Cambian polín de carga desbocado #339
- - - - - - - - - - - - - - - - - - - - - - - - - -
🟦 OO.MM. 🕐 15:00 hrs
▫️ Mar   =  3/4 metros
▫️ Vien  =  14 nudos
▫️ Direc = 150 °
🟦 BARCOS EN BAHIA
🚢 VAN AUSPICIOUS
🚢 AQUA VENTURE
🚢 MAIRAKI
</t>
  </si>
  <si>
    <t>C2 a los chutes 14/15</t>
  </si>
  <si>
    <t>Nivel de silos: 212 333 323</t>
  </si>
  <si>
    <t>-Transferido = 1010 t.</t>
  </si>
  <si>
    <t>-032-202: se termina de instalar tromell. Colocando malla de reten, rectificada en soldadura. Reponen sensores.</t>
  </si>
  <si>
    <t>210-291 A, se desconectó motor.</t>
  </si>
  <si>
    <t>210-100, presenta atoro manguera alimentación.</t>
  </si>
  <si>
    <t>231-653 se probó con agua, presenta fajas sueltas, se ajustar para volver a probar.</t>
  </si>
  <si>
    <t>039-283 repusieron paletas.</t>
  </si>
  <si>
    <t>039-282 retiran paleta por reparación.</t>
  </si>
  <si>
    <t>Línea 1/2/3/4: 6/7/4/parado</t>
  </si>
  <si>
    <t>Línea 1 y 2 pararon 19:05 a 19:45 por faja 051-185.</t>
  </si>
  <si>
    <t>051-182 se alineo polea de cabeza</t>
  </si>
  <si>
    <t>Se dosifica floculante a los espesadores.</t>
  </si>
  <si>
    <t>Bombas de Captación # 2,3</t>
  </si>
  <si>
    <t>Bombas de Envío a Pqt 7 # 1,2</t>
  </si>
  <si>
    <t>TK Pqt 7 = 6.65m</t>
  </si>
  <si>
    <t>TK Filtros = 4.25m</t>
  </si>
  <si>
    <t>Flujo de envío a Filtros = 330m³/h</t>
  </si>
  <si>
    <t>Flujo de envío a Paquete 7 = 660m³/h</t>
  </si>
  <si>
    <t>**Conductividad: 1032 us/cm.</t>
  </si>
  <si>
    <t>Casa 2:</t>
  </si>
  <si>
    <t>LA x L1 / 60 psi a shouxin</t>
  </si>
  <si>
    <t>LC x L3 / 116 psi a shouxin</t>
  </si>
  <si>
    <t>Muelle#1</t>
  </si>
  <si>
    <r>
      <t>◼</t>
    </r>
    <r>
      <rPr>
        <i/>
        <sz val="11"/>
        <color theme="1"/>
        <rFont val="Arial"/>
        <family val="2"/>
        <charset val="1"/>
      </rPr>
      <t>️Faja 071-801, fajeros continúan vulcanizado</t>
    </r>
  </si>
  <si>
    <t>M/V "CS HANG ZHOU” - MUELLE 2</t>
  </si>
  <si>
    <r>
      <t xml:space="preserve">🟫 INICIO:  29/09/2026   </t>
    </r>
    <r>
      <rPr>
        <sz val="11"/>
        <color theme="1"/>
        <rFont val="Segoe UI Symbol"/>
        <family val="2"/>
        <charset val="1"/>
      </rPr>
      <t>🕐</t>
    </r>
    <r>
      <rPr>
        <sz val="11"/>
        <color theme="1"/>
        <rFont val="Arial"/>
        <family val="2"/>
        <charset val="1"/>
      </rPr>
      <t xml:space="preserve"> 15:15 h.</t>
    </r>
  </si>
  <si>
    <r>
      <rPr>
        <sz val="11"/>
        <color rgb="FF000000"/>
        <rFont val="Cambria Math"/>
      </rPr>
      <t>◼</t>
    </r>
    <r>
      <rPr>
        <sz val="11"/>
        <color rgb="FF000000"/>
        <rFont val="Arial"/>
      </rPr>
      <t>️ Total abordo: 34,500 TM.</t>
    </r>
  </si>
  <si>
    <r>
      <rPr>
        <sz val="11"/>
        <color rgb="FF000000"/>
        <rFont val="Arial"/>
      </rPr>
      <t> </t>
    </r>
    <r>
      <rPr>
        <sz val="11"/>
        <color rgb="FF000000"/>
        <rFont val="Cambria Math"/>
      </rPr>
      <t>◼</t>
    </r>
    <r>
      <rPr>
        <sz val="11"/>
        <color rgb="FF000000"/>
        <rFont val="Arial"/>
      </rPr>
      <t>️ S : 0.240</t>
    </r>
  </si>
  <si>
    <t>21/9/2026</t>
  </si>
  <si>
    <t>9 al 15</t>
  </si>
  <si>
    <t xml:space="preserve"> 2,5</t>
  </si>
  <si>
    <t xml:space="preserve"> 3,4</t>
  </si>
  <si>
    <t>✅Inicio : 19-09-2026🕰️02:50hrs</t>
  </si>
  <si>
    <t>✅Termino : 21-09-2026🕰️00:40hrs</t>
  </si>
  <si>
    <t>📍Peso por balanza:1692000TM</t>
  </si>
  <si>
    <t>PARADA</t>
  </si>
  <si>
    <t>M/V AQUA VENTURA</t>
  </si>
  <si>
    <t>✅Inicio: 21-09-2026🕰️04:25hrs</t>
  </si>
  <si>
    <t>📍Peso por balanza:6500TM</t>
  </si>
  <si>
    <t>3 y 12</t>
  </si>
  <si>
    <t xml:space="preserve">TRABAJOS:
029 070: Inspección de impulsor,lubricación de couplin 
211 140: Soldeo de parche parte posterior de zaranda 
021 045: Cambio de mandil
020 122: Recortar deflectoras 
021 632: Instalación de ducha
021 047: Toma de parámetros de vibración de moto engrase de Coupling, de acuerdo a lo evaluado por taller electrico mañana se llevara motor a taller electrico para reparacion indican que no hay uno listo de 50hp.
</t>
  </si>
  <si>
    <t>7/7/4/0
*Faja 051-150: Se cambia 1 polin de retorno.
*Faja 051-170: Se cambia 1 polin cargador.
*Faja 051-185: Se cambia 1 polin de retorno.
*Faja 051-186: Se cambia 1 polin de retorno. Se retira polín de retorno con oreja rota.
*Filtro 053-021: Se desacopla cabezal de la manguera de alimentacion a la tina, se desatora.
*Bomba 213-409: Se rectifica brida de descarga, por fuga de carga.
*Faja 071-051 Se calibra balanza de faja de trasnferencia.
*Se continua con el agregado de floculante a los espesadores 053-002/003.
Linea 1-2-3 al 100% agua desalinizada.
Bombas de vacio linea 1-2-3 con agua desalinizada.</t>
  </si>
  <si>
    <t>1. Toma de SDI de  OUT SF, IN RO, IN FC
2. ⁠Conexionado de bomba dosificadora floculante en contenedor DS#2.
3. Mantenimiento de actuadores neumaticos, filtros reguladores de aire, posicionadores en taller electrico hong kun.
4. Retiro de baranda escalera de acceso de plataforma de captacion para reparacion.
5. Esmerilado de platinas para trabajos de mejoramiento de contenedor UF#9.
6. Cambio de grating de canaleata de drenaje en zona de tanque 7/8
7. Pintado de guarda y ventilador de bomba #4 de alimentacion SF
8. Cambio de junta de expansion de bomba #1 de captacion.
9. Inspeccion de valvulas de descarga superior e inferior de UF#5, por pase de agua.</t>
  </si>
  <si>
    <t xml:space="preserve">Limpieza de area de transferencia y filtros con bot cat, </t>
  </si>
  <si>
    <t xml:space="preserve">Casa de Bombas 1
- Se realizó lubricación de bombas 213-328/903/904/905/267.
Bomba 213-888
- Se realizó inspección de coupling.
- Se puede apreciar que se encuentra alineado.
- Se volvió a reponer acoplamiento, previo engrase.
Bomba 213-252(en ejecución)
- Se realizó pruebas de motor en vacío por parte de área eléctrica.
- Se nos dió pase para reponer fajas de transmisión.
- Se realiza ojo chino en base metálica para alinear poleas motriz y conducida.
- Se viene soldando botadores en base metálica.
Taller mecánico
- Se viene soldando tubería 6" para alimentación de filtro de choros en CB2.
Taller de arenado(en ejecución)
- Se arenaron tuberías habilitadas para cambio en PDP.
- Se da apoyo a taller de gravimetrica con el arenado de componentes.
</t>
  </si>
  <si>
    <t xml:space="preserve">1.- CRUDOS: 
C-2 a chute 12 al 14
2.- CHANCADORA:  
Nivel de silos: 312322122
Línea dos en operación con dos chancadoras para los silos 1/9 del chute 12/13
Línea uno en operación con tres chancadoras para el silo 9.y 501.
-Triturado= 2627 t
-Transferido = 1800 t.
</t>
  </si>
  <si>
    <t xml:space="preserve">Cto: MF. Operando: RM: 1,3,4,5,6,8,9 / BM: 1,2,3,4,5,6,8,9,10.
-032-081: Paró 17:37 a 18:55 hrs por parada del bolas 1.
-032-089: Paró 14:13 a 19:34 hrs por parada del bolas 9.
-032-201: paró 17:37 a 18:17 hrs por falla en sensor de temperatura de aceite lado condicional. // de 18:17 a 18:53 hrs paró por baja presión y flujo de bomba de alta #1, se cambió por la #2. Operando.
-032-204: Paró 22:23 a 22:50 hrs por limpieza de conos del trommel
-032-209: Paró 14:46 a 19:25 hrs Cambiaron 05 pernos cuello trommel, ampliaron ranuras de malla reten y cambiaron reten de alimentación.
TRABAJOS REALIZADOS:
-032-207: Continua asentado de bronce.
-032-209: Cambiaron 05 pernos cuello trommel, ampliaron ranuras de malla reten y cambiaron reten de alimentación.
</t>
  </si>
  <si>
    <t xml:space="preserve">-213-651: Se reparo sumidero.
-213-477: Mantenimiento de bomba.
-210-294: Instalan nueva tina lado B.
</t>
  </si>
  <si>
    <t xml:space="preserve">Línea 1/2/3/4: 7/7/3/Parada
Nivel de Agitadores: 007: 58% / 008: 38% / 050: vacío
-053-020: Acoplando motoreductor.
-051-170: Se alineo faja.
Línea 1/2/3 y bombas con agua desalinizada.
Dosificando floculante ambos espesadores.
</t>
  </si>
  <si>
    <t xml:space="preserve">Bombas de Captación # 3/4
Bombas de Envío a Pqt 7 # 1/2
Bomba de Envío a Filtros # 5
SF: 12 | UF: 13 | RO: 17
TK Pqt 7 = 6.90 m 
TK Filtros = 4.90 m
Flujo de envío a Filtros =  320 m3/h
Flujo envío pqt7= 640m3/h
Conductividad: 940 uS/cm
-UF#09 limpieza química.
</t>
  </si>
  <si>
    <t xml:space="preserve">CB1=LA x L3 / 108 psi / 2745 gpm
1 horizontal / 1 verticales / poza: 2.10 m
R 2= L2   100 psi /2670 gpm / 3 horizontales 
CB2
LA x L1 / 37 psi a shouxin
LC x L3 / 100 psi a shouxin
Choclón Parado.
Muelle   #5
Tk 338= 17ft
Tk 250= 28ft.
** Bomba de recuperación 213-124, operando.
</t>
  </si>
  <si>
    <t xml:space="preserve">🚢 M/V "AQUA VENTURE”
✅ INICIO 
📆 21/09/2026 🕐 04:25hrs
- - - - - - - - - - - - - - - - - - - - -
✅ ENVIO
📌 ROTOPALA = 4000TM 
📌 TOLVA #2 = 1500TM
- - - - - - - - - - - - - - - - - - - - -
✅ PRODUCTO = FKPS
📌 TOTAL EMBARCAR = 167342 TM
📌 ABORDO =  65050 TM
📌 X EMBARCAR = 102292TM
- - - - - - - - -- - - - - - - - - - - -
📌 Eficiencia   : 52%
📌 Disponibilidad mantenimiento: 96.2% 
📌 Disponibilidad operativa:91% 
📌 Régimen efectivo:  2703 TM
📌 Régimen general: 2447 TM
- - - - - - - - - - - - - - - - - - - - -
✅ CONTROL DE CALIDAD
 📌 Fe             =  69.5
 📌 S               = 0.201
 📌 Cu             = 0.002
 📌 H2O          = 7.86
 📌 Na2O        = 0.077
 📌 K2O          = 0.048
 📌 Alcalis      =  0.125
 📌 Zn             = 0.011
- - - - - - - - - - - - - - - - - - - - -
✅ PARADAS
📌 22:50/23:00 071-081 Cambio de polin #1 de retorno
✅ INCIDENCIAS
📌20:35 Reinicio de envío de Zona nueva
✅ OPERACIONES
📌014-029 Limpieza de polea motriz 
✅ MECANICOS
📌 071-081 Cambiaron polin #1 de retorno
- - - - - - - - - - - - - - - - - - - -
✅ OO.MM. 🕐 23:00 hrs
📌 Mar   = 0.3m
📌 Vien = 7.7 n
📌 Direc = 142º
✅ BARCOS EN BAHÍA (3)
🚢 ES BLUE SEA
🚢 MAIRAKI
🚢VAN AUSPICIOUS
NUEVO MUELLE
🚢 M/V "CSB YEARS”
✅ INICIO 
📆 16/09/2026 🕐 10:30 hrs
- - - - -- - - - - - - - - - - - - - - -
✅ PRODUCTO = FKPS
📌 TOTAL EMBARCAR = 304,500 TM
📌 ABORDO = 55,176 TM
📌 X EMBARCAR = 249,324 TM
- - - - - - - - - - - - - - - - - - - - -
- - - - - - - - - - - - - - - - - - - - -
✅ PARADAS
📌 22:00/   -* Parada por verificación de riel traslado a la bodega 8
✅ OPERACIONES
📌 Inspección y operación sistema de embarque muelle 2
📌 Trabajando solo con Beltfeeder 8120-BF-003
</t>
  </si>
  <si>
    <t>22/9/2026</t>
  </si>
  <si>
    <t>1, 3,4</t>
  </si>
  <si>
    <t>3, 4</t>
  </si>
  <si>
    <t>1,3,4,5,6,8,9</t>
  </si>
  <si>
    <t>✅Inicio : 21-09-2026🕰️04:25hrs</t>
  </si>
  <si>
    <t>✅Termino : 23-09-2026🕰️03:30hrs</t>
  </si>
  <si>
    <t>📍Peso por balanza: 131200TM</t>
  </si>
  <si>
    <t>📍Peso por balanza: 151500TM</t>
  </si>
  <si>
    <t>📍Peso por balanza: 167363TM</t>
  </si>
  <si>
    <t xml:space="preserve">TRABAJOS:
15:45 parada por cambio de turno 
L.2 08:00/09:55 parada por control de nivel de silos 
15:45 parada por cambio de turno
</t>
  </si>
  <si>
    <t>5/7/4/0
*Filtro 053-049: Mantenimiento programado.
*Secador de humedad 059-078: Se cierra tapa de inspección, se resana con norbac codo de descarga 4" y tubería vacío 18", se tomó medidas para su fabricación.
*Bomba 213-409: Se cambia niple 2" a la purga.
*Filtro 053-020: Se termina el armado del filtro, mecánicos instalando motoreductor del agitador.
*Receptor 059-054: Se está soldando plancha metálica al tanque con perforación.
*Cajón distribuidor 059-001: Se cambia plancha metálica y carrete a la manguera de alimentación 12" al espesador 053-003.
*Se continua con el agregado de floculante a los espesadores 053-002/003.
Linea 1-2-3 al 100% agua desalinizada.
Bombas de vacio linea 1-2-3 con agua desalinizada.</t>
  </si>
  <si>
    <t xml:space="preserve">1. Toma de SDI de  OUT SF, IN RO, IN FC, SF #05,02
2. Se realizo la reparacion/ cambio de brida de purga del filtro autolimpiante #02 de captación 
3. ⁠Se inicia con la LQ alcalina de la  RO #07 
4. Se realizo la inspección del sistema de calentamiento CIP RO, al controlador de temperatura.
5. Cambio de empaque en brida de descarga inferior de la SF #06
6. Se realiza el mantenimiento a la valvula tipo mariposa de la descarga superior de la UF #05
7. Se realiza el pintado el contenedor UF #07
8. Se continua con el mantenimiento del techo del contenedor UF #09
</t>
  </si>
  <si>
    <t xml:space="preserve">Se continua lmpieza de area de transferencia y filtros con bot cat, </t>
  </si>
  <si>
    <t xml:space="preserve">1.- CRUDOS: 
C-2 a chute 12_13_14
2.- CHANCADORA:  
Nivel de silos: 112223122
Línea dos en operación con dos chancadoras para los silos 1/9 del chute 12/13
Línea uno en operación con tres chancadoras para el silo 9.y 501.
-Triturado= 0 t
-Transferido = 0 t.
-021-037: Fajeros reparan empalme.
-021-047: Maestranza maquina nuevo eje para motor, balancean en taller eléctrico, en proceso de armado.
</t>
  </si>
  <si>
    <t xml:space="preserve">Cto: MF. Operando: RM: 1,3,4,5,6,8,9 / BM: 1,2,3,4,5,6,8,9,10.
-032-085: Paró 15:50 a 16:25 hrs por alta temperatura aceite de retorno, se arrancó radiador. / Paró 17:30 a 22:03 hrs por parada del bolas 5.
-032-087: Paró 17:30 a 22:03 hrs por parada del bolas 5.
-032-205: Paró 18:00 a 21:59 hrs por ampliar ranuras de malla descarga y cambio de reten alimentación.
-032-207: Paró 19:21 hrs para dializado de aceite por contaminación con limaduras de bronce.
TRABAJOS REALIZADOS:
-032-205: ampliaron ranuras de malla descarga y cambio de reten alimentación.
-032-207: Dializando aceite, se revisaron filtros de alta.
</t>
  </si>
  <si>
    <t xml:space="preserve">-210-294B: Acondicionando planchas de descarga.
-210-268: Se cambió codo de 8” de colas.
</t>
  </si>
  <si>
    <t xml:space="preserve">Línea 1/2/3/4: 7/7/3/Parada
Nivel de Agitadores: 007: 35% / 008: 46% / 050: vacío
- Receptor 059-0058 se repuso tapa de inspección se arranco filtros 025 y 027 22:30 hrs
Línea 1/2/3 y bombas con agua desalinizada.
Dosificando floculante ambos espesadores.
</t>
  </si>
  <si>
    <t xml:space="preserve">Bombas de Captación # 1/3/4
Bombas de Envío a Pqt 7 # 1/2
Bomba de Envío a Filtros # 4
SF: 11 | UF: 12 | RO: 16
TK Pqt 7 =  6.53 m 
TK Filtros = 3.65 m
Flujo de envío a Filtros = 360 m3/h
Flujo envío pqt7= 650 m3/h
Conductividad: 932 uS/cm
-RO#07 limpieza química.
</t>
  </si>
  <si>
    <t xml:space="preserve">CB1=LA x L3 / 103 psi / 2800 gpm
1 horizontal / 1 verticales / poza: 3.10 m
R 2= L2   98 psi /2800 gpm / 4 horizontales 
CB2
LA x L1 / 35 psi a shouxin
LB x L3 / 100 psi a shouxin
Choclón Parado.
Muelle   #5
Tk 338= 16ft
Tk 250= 26ft.
** Bomba de recuperación 213-124, operando.
</t>
  </si>
  <si>
    <t xml:space="preserve">M/V "AQUA VENTURE”
✅ INICIO 
📆 21/09/2026 🕐 04:25hrs
- - - - - - - - - - - - - - - - - - - - -
✅ ENVIO
📌 ROTOPALA = 4000TM 
📌 TOLVA #2 = 1500TM
- - - - - - - - - - - - - - - - - - - - -
✅ PRODUCTO = FKPS
📌 TOTAL EMBARCAR = 167342 TM
📌 ABORDO =  151500 TM
📌 X EMBARCAR = 15842 TM
- - - - - - - - - - - - - - - - - - - - -
📌 Eficiencia   : 70%
📌 Disponibilidad mantenimiento: 97.5% 
📌 Disponibilidad operativa: 90% 
📌 Régimen efectivo:  3613 TM
📌 Régimen general: 3252 TM
- - - - - - - - - - - - - - - - - - - - -
✅ CONTROL DE CALIDAD
 📌 Fe             =  69.5
 📌 S               = 0.210
 📌 Cu             = 0.002
 📌 H2O          = 7.87
 📌 Na2O        = 0.078
 📌 K2O          = 0.047
 📌 Alcalis      =  0.125
 📌 Zn             = 0.011
- - - - - - - - - - - - - - - - - - - - -
✅ PARADAS
✅ INCIDENCIAS
📌20:40 Reinicio de envío de Zona nueva
📌071-108 Cambio de polin de carga #270 #117
✅ OPERACIONES
📌 Inspección y monitoreo de equipos y componentes 
✅ MECANICOS
📌071-108 Cambio de polin de carga #270 #117
✅INSTRUMENTISTAS
📌Faja 014-029/014-030/014-031 no marcan amperajes 
- - - - - - - - - - - - - - - - - - - -
✅ OO.MM. 🕐 23:00 hrs
📌 Mar   = 0.3m
📌 Vien = 6.7 n
📌 Direc = 155º
✅ BARCOS EN BAHÍA (3)
🚢 ES BLUE SEA
🚢 MAIRAKI
🚢VAN AUSPICIOUS
NUEVO MUELLE
M/V "CSB YEARS”
✅ INICIO 
📆 16/09/2026 🕐 10:30 hrs
- - - - - - - - - - - - - - - - - - - - -
✅ PRODUCTO = FKPS
📌 TOTAL EMBARCAR = 304,500 TM
📌 ABORDO = 88,300 TM
📌 X EMBARCAR = 216,200 TM
- - - - - - - - - - - - - - - - - - - - -
✅ PARADAS
📌 19:42 Se corta envío de ROTOPALA. 
📌20:00/20:25 Cambio de bodega #1 a #6. 
📌 20:25/21:00 Relevo de personal de tractores. 
📌21:15/21:20 * Beltfeeder 8120-BF002* Parada por muestreo.
📌22:00/22:05 * Beltfeeder 8120-BF002* Parada por muestreo.
📌 22:40/22:45 * Beltfeeder 8120-BF002* Parada por muestreo.
✅ OPERACIONES
📌 Inspección y operación sistema de embarque muelle 2.
📌 Trabajando solo con Beltfeeder 8120-BF-002.
</t>
  </si>
  <si>
    <t>Nivel de silos: 111 123 121</t>
  </si>
  <si>
    <t>-021-047: se traslada motor a planta, personal de beijing instalo, reponen corriente para verificar alineamiento.</t>
  </si>
  <si>
    <t>-211-124 paro al romper seguro del rodaje de la excéntrica, se trabaja con chancadoras 022-128/131.</t>
  </si>
  <si>
    <t>-032-084 paro 02:53 a 03:14h por bomba 123-805, no hermetiza.</t>
  </si>
  <si>
    <t xml:space="preserve"> -032-207, se continua con el dializado del aceite, último dato registra en 16.</t>
  </si>
  <si>
    <t>-032-087 se cambió reten de jebe.</t>
  </si>
  <si>
    <t>-213-813 se coloco abrazadera a manguera de descarga.</t>
  </si>
  <si>
    <t xml:space="preserve">-213-805 reponen poleas, fajas, guarda. </t>
  </si>
  <si>
    <t>213-114, realizando mantenimiento, por fuga de carga por tapas.</t>
  </si>
  <si>
    <t>Línea 1/2/3/4: 7/8/3/Parada</t>
  </si>
  <si>
    <t>Faja 151 se alineo polea de cabeza.</t>
  </si>
  <si>
    <t>LA x L1 / 37 psi a shouxin</t>
  </si>
  <si>
    <t>LB x L3 / 101 psi a shouxin</t>
  </si>
  <si>
    <t>Tk 338= 17ft</t>
  </si>
  <si>
    <t>** Bomba de recuperación 213-124, operando, con fuga de carga por tubo de succión</t>
  </si>
  <si>
    <t>Bombas de Captación # 1/3/4</t>
  </si>
  <si>
    <t>TK Pqt 7 =  6.49 m</t>
  </si>
  <si>
    <t>TK Filtros = 5.47 m</t>
  </si>
  <si>
    <t>Flujo de envío a Filtros = 305 m3/h</t>
  </si>
  <si>
    <t>Flujo envío pqt7= 710 m3/h</t>
  </si>
  <si>
    <t>Conductividad: 898 uS/cm</t>
  </si>
  <si>
    <t>-UF#07: finaliza limpieza alcalina.</t>
  </si>
  <si>
    <t>M/V "AQUA VENTURE”</t>
  </si>
  <si>
    <r>
      <t>✅</t>
    </r>
    <r>
      <rPr>
        <sz val="11"/>
        <color theme="1"/>
        <rFont val="Arial"/>
        <family val="2"/>
        <charset val="1"/>
      </rPr>
      <t xml:space="preserve"> INICIO: 21/09/2026 </t>
    </r>
    <r>
      <rPr>
        <sz val="11"/>
        <color theme="1"/>
        <rFont val="Segoe UI Symbol"/>
        <family val="2"/>
        <charset val="1"/>
      </rPr>
      <t>🕐</t>
    </r>
    <r>
      <rPr>
        <sz val="11"/>
        <color theme="1"/>
        <rFont val="Arial"/>
        <family val="2"/>
        <charset val="1"/>
      </rPr>
      <t xml:space="preserve"> 04:25hrs</t>
    </r>
  </si>
  <si>
    <r>
      <t>✅</t>
    </r>
    <r>
      <rPr>
        <sz val="11"/>
        <color theme="1"/>
        <rFont val="Arial"/>
        <family val="2"/>
        <charset val="1"/>
      </rPr>
      <t xml:space="preserve"> TERMINO: 23/09/2026 </t>
    </r>
    <r>
      <rPr>
        <sz val="11"/>
        <color theme="1"/>
        <rFont val="Segoe UI Symbol"/>
        <family val="2"/>
        <charset val="1"/>
      </rPr>
      <t>🕐</t>
    </r>
    <r>
      <rPr>
        <sz val="11"/>
        <color theme="1"/>
        <rFont val="Arial"/>
        <family val="2"/>
        <charset val="1"/>
      </rPr>
      <t xml:space="preserve"> 03:30hrs</t>
    </r>
  </si>
  <si>
    <r>
      <t>📌</t>
    </r>
    <r>
      <rPr>
        <sz val="11"/>
        <color theme="1"/>
        <rFont val="Arial"/>
        <family val="2"/>
        <charset val="1"/>
      </rPr>
      <t xml:space="preserve"> ABORDO = 167 521 TM</t>
    </r>
  </si>
  <si>
    <r>
      <t>📌</t>
    </r>
    <r>
      <rPr>
        <sz val="11"/>
        <color theme="1"/>
        <rFont val="Arial"/>
        <family val="2"/>
        <charset val="1"/>
      </rPr>
      <t xml:space="preserve"> PESO X SGS = 167 363.90 TM</t>
    </r>
  </si>
  <si>
    <r>
      <t xml:space="preserve"> </t>
    </r>
    <r>
      <rPr>
        <sz val="11"/>
        <color theme="1"/>
        <rFont val="Segoe UI Symbol"/>
        <family val="2"/>
        <charset val="1"/>
      </rPr>
      <t>📌</t>
    </r>
    <r>
      <rPr>
        <sz val="11"/>
        <color theme="1"/>
        <rFont val="Arial"/>
        <family val="2"/>
        <charset val="1"/>
      </rPr>
      <t xml:space="preserve"> Fe             =  69.5</t>
    </r>
  </si>
  <si>
    <r>
      <t xml:space="preserve"> </t>
    </r>
    <r>
      <rPr>
        <sz val="11"/>
        <color theme="1"/>
        <rFont val="Segoe UI Symbol"/>
        <family val="2"/>
        <charset val="1"/>
      </rPr>
      <t>📌</t>
    </r>
    <r>
      <rPr>
        <sz val="11"/>
        <color theme="1"/>
        <rFont val="Arial"/>
        <family val="2"/>
        <charset val="1"/>
      </rPr>
      <t xml:space="preserve"> S               = 0.213</t>
    </r>
  </si>
  <si>
    <r>
      <t>✅</t>
    </r>
    <r>
      <rPr>
        <sz val="11"/>
        <color theme="1"/>
        <rFont val="Arial"/>
        <family val="2"/>
        <charset val="1"/>
      </rPr>
      <t xml:space="preserve"> OO.MM. </t>
    </r>
    <r>
      <rPr>
        <sz val="11"/>
        <color theme="1"/>
        <rFont val="Segoe UI Symbol"/>
        <family val="2"/>
        <charset val="1"/>
      </rPr>
      <t>🕐</t>
    </r>
    <r>
      <rPr>
        <sz val="11"/>
        <color theme="1"/>
        <rFont val="Arial"/>
        <family val="2"/>
        <charset val="1"/>
      </rPr>
      <t>06:00 h. (Marea=0.3m | Viento=1.5 n | Dirección= 98º</t>
    </r>
  </si>
  <si>
    <t>🔹BARCOS EN BAHÍA (3):</t>
  </si>
  <si>
    <t>23/9/2026</t>
  </si>
  <si>
    <t>M/V VAN AUSPICIOUS</t>
  </si>
  <si>
    <t>✅Inicio : 23-09-2026🕰️07:50hrs</t>
  </si>
  <si>
    <t>📍Peso por balanza: 23 100TM</t>
  </si>
  <si>
    <t>📍Peso por balanza: 45 000TM</t>
  </si>
  <si>
    <t>📍Peso por balanza: 70 000TM</t>
  </si>
  <si>
    <t xml:space="preserve">TRABAJOS:
021 047:Montaje de motor Alineamiento con Lasser Engrase de Coupling Prueba de equipo 
029 070: Inspección de válvula de secadores
211 051: Reposición de pernos de blindaje lado alimentación 
021 022: Regulación de mandil lado sur
275 032: Lubricación de equipos planta chancadora 
020 010: Se habilita líner para bandeja de feder
022 130: Habilitado de tapa de chute inspección de camara de chancadora
</t>
  </si>
  <si>
    <t>Nivel de silos: 433 132 234</t>
  </si>
  <si>
    <t>-Transferido = 3354 t.</t>
  </si>
  <si>
    <t>* Línea #1 paro 06:00 h por mantenimiento programado.</t>
  </si>
  <si>
    <t xml:space="preserve"> -032-207, se monitorea parametros de operacin, temperaura aceite a trunion estables.</t>
  </si>
  <si>
    <t>210-294 hermetizaron cajón descarga-operando.</t>
  </si>
  <si>
    <t>210-290 cambio de codo en descarga tina de colas.</t>
  </si>
  <si>
    <t>210-108, se calafatean cajón de alimentación.</t>
  </si>
  <si>
    <t>213-105 reponen pernos (3) brida de descarga.</t>
  </si>
  <si>
    <t>210-107/108 (cajón colas), colocan abrazadera manguera de descarga.</t>
  </si>
  <si>
    <t>213-480 se termina de armar, queda st-by.</t>
  </si>
  <si>
    <t>039-272 habilitan inyectores en manguera de descarga.</t>
  </si>
  <si>
    <t>Línea 1/2/3/4: 7/7/4/Parada</t>
  </si>
  <si>
    <t>213-200 cambiaron fajas en Ve.</t>
  </si>
  <si>
    <t>053-024 cambio de sacas programadas.</t>
  </si>
  <si>
    <t>LC x L3 / 97 psi a shouxin</t>
  </si>
  <si>
    <t>Tk 250= 29ft.</t>
  </si>
  <si>
    <t>** Bomba de recuperación 213-124, operando, con fuga de carga por tubo de succión.</t>
  </si>
  <si>
    <t>Bombas de Captación # 2,4</t>
  </si>
  <si>
    <t>SF: 12 | UF: 13 | RO: 16</t>
  </si>
  <si>
    <t>TK Pqt 7 = 7.32 m</t>
  </si>
  <si>
    <t>TK Filtros = 3.72 m</t>
  </si>
  <si>
    <t>Flujo envío pqt7= 565 m3/h</t>
  </si>
  <si>
    <t>-UF#03 finaliza limpieza química.</t>
  </si>
  <si>
    <t>M/V "VAN AUSPICIUS”</t>
  </si>
  <si>
    <r>
      <t>🟫 INICIO</t>
    </r>
    <r>
      <rPr>
        <sz val="11"/>
        <color theme="1"/>
        <rFont val="Segoe UI Symbol"/>
        <family val="2"/>
        <charset val="1"/>
      </rPr>
      <t>📆</t>
    </r>
    <r>
      <rPr>
        <sz val="11"/>
        <color theme="1"/>
        <rFont val="Arial"/>
        <family val="2"/>
        <charset val="1"/>
      </rPr>
      <t xml:space="preserve"> 23/09/2026   </t>
    </r>
    <r>
      <rPr>
        <sz val="11"/>
        <color theme="1"/>
        <rFont val="Segoe UI Symbol"/>
        <family val="2"/>
        <charset val="1"/>
      </rPr>
      <t>🕐</t>
    </r>
    <r>
      <rPr>
        <sz val="11"/>
        <color theme="1"/>
        <rFont val="Arial"/>
        <family val="2"/>
        <charset val="1"/>
      </rPr>
      <t xml:space="preserve"> 07:50 hrs</t>
    </r>
  </si>
  <si>
    <r>
      <rPr>
        <sz val="11"/>
        <color rgb="FF000000"/>
        <rFont val="Cambria Math"/>
      </rPr>
      <t>◼</t>
    </r>
    <r>
      <rPr>
        <sz val="11"/>
        <color rgb="FF000000"/>
        <rFont val="Arial"/>
      </rPr>
      <t>️ Total abordo: 70,000 TM.</t>
    </r>
  </si>
  <si>
    <r>
      <rPr>
        <sz val="11"/>
        <color rgb="FF000000"/>
        <rFont val="Arial"/>
      </rPr>
      <t> </t>
    </r>
    <r>
      <rPr>
        <sz val="11"/>
        <color rgb="FF000000"/>
        <rFont val="Cambria Math"/>
      </rPr>
      <t>◼</t>
    </r>
    <r>
      <rPr>
        <sz val="11"/>
        <color rgb="FF000000"/>
        <rFont val="Arial"/>
      </rPr>
      <t>️ Fe : 69.8</t>
    </r>
  </si>
  <si>
    <r>
      <rPr>
        <sz val="11"/>
        <color rgb="FF000000"/>
        <rFont val="Arial"/>
      </rPr>
      <t> </t>
    </r>
    <r>
      <rPr>
        <sz val="11"/>
        <color rgb="FF000000"/>
        <rFont val="Cambria Math"/>
      </rPr>
      <t>◼</t>
    </r>
    <r>
      <rPr>
        <sz val="11"/>
        <color rgb="FF000000"/>
        <rFont val="Arial"/>
      </rPr>
      <t>️ S : 0.198</t>
    </r>
  </si>
  <si>
    <r>
      <t xml:space="preserve">🟦 OO.MM. </t>
    </r>
    <r>
      <rPr>
        <sz val="11"/>
        <color theme="1"/>
        <rFont val="Segoe UI Symbol"/>
        <family val="2"/>
        <charset val="1"/>
      </rPr>
      <t>🕐</t>
    </r>
    <r>
      <rPr>
        <sz val="11"/>
        <color theme="1"/>
        <rFont val="Arial"/>
        <family val="2"/>
        <charset val="1"/>
      </rPr>
      <t xml:space="preserve"> 06:00 h (Marea=0.3 metros | Viento= 2.6 nudos | Dirección=105°</t>
    </r>
  </si>
  <si>
    <t>🟦 BARCOS EN BAHIA</t>
  </si>
  <si>
    <t>MUELLE 2</t>
  </si>
  <si>
    <r>
      <t>🚢</t>
    </r>
    <r>
      <rPr>
        <sz val="11"/>
        <color theme="1"/>
        <rFont val="Arial"/>
        <family val="2"/>
        <charset val="1"/>
      </rPr>
      <t xml:space="preserve"> M/V "CSB YEARS”</t>
    </r>
  </si>
  <si>
    <r>
      <t>✅</t>
    </r>
    <r>
      <rPr>
        <sz val="11"/>
        <color theme="1"/>
        <rFont val="Arial"/>
        <family val="2"/>
        <charset val="1"/>
      </rPr>
      <t xml:space="preserve"> INICIO </t>
    </r>
    <r>
      <rPr>
        <sz val="11"/>
        <color theme="1"/>
        <rFont val="Segoe UI Symbol"/>
        <family val="2"/>
        <charset val="1"/>
      </rPr>
      <t>📆</t>
    </r>
    <r>
      <rPr>
        <sz val="11"/>
        <color theme="1"/>
        <rFont val="Arial"/>
        <family val="2"/>
        <charset val="1"/>
      </rPr>
      <t xml:space="preserve"> 16/09/2026 </t>
    </r>
    <r>
      <rPr>
        <sz val="11"/>
        <color theme="1"/>
        <rFont val="Segoe UI Symbol"/>
        <family val="2"/>
        <charset val="1"/>
      </rPr>
      <t>🕐</t>
    </r>
    <r>
      <rPr>
        <sz val="11"/>
        <color theme="1"/>
        <rFont val="Arial"/>
        <family val="2"/>
        <charset val="1"/>
      </rPr>
      <t xml:space="preserve"> 10:30 hrs</t>
    </r>
  </si>
  <si>
    <r>
      <t>📌</t>
    </r>
    <r>
      <rPr>
        <sz val="11"/>
        <color theme="1"/>
        <rFont val="Arial"/>
        <family val="2"/>
        <charset val="1"/>
      </rPr>
      <t xml:space="preserve"> ABORDO = 164,000 TM</t>
    </r>
  </si>
  <si>
    <t>24/9/2026</t>
  </si>
  <si>
    <t>MTTO PROGRAMADO</t>
  </si>
  <si>
    <t xml:space="preserve">2 chancadoras C2 / 2 chancadoras C7
</t>
  </si>
  <si>
    <t>1,2,4,5,6,7,8,9,10</t>
  </si>
  <si>
    <t>📍Peso por balanza: 104 200TM</t>
  </si>
  <si>
    <t>📍Peso por balanza: 131 500TM</t>
  </si>
  <si>
    <t>📍Peso por balanza: 150800TM</t>
  </si>
  <si>
    <t>TRABAJOS:
1- 021 012 se cambio motoreductor 
2- 021/022 se cambio platinas 
3- 211/024 se cambio platinas 
4-211/025 se cambio platinas 
5-211/018 se cambio
Platinas y blindajes 
6- 021/055/059 cambio de deflectoras y platinas 
7- 021/014/211/140 cambio de blindajes y platinas 
8- 211/140/059 cambio de deflectores 
9-021/045/059 cambio de deflectoras 
10-021/059/063 cambio de deflectora
11.: 021-031: Cambio de faja
12: 020-010: cambio de zocalos, deflectoras</t>
  </si>
  <si>
    <t>6/7/3/3
*Filtro 053-024: Mantenimiento programado.
*Faja 051-182: Se cambió 2 polines de retorno.
*Faja 051-151: Se cambió 1 polín retorno.
*Faja 051-150: Se cambió 1 polín retorno 
*Receptor 059-054: Se resano interiormente con norbac.
*Bomba 213-200: Se cambió fajas "V" y empaquetadura a la caja de sello.
*Filtro 053-035: Se resana con norbac carrete perforado del reboce de la tina.
*Se continua con el agregado de floculante a los espesadores 053-002/003.
Linea 1-2-3-4 al 100% agua desalinizada.
Bombas de vacio linea 1-2-3 con agua desalinizada.</t>
  </si>
  <si>
    <t xml:space="preserve">1. Se realiza la toma de SDI de  OUT SF, IN RO, IN FC, SF #05,02,03
2. Se realiza el trasvase de Anticrustante 
3. ⁠Se realizo el trasvase de Soda caustica
4. Se realiza el ingreso de las membrandas luego de su inspeccion de la RO #05, se colocaron 14 membranas nuevas, y se retiraron 14 membranas mas pesadas para limpieza CIP externa.
5. Se realizo la dosificación de Naclo desde Captación 
6. Personal de instrumentación realiza el mantenimiento de actuador eléctrico retirado de la RO #02 en taller electrico
7. Se continua con el mantenimiento de techo del contenedor UF #09
8. Se realiza el pintado del contenedor CIP
PLANTA DESALADORA ANTIGUA 
OI 200 en proceso de cambio de motor y bomba de alimentacion </t>
  </si>
  <si>
    <t xml:space="preserve">Se esta vaciando los ductos de petroleo diesel, se retiro dos tanques de agua </t>
  </si>
  <si>
    <t xml:space="preserve">Altura de los silos       
   323155445
Triturado
  450
Transferencia
1309
Con polea arriba y tambores abajo
  Envío de mineral
C2 al chute 12_13.
Línea dos en operación con tres chancadoras 
Línea uno en operación con dos chancadoras
022_042. Fuera de servicio.
</t>
  </si>
  <si>
    <t xml:space="preserve">Cto: MF. Operando: RM: 1,2,3,5,6,7,8,9 / BM: 1,2,4,5,6,7,8,9,10.
-032-204: Arrancó 21:58 hrs. Se cambió transmisor de presión bomba de baja.
TRABAJOS REALIZADOS:
-032-203: Soldeo de soporte para motor auxiliar.
</t>
  </si>
  <si>
    <t xml:space="preserve">-210-283B: Se desatoró, revisar el eje principal del tambor golpea.
-210-297: Mantenimiento de bomba.
</t>
  </si>
  <si>
    <t>-039-288A/B: Cambiaron válvula de aire.</t>
  </si>
  <si>
    <t xml:space="preserve">Línea 1/2/3/4: 7/7/3/Parada
Nivel de Agitadores: 007: 38% / 008: 40% / 050: vacío
Línea 1/2/3 y bombas con agua desalinizada.
Dosificando floculante ambos espesadores.
</t>
  </si>
  <si>
    <t xml:space="preserve">Bombas de Captación # 1/3/4
Bombas de Envío a Pqt 7 # 1/2
Bomba de Envío a Filtros # 4
SF: 11 | UF: 12 | RO: 16
TK Pqt 7 =  6.50 m 
TK Filtros = 3.62 m
Flujo de envío a Filtros = 360 m3/h
Flujo envío pqt7= 650 m3/h
Conductividad: 940 uS/cm
-RO#07 limpieza química.
</t>
  </si>
  <si>
    <t xml:space="preserve">CB1=LA x L3 / 105 psi / 2800 gpm
1 horizontal / 1 verticales / poza: 3.10 m
R 2= L2   100 psi /2800 gpm / 4 horizontales 
CB2
LA x L1 / 35 psi a shouxin
LB x L3 / 100 psi a shouxin
Choclón Parado.
Muelle   #5
Tk 338= 16ft
Tk 250= 26ft.
** Bomba de recuperación 213-124, operando.
</t>
  </si>
  <si>
    <t>🚢M/V "VAN AUSPICIUS”
🕐TURNO, 19:00 a 07:00 hrs
🗓️ REPORTE 23:00 hrs
    24/09 de setiembre del 2026
🟫 INICIO
📆 23/09/2026   🕐 07:50 hrs
- - - - - - - - - - - - - - - - - - - - - - - - - -
🟩 DATOS DE EMBARQUE
◼️	Envío: Tolva #1 #2 #3
◼️ Producto:		FKPS	
◼️ Total a embarcar:	169675 TM
◼️ Total abordo:	 131500TM
◼️ Tonelaje por embarcar: 38175	 TM
- - - - - - - - - - - - - - - - - - - - - - - - - -
◼️Eficiencia:		59%
◼️Disp. Mantenimiento:	99.3%
◼️Disp. Operativa:	93%
◼️Régimen efectivo:	 3059 TM
◼️Régimen general :	 2848 TM
- - - - - - - - - - - - - - - - - - - - - - - - - -
🟧 CONTROL DE CALIDAD  %
 ◼️ Fe		=	69.5
 ◼️ S		=	0.210
 ◼️ H2O		= 	7.60
 ◼️ Na2O	=       0.090
 ◼️ K2O		= 	0.048
 ◼️ Cu	=	=	0.003
 ◼️ Alcalis	=	0.138
 ◼️ Zn  	=	0.014
- - - - - - - - - - - - - - - - - - - - - - - - - -
🟫 OPERACIONES
▫️Bombas 213-367, Flujo alto trabajando con Bomba A y B
▫️Bombas 213-341/340,trabajando con normalidad 
▫️Inspección de equipos y componentes
🟫 MECANICOS
▫️Faja 071-081 (tubería de agua salada con hueco) mecánicos evaluaron tubería 4" e indicaron que realizaran la fabricación para su cambio
▫️Faja 014-031 Derrame de aceite en reductor lado motriz
🟫 DEMORAS/INCIDENCIAS
▫️19:37/20:04 relevo de tractores
▫️19:10/19:25  Faja 071-714 Desatoro tolva #1
- - - - - - - - - - - - - - - - - - - - - - - - - -
🟦 OO.MM. 🕐 23:00 hrs
▫️ Mar   =  0.3 metros
▫️ Vien  =  4.6 nudos
▫️ Direc =  166°
- - - - - - - - - - - - - - - - - - - - - - - - - -
🟦 BARCOS EN BAHIA
🚢 MAIRAKI
🚢 ES BLUE SEA
🚢 NAVIOS MARS</t>
  </si>
  <si>
    <t xml:space="preserve">1.- CRUDOS: 
C-2 a chute 12 al 13
2.- CHANCADORA:  
Nivel de silos: 3.3.4.4.4.5.4.4.4
Línea dos en operación con dos chancadoras para los silos 1/9 del chute 12/13
Línea uno en operación con tres chancadoras para el silo 9.y 501.
-Triturado= 1616 t
-Transferido = 1616 t.
* 022-042: Manguera de hidrolina a postes hidráulicos obstruida.
</t>
  </si>
  <si>
    <t xml:space="preserve">-213-121: Se instaló nuevo motor, conectó, instalan fajas. Pendiente cambiar abrazadera de tubo succión por vitaulic 10”.
-210-283B: Se desatoró, pendiente revisar el eje principal del tambor golpea.
-210-297: Mantenimiento de bomba, corrigieron manguera de sello.
-212-158/159: Desatoraron ciclones.
</t>
  </si>
  <si>
    <t>-Celdas Nuevas: Se reparó Yee de descarga de bombas 1003/1004 y línea de agua de sello a bomba 1003.</t>
  </si>
  <si>
    <t xml:space="preserve">Línea 1/2/3/4: 7/7/4/Parada
Nivel de Agitadores: 007: 32% / 008: 40% / 050: vacío
Línea 1/2/3 y bombas con agua desalinizada.
- Linea 4 paró a las 23:00 hrs por control de nivel agitadores.
- 053-024 se vistió el filtro.
- Línea 3 paró de 21:00 a 21:30 para cambiar polin guiador y de retorno comando. 
- 051 150 se alineo faja polea de cola
- 051-176 se paró faja de 2:00 a 2:30 hrs para cortar hebra 
- 051-186 se paró faja de 4:00 a 4:30 hrs para cortar hebra
- Dosificando floculante ambos espesadores.
</t>
  </si>
  <si>
    <t xml:space="preserve">CB1=LA x L3 / 110 psi / 2700 gpm
1 horizontal / 1 verticales / poza: 2.40 m
R 2= L2   90 psi /2800 gpm / 4 horizontales 
CB2
LA x L1 / 36 psi a shouxin
LC x L3 / 108 psi a shouxin
Choclón Parado.
Muelle   #5
Tk 338= 18ft
Tk 250= 28ft.
** Bomba de recuperación 213-124, operando.
</t>
  </si>
  <si>
    <t xml:space="preserve">Bombas de Captación # 1/2
Bombas de Envío a Pqt 7 # 1/2
Bomba de Envío a Filtros # 4
SF: 10 | UF: 11 | RO: 14
TK Pqt 7 = 7.26 m 
TK Filtros = 3.25 m
Flujo de envío a Filtros = 366 m3/h
Flujo envío pqt7= 560 m3/h
Conductividad: 1058uS/cm
</t>
  </si>
  <si>
    <t xml:space="preserve">M/V "VAN AUSPICIUS”
🗓️ REPORTE 06:00 hrs
    24/09 de setiembre del 2026
🟫 INICIO
📆 23/09/2026   🕐 07:50 hrs
- - - - - - - - - - - - - - - - - - - - - - - - - -
🟩 DATOS DE EMBARQUE
◼️	Envío: Tolva  #2 y #3
◼️ Producto:		FKPS	
◼️ Total a embarcar:	169675 TM
◼️ Total abordo:	 150800TM
◼️ Tonelaje por embarcar: 18875 TM
- - - - - - - - - - - - - - - - - - - - - - - - - -
◼️Eficiencia:		68%
◼️Disp. Mantenimiento:	99.3%
◼️Disp. Operativa:	92%
◼️Régimen efectivo:	 3551 TM
◼️Régimen general :	 3266 TM
- - - - - - - - - - - - - - - - - - - - - - - - - -
🟧 CONTROL DE CALIDAD  %
 ◼️ Fe		=	69.5
 ◼️ S		=	0.212
 ◼️ H2O		= 	7.88
 ◼️ Na2O	=       0.090
 ◼️ K2O		= 	0.048
 ◼️ Cu	=	=	0.003
 ◼️ Alcalis	=	0.138
 ◼️ Zn  	=	0.014
- - - - - - - - - - - - - - - - - - - - - - - - - -
🟫 OPERACIONES
▫️Bombas 213-367, Flujo alto trabajando con Bomba A y B
▫️Bombas 213-341/340,trabajando con normalidad 
▫️Inspección de equipos y componentes
▫️Limpieza periódica de las rejillas de las tolvas
🟫 MECANICOS
▫️Faja 071-081 (tubería de agua salada con hueco) mecánicos evaluaron tubería 4" e indicaron que realizaran la fabricación para su cambio
▫️Faja 014-031 Derrame de aceite en reductor lado motriz
▫️Faja 071-108 Ajuste de cobertores(2) ubicado en el triper y el del lado del chute de descarga de la 108
🟫 DEMORAS/INCIDENCIAS
▫️22:53/23:07  Faja 071-714 Desatoro tolva #2
▫️23:30/24:00 relevo de tractores
▫️01:04/01:08  Faja 071-714 Desatoro tolva #2
- - - - - - - - - - - - - - - - - - - - - - - - - -
🟦 OO.MM. 🕐 06:00 hrs
▫️ Mar   =  0.2 metros
▫️ Vien  =  0.5 nudos
▫️ Direc =  33°
- - - - - - - - - - - - - - - - - - - - - - - - - -
🟦 BARCOS EN BAHIA
🚢 MAIRAKI
🚢 ES BLUE SEA
🚢 NAVIOS MARS
MUELLE NUEVO
M/V "CSB YEARS”
✅ INICIO 
📆 16/09/2026 🕐 10:30 hrs
- - - - - - - - - - - - - - - - - - - - -
✅ PRODUCTO = FKPS
📌 TOTAL EMBARCAR = 304,500 TM
📌 ABORDO = 266,000 TM
📌 X EMBARCAR = 38,500 TM
- - - - - - - - - - - - - - - - - - - - -
✅ * ENVÍO*
📌 19:00/01:00 ENVÍO ROTOPALA PAQ10.
📌 01:30/06:30 ENVÍO  BELTFEEDER 8120-CF-002/003.
✅ PARADAS
📌 22:40/22:50 FAJA 014-029 Parada por muestreo. 
📌 22:40/22:50  Beltfeeder 8120-BF002 Parada por muestreo.
📌 00:27/00:32  Beltfeeder 8120-BF002 Parada por muestreo.
📌 01:54/02:00 Beltfeeder 8120-BF002 Parada por muestreo.
📌 02:51/03:00  Beltfeeder 8120-BF002 Parada por muestreo.
📌 02:47/02:52 ROTOPALA Cambio de capa #3 a #2
📌 03:00/03:07 FAJA 014-029 Parada por muestreo. 
📌 05:06/05:10 Beltfeeder 8120-BF002 Parada por muestreo.
📌 05:22/05:34 FAJA 014-029 Parada por muestreo. 
📌 05:50/06:00 Beltfeeder 8120-BF002 Parada por muestreo.
📌 22:45 parada por desalineamiento BELTFEEDER 8120-CF-003 y se trabaja con  BELTFEEDER 8120-CF-002. 
✅ OPERACIONES
📌 Inspección y operación sistema de embarque muelle 2
📌 TRABAJANDO ROTOPALA PAQ10, BELTFEEDER 8120-CF-002/003.
- - - - - - - - - - - - - - - - - - - - -
✅ CONTROL DE CALIDAD
📌 Fe             =  69.9
 📌 S               = 0.209
 📌 Cu             = 0.002
 📌 H2O          = 7.95
 📌 Na2O        =0.069
 📌 K2O          =0.035
 📌 Alcalis      = 0.104
 📌 Zn             = 0.011
</t>
  </si>
  <si>
    <t>25/9/2026</t>
  </si>
  <si>
    <t>12, 13</t>
  </si>
  <si>
    <t>1, 4</t>
  </si>
  <si>
    <t>M/V MAIRAKI</t>
  </si>
  <si>
    <r>
      <rPr>
        <sz val="11"/>
        <color rgb="FF000000"/>
        <rFont val="MS Gothic"/>
      </rPr>
      <t>》</t>
    </r>
    <r>
      <rPr>
        <sz val="11"/>
        <color rgb="FF000000"/>
        <rFont val="Arial"/>
      </rPr>
      <t>Mineral: CDSS</t>
    </r>
  </si>
  <si>
    <t>✅Inicio : 25-09-2026🕰️20:45hrs</t>
  </si>
  <si>
    <t>✅Termino : 25-09-2026🕰️16:35hrs</t>
  </si>
  <si>
    <t>📍Peso por balanza: 160 000TM</t>
  </si>
  <si>
    <t>📍Peso por balanza: 170 683TM</t>
  </si>
  <si>
    <t>📍Peso por balanza:        21200     TM</t>
  </si>
  <si>
    <t>5 y 3</t>
  </si>
  <si>
    <t>TRABAJOS:
211 051: Cambio de 4 mallas Superiores
021 031: Se.regula mandiles ambos lados, se pega empalme 
211 051  Hacia 632: Cambio de blindaje en chute de finos 
211 024: Instalación de pernos centrales 
021 061: Se calienta eje de compuerta para facilitar la.apertura</t>
  </si>
  <si>
    <t>6/7/3/3
*Faja 051-176: Se cambió 1 polín retorno.
*Linea de agua desalinizada se cambia válvula 12" alimentación al agitador 053-007.
*Tripper 051-181: Se rectifico eje de polea descarga.
*Bomba 213-201: Se realiza mantenimiento general.
*Filtro 053-035: Se cambió niple de sello lado A.
Linea 1-2-3 al 100% agua salada desde las 09:00hrs.
Bombas de vacio linea 1-2-3 con agua salada desde las 09:00hrs.</t>
  </si>
  <si>
    <t>1. ⁠Personal mecánico realiza el mantenimietnto de la valvula mariposa tipo wafer de 14” de F.C #3 de RO
2. ⁠Personal de instrumentación realiza la inspección de medición de baterías UPS  de las salas eléctricas : 100-A , 100-B, 100-C
3. ⁠Personal de instrumentación realiza la limpieza de gabinetes en las salas eléctricas : 100, 100-A, 100-b, 100-C
4. Se realiza el mantenimiento de flujometro de emisor 7
5. Se realiza el cambio de valvula de 8 pulg de alimentacion de SF#10
6. Se realiza el alineamiento de la bomba de alta de la RO #01
7. Se realiza el pintado de barandas y mejoramiento del acceso en zona de emisor 7
DESALADORA ANTIGUA 
Unidad de oi de 200 m3, se cambio de bomba y motor de alimetación</t>
  </si>
  <si>
    <t>Se realizó limpieza de area de transferencia.</t>
  </si>
  <si>
    <t xml:space="preserve">
1.- CRUDOS: 
C-2 chute 12 al 13
2.- CHANCADORA:  
Nivel de silos: 3.3.3.2.4.4.4.4.4.
Línea dos en operación con dos chancadoras para los silos 1/9 del chute 12/13
Línea uno en operación con tres chancadoras para el silo 9.y 501.
-Triturado= 3905 t
-Transferido = 3481 t.
</t>
  </si>
  <si>
    <t xml:space="preserve">Cto: MF. Operando: RM: 1,2,3,5,6,7,8,9 / BM: 1,2,3,4,5,6,7,8,9,10.
-No hubo parada de molinos
TRABAJOS REALIZADOS:
-032-203: Soldadura habilitando platinas con mayor altura para instalación en trommel.
</t>
  </si>
  <si>
    <t xml:space="preserve">-213-431: Se reponen fajas, tubo de succión, sello, instalan brida de descarga.
- Se normaliza preparación de reactivos con agua desalinizada 02:45 hrs.
*Se realizó agregado de medios moledores (conos y bolas.
</t>
  </si>
  <si>
    <t>-039-281D/E: Se libera mangueras de purga, se descarga bancos. Vástago de tapon roto, se retira para su reparación.</t>
  </si>
  <si>
    <t xml:space="preserve">Línea 1/2/3/4: Parada/8/4/3
Nivel de Agitadores: 007: 50% / 008: 42% / 050: vacío
Línea 1/2/3 y bombas con agua salada.
- 053-035 moto reductor se agrego aceite.
- 053-033: mecánicos continúan instalando los motoreductores al filtro.
- 051-151 se alineó faja polea de cola
- No se dosifica floculante a los espesadores por agua desalinizada.
</t>
  </si>
  <si>
    <t xml:space="preserve">CB1=LA x L3 / 116 psi / 2677 gpm
1 horizontal / 1 verticales / poza: 2.85 m
R 2= L2 102 psi /2530 gpm / 4 horizontales 
Casa 2:
LA x L1 / 42 psi a shouxin
LC x L3 / 89 psi a shouxin
Choclón Parado.
Muelle   #3/5
Tk 338= 17ft
Tk 250= 25ft.
** Bomba de recuperación 213-124, operando 
</t>
  </si>
  <si>
    <t xml:space="preserve">
6.- DESALADORA NUEVA:  
BBs de Captación # 1,4
BBs de Envío a Pqt 7 # 1,2
Unds SF: 11
Unds UF: 12
Unds RO: 16
TK Pqt 7 = 2.60 m 
TK Filtros = 3.84m
Flujo de envío a Filtros = - m³/h 
Flujo de envío a Paquete 7 = 880 m³/h
Actividades
1. Se realizó arranque de planta 1:30 am. 
2. Se realizó montaje de línea de producto a los housing de la Ro#1
3. Se realizó el montaje del actuador de agua no producida de la RO#01. 
4. Se realizó cambio de Ery de la RO#01 a la Ro#15 por atascamiento. 
5. Se realizó limpieza de Ery superior de la RO#15. 
Conductividad: 977 us/cm.
</t>
  </si>
  <si>
    <t xml:space="preserve">M/V "MAIRAKI”
🟫 INICIO
📆 25/09/2026   🕐 20:45 hrs
- - - - - - - - - - - - - - - - - - - - - - - - - -
🟩 DATOS DE EMBARQUE
◼️	Envío: Chute  #14 y #12 =3500TM
◼️ Producto:		CDSS	
◼️ Total a embarcar:	169000 TM
◼️ Total abordo:	21200 TM
◼️ Tonelaje por embarcar:  147800TM
- - - - - - - - - - - - - - - - - - - - - - - - - -
◼️Eficiencia:		58%
◼️Disp. Mantenimiento:	86.2%
◼️Disp. Operativa:	81%
◼️Régimen efectivo:	  2544TM
◼️Régimen general :	  2068TM
- - - - - - - - - - - - - - - - - - - - - - - - - -
🟧 CONTROL DE CALIDAD  %
 ◼️ Fe		=60.0	
 ◼️ S		=3.201	
 ◼️ H2O		= 1.70		
 ◼️ Cu	=	= -
 ◼️ Malla -3/4	= 99.0%	
- - - - - - - - - - - - - - - - - - - - - - - - - -
🟫 OPERACIONES
▫️Bombas 213-367, Flujo alto trabajando con Bomba A y B
▫️Bombas 213-341/340,fuga de agua por los sellos de ambas bombas
▫️Inspección de equipos y componentes
▫️071-712 Limpieza de cajón de descarga de tina
▫️071-706 Limpieza de pasadizo , se levanto mineral calibrado a la faja
🟫 MECANICOS
▫️Faja 071-081 (tubería de agua salada con hueco) mecánicos evaluaron tubería 4" e indicaron que realizaran la fabricación para su cambio
▫️Faja 014-031 Realizaron cambio de aceite de reductor lado motriz
▫️Rotopala  polietileno del bucket Wheel en mal estado
▫️Bombas 213-341/340,fuga de agua por los sellos en ambas bombas
🟫 FAJAS
▫️02:05/03:03:30 Intervención de fajeros en el empalme 071-801 ( colocaron jebe liquido y grapas )
🟫 DEMORAS/INCIDENCIAS
▫️1810:10/19:48 hrs  atraque MV MAIKARI
▫️19:48/20:45 traslado de gantry a la bodega #7
▫️01:48/02:05 parada por sensor de ruptura faja 071-801
▫️02:05/03:03:30 Intervención de fajeros en el empalme 071-801
▫️04:09 071-081 Falla de contactor
- - - - - - - - - - - - - - - - - - - - - - - - - -
🟦 OO.MM. 🕐 06:00 hrs
▫️ Mar   =  0.4 metros
▫️ Vien  =  4.1 nudos
▫️ Direc =  151°
- - - - - - - - - - - - - - - - - - - - - - - - - -
🟦 BARCOS EN BAHIA
🚢 ES BLUE SEA
🚢 NAVIOS MARS
🚢 CAPE PEONY
</t>
  </si>
  <si>
    <t>26/9/2026</t>
  </si>
  <si>
    <t>9 al 15 / 1 al 3</t>
  </si>
  <si>
    <t>13 AL 15</t>
  </si>
  <si>
    <t>14 AL 15</t>
  </si>
  <si>
    <t>1, 2,3</t>
  </si>
  <si>
    <t>1,2,3,5,6,7,8</t>
  </si>
  <si>
    <t>1,2,3,4,5,6,8,10</t>
  </si>
  <si>
    <t>📍Peso por balanza:        56,000     TM</t>
  </si>
  <si>
    <t>📍Peso por balanza:       75900     TM</t>
  </si>
  <si>
    <t>3,5</t>
  </si>
  <si>
    <t>TRABAJOS:
029 070: Apoyo al cambio de electroválvula 
022 050: Se tenso correas de transmisión, fabricación de guarda para motor de cierre de senting
211 024: Instalación de grapas en mallas</t>
  </si>
  <si>
    <t>C-2 chute 13 al 15</t>
  </si>
  <si>
    <t>Nivel de silos:.333 322 251</t>
  </si>
  <si>
    <t>-Transferido = 1960 t.</t>
  </si>
  <si>
    <t>*Faja 021-116, presento paradas continuas, se revisa contactor se ajusta líneas de fuerza.</t>
  </si>
  <si>
    <t>032-082 paro 19:02h. por agregado de barras, se realiza 3 intentos de arrancar, presenta sobrecarga en el motor.</t>
  </si>
  <si>
    <t>032-084 arranco 20:13h reemplazo del barras 2.</t>
  </si>
  <si>
    <t>032-209, se amplió agujero de la malla descarga, se instaló, queda operativo.</t>
  </si>
  <si>
    <t>213-813, presenta fuga de agua por cabezales.</t>
  </si>
  <si>
    <t>213-808, se retira succión para cerrar cuchilla.</t>
  </si>
  <si>
    <t>210-268 se realiza conexión eléctrica-operando.</t>
  </si>
  <si>
    <t>039-274, se limpia chute alimentación-operando.</t>
  </si>
  <si>
    <t>Línea 1/2/3/4: 7/7/4/parado</t>
  </si>
  <si>
    <t>Filtro 053-020, se cambio válvula de aire 2plg.</t>
  </si>
  <si>
    <t>- Se dosifica floculante a los espesadores.</t>
  </si>
  <si>
    <t>Bombas de Captación # 1,2, 3</t>
  </si>
  <si>
    <t>TK Pqt 7 = 5.83 m</t>
  </si>
  <si>
    <t>TK Filtros = 3.94 m</t>
  </si>
  <si>
    <t>Flujo de envío a Filtros = 320 m³/h</t>
  </si>
  <si>
    <t>Flujo de envío a Paquete 7 = 680 m³/h</t>
  </si>
  <si>
    <t>Conductividad: 1090 us/cm.</t>
  </si>
  <si>
    <t>LA x L1 / 42 psi a shouxin</t>
  </si>
  <si>
    <t>LC x L3 / 89 psi a shouxin</t>
  </si>
  <si>
    <t>Muelle   #3/5</t>
  </si>
  <si>
    <t>** Bomba de recuperación 213-124, operando</t>
  </si>
  <si>
    <t>M/V "MAIRAKI”</t>
  </si>
  <si>
    <r>
      <t xml:space="preserve">🟫 INICIO; </t>
    </r>
    <r>
      <rPr>
        <sz val="11"/>
        <color theme="1"/>
        <rFont val="Segoe UI Symbol"/>
        <family val="2"/>
        <charset val="1"/>
      </rPr>
      <t>📆</t>
    </r>
    <r>
      <rPr>
        <sz val="11"/>
        <color theme="1"/>
        <rFont val="Arial"/>
        <family val="2"/>
        <charset val="1"/>
      </rPr>
      <t xml:space="preserve"> 25/09/2026   </t>
    </r>
    <r>
      <rPr>
        <sz val="11"/>
        <color theme="1"/>
        <rFont val="Segoe UI Symbol"/>
        <family val="2"/>
        <charset val="1"/>
      </rPr>
      <t>🕐</t>
    </r>
    <r>
      <rPr>
        <sz val="11"/>
        <color theme="1"/>
        <rFont val="Arial"/>
        <family val="2"/>
        <charset val="1"/>
      </rPr>
      <t xml:space="preserve"> 20:45 h</t>
    </r>
  </si>
  <si>
    <r>
      <rPr>
        <sz val="11"/>
        <color rgb="FF000000"/>
        <rFont val="Cambria Math"/>
      </rPr>
      <t>◼</t>
    </r>
    <r>
      <rPr>
        <sz val="11"/>
        <color rgb="FF000000"/>
        <rFont val="Arial"/>
      </rPr>
      <t>️ Producto: CDSS</t>
    </r>
  </si>
  <si>
    <r>
      <rPr>
        <sz val="11"/>
        <color rgb="FF000000"/>
        <rFont val="Cambria Math"/>
      </rPr>
      <t>◼</t>
    </r>
    <r>
      <rPr>
        <sz val="11"/>
        <color rgb="FF000000"/>
        <rFont val="Arial"/>
      </rPr>
      <t>️ Total abordo: 56,000 TM</t>
    </r>
  </si>
  <si>
    <r>
      <rPr>
        <sz val="11"/>
        <color rgb="FF000000"/>
        <rFont val="Arial"/>
      </rPr>
      <t> </t>
    </r>
    <r>
      <rPr>
        <sz val="11"/>
        <color rgb="FF000000"/>
        <rFont val="Cambria Math"/>
      </rPr>
      <t>◼</t>
    </r>
    <r>
      <rPr>
        <sz val="11"/>
        <color rgb="FF000000"/>
        <rFont val="Arial"/>
      </rPr>
      <t>️ Fe : 60.7</t>
    </r>
  </si>
  <si>
    <r>
      <rPr>
        <sz val="11"/>
        <color rgb="FF000000"/>
        <rFont val="Arial"/>
      </rPr>
      <t xml:space="preserve"> </t>
    </r>
    <r>
      <rPr>
        <sz val="11"/>
        <color rgb="FF000000"/>
        <rFont val="Cambria Math"/>
      </rPr>
      <t>◼</t>
    </r>
    <r>
      <rPr>
        <sz val="11"/>
        <color rgb="FF000000"/>
        <rFont val="Arial"/>
      </rPr>
      <t>️ Malla -3/4 : 99.3 %</t>
    </r>
  </si>
  <si>
    <r>
      <t xml:space="preserve">🟦 OO.MM. </t>
    </r>
    <r>
      <rPr>
        <sz val="11"/>
        <color theme="1"/>
        <rFont val="Segoe UI Symbol"/>
        <family val="2"/>
        <charset val="1"/>
      </rPr>
      <t>🕐</t>
    </r>
    <r>
      <rPr>
        <sz val="11"/>
        <color theme="1"/>
        <rFont val="Arial"/>
        <family val="2"/>
        <charset val="1"/>
      </rPr>
      <t xml:space="preserve"> 23:00 h (Marea=0.5 metros | Viento=3.6 nudos | Dirección=168°)</t>
    </r>
  </si>
  <si>
    <t>🟦 BARCOS EN BAHIA (3)</t>
  </si>
  <si>
    <t xml:space="preserve">1.- CRUDOS: 
C-2 chute 14 AL 15
2.- CHANCADORA:  
Nivel de silos:. 4..4.4.5.4.4.4.4.3
Línea dos en operación con dos chancadoras para los silos 1/9 del chute 12/13
Línea uno en operación con tres chancadoras para el silo 9.y 501.
-Triturado= 4291 t
-Transferido = 3648 t.
</t>
  </si>
  <si>
    <t xml:space="preserve">Cto: MF. Operando: RM: 1,3,4,5,6,7,8,9 / BM: 1,2,3,4,5,6,7,8,9,10.
-032-089: Arrancó 01:53 hrs.
-032-209: Arrancó 01:40 hrs.
-032-202: Paró 03:26 a 04:46 hrs por instalación de platina en cajón de descarga para evitar fuga de carga.
</t>
  </si>
  <si>
    <t xml:space="preserve">213-813/136: Ajustaron bridas de manguera descarga. Se prueba hermeticidad.
213-808: Mantenimiento de bomba.
210-268 Se corrige tapón de tina.
213-231: Se embona manguera de descarga.
*Se realizó agregado de medios moledores.
</t>
  </si>
  <si>
    <t xml:space="preserve">Línea 1/2/3/4: 7/7/4/parado
Nivel de Agitadores: 007: 38% / 008: 40% / 050: vacío
Línea 1/2/3 y bombas con agua desalinizada.
- 053-022 cambio de sacas programadas
- 053-020 cambio válvula de aire de 2" y válvula solenoide
- 051-151 se alineó polea de cola
- Se dosifica floculante a los espesadores.
</t>
  </si>
  <si>
    <t xml:space="preserve">CB1=LA x L3 / 112 psi / 2600 gpm
1 horizontal / 1 verticales / poza: 3.0 m
R 2= L2 104 psi /2500 gpm / 4 horizontales 
Casa 2:
LA x L1 / 47 psi a shouxin
LC x L3 / 90 psi a shouxin
Choclón Parado.
Muelle   #5
Tk 338= 18ft
Tk 250= 27ft.
** Bomba de recuperación 213-124, operando 
</t>
  </si>
  <si>
    <t xml:space="preserve">BBs de Captación # 1,2, 3
BBs de Envío a Pqt 7 # 1,2
BB de Envío a Filtros # 4
Unds SF: 12
Unds UF: 13
Unds RO: 17
TK Pqt 7 = 6.29m 
TK Filtros = 3.88m
Flujo de envío a Filtros = 750 m³/h 
Flujo de envío a Paquete 7 = 320m³/h
</t>
  </si>
  <si>
    <t xml:space="preserve">M/V "MAIRAKI”
🟫 INICIO
📆 25/09/2026   🕐 20:45 hrs
- - - - - - - - - - - - - - - - - - - - - - - - - -
🟩 DATOS DE EMBARQUE
◼️	Envío: Chute  #14 y #12 =3500TM
◼️ Producto:		CDSS	
◼️ Total a embarcar:	169000 TM
◼️ Total abordo:	  75870TM
◼️ Tonelaje por embarcar:  93130TM
- - - - - - - - - - - - - - - - - - - - - - - - - -
◼️Eficiencia:		66%
◼️Disp. Mantenimiento:	85.5%
◼️Disp. Operativa:	76%
◼️Régimen efectivo:	  2898TM
◼️Régimen general :	  2215TM
- - - - - - - - - - - - - - - - - - - - - - - - - -
🟧 CONTROL DE CALIDAD  %
 ◼️ Fe		=60.7	
 ◼️ S		=3.34	
 ◼️ H2O		= 1.15		
 ◼️ Cu	=	= 0.088
 ◼️ Malla -3/4	= 98.9%	
- - - - - - - - - - - - - - - - - - - - - - - - - -
🟫 OPERACIONES
▫️Bombas 213-367, Flujo medio trabajando con Bomba A y B
▫️Bombas 213-341/340,fuga de agua por los sellos de ambas bombas
▫️Inspección de equipos y componentes del gantry hacia las faja 071-706
▫️Faja 014-029 Liberación de retornos
▫️Faja 071-706 limpieza de retornos de la motriz hasta el chute #2  y limpieza de polea de cola
▫️Faja 014-031 Limpieza de polea dobladora
▫️Faja 071-710 limpieza de pasadizo lado cola
▫️Faja 071-801 Seguimiento constante de empalme
🟫 MECANICOS
▫️Faja 071-081 (tubería de agua salada con hueco) mecánicos evaluaron tubería 4" e indicaron que realizaran la fabricación para su cambio
▫️Rotopala  polietileno del bucket Wheel en mal estado
▫️Bombas 213-341/340,fuga de agua por los sellos en ambas bombas
🟫 FAJAS
▫️Faja 071-801 Soplo en el empalme reparado  y aberturas laterales
🟦 OO.MM. 🕐 06:00 hrs
▫️ Mar   =  0.5 metros
▫️ Vien  =  3.6 nudos
▫️ Direc =  168°
- - - - - - - - - - - - - - - - - - - - - - - - - -
🟦 BARCOS EN BAHIA
🚢 CS HANG ZHOU
🚢 NAVIOS MARS
🚢 CAPE PEONY
MUELLE NUEVO
🚢 M/V " ES BLUE SEA”
✅ INICIO 
📆 26/09/2026 🕐 18:41 hrs
- - - - - - - - - - - - - - - - - - - - -
✅ PRODUCTO = FKPS
📌 TOTAL EMBARCAR = 173,553 TM
📌 ABORDO = 43,500 TM 
📌 X EMBARCAR = 130,053 TM 
- - - - - - -  - - - - - - - - - - - - -
✅ ENVÍO
📌 ENVÍO ROTOPALA PAQ10. Pila #1. 
✅ PARADAS
📌 00:38/00:48  ROTOPALA Cambio de capa #3 a #2. 
📌 01:45/02:05 Cambio de bodega #5 a #4. 
📌 04:40/04/15 FAJA 014-029 Parada por muestreo.  
📌 04:40/05:00 Cambio de bodega #4 a #3. 
✅ OPERACIONES
📌 Inspección y operación sistema de embarque muelle 2
📌 TRABAJANDO ROTOPALA PAQ10
- - - - - - - - - - - - - - - - - - - - -
✅ CONTROL DE CALIDAD
 📌 Fe             =  69.6
 📌 S               = 0.224
</t>
  </si>
  <si>
    <t>27/9/2026</t>
  </si>
  <si>
    <t>no envio</t>
  </si>
  <si>
    <t>1,2,5</t>
  </si>
  <si>
    <t xml:space="preserve"> 2,3</t>
  </si>
  <si>
    <t>📍Peso por balanza: 100,000 TM</t>
  </si>
  <si>
    <t>📍Peso por balanza:       109000     TM</t>
  </si>
  <si>
    <t>📍Peso por balanza:       123700     TM</t>
  </si>
  <si>
    <t>5..</t>
  </si>
  <si>
    <t>No hubo envió de mineral.</t>
  </si>
  <si>
    <t>Nivel de silos:413 444 322</t>
  </si>
  <si>
    <t>-Transferido = 2085 t.</t>
  </si>
  <si>
    <t>*Planta de mitigación, se instaló válvulas check de los secadores, por falta de personal 2 turno no se arranco equipos.</t>
  </si>
  <si>
    <t>032-081 paro 14:14 a 14:52h por cambio reten 213-671.</t>
  </si>
  <si>
    <t>032-082, arranco 11:09 parando 11:36h por sobrecarga-trip motor.</t>
  </si>
  <si>
    <t>032-089 paro 10:30 a 12:28h, por baja presión de aceite.</t>
  </si>
  <si>
    <t>032-085 paro 16:25 a 16:42h por falla en el sistema hidrostático.</t>
  </si>
  <si>
    <t>032-084 paro 16:26 a 17:15h por falla sistema hidrostático, se cambió trasmisor.</t>
  </si>
  <si>
    <t>032-202 paro 10:20 a 13:05h por cambio de cabezal manguera descarga 213-112.</t>
  </si>
  <si>
    <t>210-272 cambiaron brida de 4plg.</t>
  </si>
  <si>
    <t>213-112 cambiaron cabezal de 6plg.</t>
  </si>
  <si>
    <t>213-808 cambiaron bocina</t>
  </si>
  <si>
    <t>213-671 cambiaron jebe de sello, ajustaron perno de la tapa.</t>
  </si>
  <si>
    <t xml:space="preserve">no se realiza trabajos </t>
  </si>
  <si>
    <t>051-170, se cambió polines de carga (2)</t>
  </si>
  <si>
    <t>053-013 reponen mandil del chute agitador.</t>
  </si>
  <si>
    <t>BBs de Captación # 1,2,5</t>
  </si>
  <si>
    <t>TK Pqt 7 = 6.34m</t>
  </si>
  <si>
    <t>BBs de Envío a Pqt 7 # 1,2</t>
  </si>
  <si>
    <t>TK Filtros = 3.59m</t>
  </si>
  <si>
    <t>Flujo de envío a Filtros = 384 m3/h</t>
  </si>
  <si>
    <t>Unds SF: 12</t>
  </si>
  <si>
    <t>Flujo de envío a Paquete 7 = 680 m3/h</t>
  </si>
  <si>
    <t>Unds UF: 13</t>
  </si>
  <si>
    <t>Conductividad: 1052 uS/cm.</t>
  </si>
  <si>
    <t>Unds RO: 17</t>
  </si>
  <si>
    <t>Tk 250= 30ft.</t>
  </si>
  <si>
    <t>LC x L3 / 87 psi a shouxin</t>
  </si>
  <si>
    <r>
      <t>✅</t>
    </r>
    <r>
      <rPr>
        <sz val="11"/>
        <color theme="1"/>
        <rFont val="Arial"/>
        <family val="2"/>
        <charset val="1"/>
      </rPr>
      <t xml:space="preserve"> INICIO:  25/09/2026 </t>
    </r>
    <r>
      <rPr>
        <sz val="11"/>
        <color theme="1"/>
        <rFont val="Segoe UI Symbol"/>
        <family val="2"/>
        <charset val="1"/>
      </rPr>
      <t>🕐</t>
    </r>
    <r>
      <rPr>
        <sz val="11"/>
        <color theme="1"/>
        <rFont val="Arial"/>
        <family val="2"/>
        <charset val="1"/>
      </rPr>
      <t xml:space="preserve"> 20:45 hrs</t>
    </r>
  </si>
  <si>
    <r>
      <t>✅</t>
    </r>
    <r>
      <rPr>
        <sz val="11"/>
        <color theme="1"/>
        <rFont val="Arial"/>
        <family val="2"/>
        <charset val="1"/>
      </rPr>
      <t xml:space="preserve"> ENVIO:</t>
    </r>
    <r>
      <rPr>
        <sz val="11"/>
        <color theme="1"/>
        <rFont val="Segoe UI Symbol"/>
        <family val="2"/>
        <charset val="1"/>
      </rPr>
      <t>📌</t>
    </r>
    <r>
      <rPr>
        <sz val="11"/>
        <color theme="1"/>
        <rFont val="Arial"/>
        <family val="2"/>
        <charset val="1"/>
      </rPr>
      <t xml:space="preserve"> Chute #14 y #12= 3500 Tn.</t>
    </r>
  </si>
  <si>
    <r>
      <t>📌</t>
    </r>
    <r>
      <rPr>
        <sz val="11"/>
        <color theme="1"/>
        <rFont val="Arial"/>
        <family val="2"/>
        <charset val="1"/>
      </rPr>
      <t xml:space="preserve"> TOTAL EMBARCAR = 169,000 TM</t>
    </r>
  </si>
  <si>
    <r>
      <t xml:space="preserve"> </t>
    </r>
    <r>
      <rPr>
        <sz val="11"/>
        <color theme="1"/>
        <rFont val="Segoe UI Symbol"/>
        <family val="2"/>
        <charset val="1"/>
      </rPr>
      <t>📌</t>
    </r>
    <r>
      <rPr>
        <sz val="11"/>
        <color theme="1"/>
        <rFont val="Arial"/>
        <family val="2"/>
        <charset val="1"/>
      </rPr>
      <t xml:space="preserve"> Fe             = 59.1</t>
    </r>
  </si>
  <si>
    <r>
      <t xml:space="preserve"> </t>
    </r>
    <r>
      <rPr>
        <sz val="11"/>
        <color theme="1"/>
        <rFont val="Segoe UI Symbol"/>
        <family val="2"/>
        <charset val="1"/>
      </rPr>
      <t>📌</t>
    </r>
    <r>
      <rPr>
        <sz val="11"/>
        <color theme="1"/>
        <rFont val="Arial"/>
        <family val="2"/>
        <charset val="1"/>
      </rPr>
      <t xml:space="preserve"> m-3/4       = 98.9%</t>
    </r>
  </si>
  <si>
    <t xml:space="preserve">Nivel 223/443/332
Trit  3258
Transf 3200
Con polea arriba y abajo con tambores 
Emvio de mina
C-2
22:30 llegó mineral 
Para crudos 
L.1 en operación con tres Chanc para R Esp silos 501 y C-2 para silos 9
L.2 en operación con tres Chanc para silos de 1 al 8
L.1 17:00 hrs en operación 
23:45 parada por cambio de turno 
L.2 16:00 hrs trabajando 
00:00hrs queda trabajando </t>
  </si>
  <si>
    <t xml:space="preserve">Cto: MF. Operando: RM: 1,3,4,5,6,7,8,9 / BM: 1,2,3,4,5,6,7,8,9,10.
032-085 paro 16:25 a 16:42h por falla en el sistema hidrostático.
032-084 paro 16:26 a 17:15h por falla sistema hidrostático, se cambió trasmisor.
032-082: Se retiró 15 barras, se probó motor en vacio amperaje dentro de parámetros normales.
TRABAJOS REALIZADOS:
032-089 se cambió sensor, válvula reguladora de presión.
</t>
  </si>
  <si>
    <t xml:space="preserve">210-272 cambiaron brida de 4plg.
213-112 cambiaron cabezal de 6plg.
213-808 cambiaron bocina
213-671 cambiaron jebe de sello, ajustaron perno de la tapa.
</t>
  </si>
  <si>
    <t xml:space="preserve">Línea 1/2/3/4: 7/7/4/parado
Nivel de Agitadores: 007: 50% / 008: 40% / 050: vacío
Línea 1/2/3 y bombas con agua desalinizada.
Se dosifica floculante a los espesadores.
</t>
  </si>
  <si>
    <t xml:space="preserve">BBs de Captación # 1,2,5
BBs de Envío a Pqt 7 # 1,2
BB de Envío a Filtros # 4
Unds SF: 12
Unds UF: 13
Unds RO: 17
TK Pqt 7 = 6.34m 
TK Filtros = 3.59m
Flujo de envío a Filtros = 384 m3/h 
Flujo de envío a Paquete 7 = 680 m3/h
</t>
  </si>
  <si>
    <t xml:space="preserve">CB1=LA x L3 / 111 psi / 2632 gpm
1 horizontal / 1 verticales / poza: 2.93 m
R 2= L2 104 psi /2619 gpm / 4 horizontales 
Casa 2:
LA x L1 / 47 psi a shouxin
LC x L3 / 87 psi a shouxin
Choclón Parado.
Muelle   #5
Tk 338= 17ft
Tk 250= 30ft.
** Bomba de recuperación 213-124, operando 
</t>
  </si>
  <si>
    <t xml:space="preserve">M/V "MAIRAKI”
✅ INICIO:  25/09/2026 🕐 20:45 hrs
✅ ENVIO:📌 Chute #14 y #12= 3500 Tn. 
✅ PRODUCTO = CDSS
📌 TOTAL EMBARCAR = 169,000 TM
📌 ABORDO = 109,000 TM
- - - - - - - - - - - - - - - - - - - -
✅ CONTROL DE CALIDAD
 📌 Fe             = 59.1
 📌 S               = 3.34
 📌 H2O          = 1.15
📌 Cu             = 0.088
 📌 m-3/4       = 98.9%
- - - - - - - - - - - - - - - - - - - - -
✅ * INCIDENTES*
📌06:55/07:15; Faja 071-801; parada por activación de sensor de ruptura
📌11:16/11:50; Faja 071-801; Inspección y evaluación 
📌14:48/16:00; Faja 071-081; Se realizó limpieza de dobladora 
📌16:00/17:00; Faja 071-801; Fajeron intervienen en el empalme de la faja
📌17:00/17:40; Chute 716/081; Mecánicos intervienen en los mandiles del chute 
✅ OPERACIONES
📌 Inspección e operación sistema de embarque.
📌 BOMBA 213-367 se trabajó con bomba A/B, flujo normal. 
✅ MECANICOS
📌Faja 014-031; Mecanicos cambiaron polin de retorno #445
- - - - - - - - - - - - - - - - - - - - -
✅ OO.MM. 🕐  19:00 hrs
📌 Mar   = 0.86 metros
📌 Vien =  8.9 nodos
📌 Direc = 156
✅ BARCOS EN BAHÍA 
🚢MAIRAKI
🚢ES BLUE SEA
</t>
  </si>
  <si>
    <t xml:space="preserve">1.- CRUDOS: 
C2 a los chutes 14/15 desde las 22:30 hrs.
2.- CHANCADORA:  
Nivel de silos: 5.5.4. 4.2.3. 3.3.4.
Línea dos en operación con dos chancadoras para los silos 1/9 del chute 12/13
Línea uno en operación con tres chancadoras para el silo 9.y 501.
-Triturado= 3900 t
-Transferido = 3010 t.
</t>
  </si>
  <si>
    <t xml:space="preserve">Cto: MF. Operando: RM: 1,3,4,5,6,7,8,9 / BM: 1,2,3,4,5,6,7,8,9,10.
-032-082: Se retiró 15 barras, se probó motor en vacio amperaje dentro de parámetros normales. Se retiran 7 barras adicionalmente, entra en operación 02:31 hrs.
-032-084: Paró 02:37 hrs stand by.
</t>
  </si>
  <si>
    <t xml:space="preserve">-210-295: cambió perno roto de la base del motoreductor y ajuste de pernos centro del eje del tambor y reductor.
-213-800: Instalaron válvula de 3” en línea de ácido.
-213-431: Entra en operación en reemplazo de 213-243.
-Finisher L#7 se cambíó valvula 6” purga.
-Filtro choros linea#3, calafatean fuga de agua.
</t>
  </si>
  <si>
    <t>-039-275: Reparan paletas.</t>
  </si>
  <si>
    <t xml:space="preserve">Línea 1/2/3/4: 7/7/4/parado
Nivel de Agitadores: 007: 36% / 008: 40% / 050: vacío
- 053-022 Mantenimiento, se vistió. Operando.
- 053-026 cambio de sacas programadas 
- 051-151 se alineo polea de cola
Línea 1/2/3 y bombas con agua desalinizada.
Se dosifica floculante a los espesadores.
</t>
  </si>
  <si>
    <t xml:space="preserve">CB1=LA x L3 / 110 psi / 2600 gpm
1 horizontal / 1 verticales / poza: 2.00 m
R 2= L2 102 psi /2600 gpm / 4 horizontales 
Casa 2:
LA x L1 / 46 psi a shouxin
LC x L3 / 90 psi a shouxin
Choclón Parado.
Muelle   #5
Tk 338= 17ft
Tk 250= 22.00ft.
** Bomba de recuperación 213-124, operando 
</t>
  </si>
  <si>
    <t xml:space="preserve">BBs de Captación # 2,3
BBs de Envío a Pqt 7 # 1,2
BB de Envío a Filtros # 4
Unds SF: 12
Unds UF: 13
Unds RO: 17
TK Pqt 7 = 6.36m 
TK Filtros = 3.71m
Flujo de envío a Filtros = 365m³/h 
Flujo de envío a Paquete 7 = 740m³/h
</t>
  </si>
  <si>
    <t xml:space="preserve">M/V "MAIRAKI”
🟫 INICIO
📆 25/09/2026   🕐 20:45 hrs
- - - - - - - - - - - - - - - - - - - - - - - - - -
🟩 DATOS DE EMBARQUE
◼️	Envío: Chute  #14 y #12 =3500TM
◼️ Producto:		CDSS	
◼️ Total a embarcar:	169000 TM
◼️ Total abordo:	  123700 TM
◼️ Tonelaje por embarcar:  45300TM
- - - - - - - - - - - - - - - - - - - - - - - - - -
◼️Eficiencia:		66%
◼️Disp. Mantenimiento:	85.7%
◼️Disp. Operativa:	73%
◼️Régimen efectivo:	  2932TM
◼️Régimen general :	  2146TM
- - - - - - - - - - - - - - - - - - - - - - - - - -
🟧 CONTROL DE CALIDAD  %
 ◼️ Fe		=59.8	
 ◼️ S		=3.364
 ◼️ H2O		= 1.05		
 ◼️ Cu	=	= 0.086
 ◼️ Malla -3/4	= 98.7%	
- - - - - - - - - - - - - - - - - - - - - - - - - -
🟫 OPERACIONES
▫️Bombas 213-367, Flujo bajo trabajando con Bomba A 
▫️Bombas 213-341/340,fuga de agua por los sellos de ambas bombas
▫️Inspección de equipos y componentes del sistema de embarque
▫️Faja 071-706 Limpieza lado pasadizo del chute #11 a #13
▫️Faja 071-710 Limpieza de retorno de la polea tensora cola
🟫 MECANICOS
▫️Faja 071-081 (tubería de agua salada con hueco) mecánicos evaluaron tubería 4" e indicaron que realizaran la fabricación para su cambio
▫️Bombas 213-341/340 mantenimiento general
▫️Faja 071-081 Revestimiento de polea dobladora lado lateral en mal estado 
🟫 ELECTRICOS
18:46/18:56 Faja 071-800 falla de variador 
🟫 FAJAS
▫️Faja 071-801 Empalme en condición crítica 
🟫 DEMORAS/INCIDENCIAS
18:46/18:56 Faja 071-800 falla de variador 
18:56/19:10 Descargando fajas en local
20:28/21:05 Faja 071-712 intervención de mecánicos en el chute descarga
21:05/21:12 Faja 071-710 Activación de sensor de ruptura
22:32/23:00  Faja 071-712 Reparación de chute de descarga 
01:10/01:40  Faja 071-712 Reparación de chute de descarga 
- - - - - - - - - - - - - - - - - - - - - - - - - -
🟦 OO.MM. 🕐 06:00 hrs
▫️ Mar   =  0.5 metros
▫️ Vien  =  4.1 nudos
▫️ Direc =  163°
- - - - - - - - - - - - - - - - - - - - - - - - - -
🟦 BARCOS EN BAHIA
🚢 CS HANG ZHOU
🚢 NAVIOS MARS
🚢 CAPE PEONY
🚢 VILLARS
MUELLE NUEVO
M/V " ES BLUE SEA”
✅ PRODUCTO = FKPS
📌 TOTAL EMBARCAR = 173,553 TM
📌 ABORDO = 121,000 TM 
📌 X EMBARCAR = 52,553 TM 
- - - - - - - - - - - - - - - - - - - - -
✅ ENVÍO
📌 ENVÍO ROTOPALA PAQ10. Pila #1. 
✅ PARADAS
📌 21:36/21:44 FAJA 014-029 Parada por muestreo.  
📌 21:44/21:53  ROTOPALA Cambio de capa #1 a #2. 
📌 22:30/22:50 Cambio de bodega #2 a #3. 
📌 22:57/23:15 ROTOPALA Cambio de pila #5 a
📌 23:34/23:46 ROTOPALA Cambio de capa #1 a #2.
📌 00:26/00:55 Cambio de bodega #3 a #9. 
📌 02:00/02:10 ROTOPALA Cambio de capa #2 a #3.
📌 03:01/03:10 FAJA 014-029 Parada por muestreo.  
📌 04:10/05:15 SHIPLOADER Falla de traslación.
📌 05:15/05:40 Cambio de bodega #9 a #2. 
✅ OPERACIONES
📌 Inspección y operación sistema de embarque muelle 2
📌 TRABAJANDO ROTOPALA PAQ10
✅ CONTROL DE CALIDAD
📌 21:44/21:53  ROTOPALA Cambio de capa #1 a #2. Por control de calidad. 
📌 22:57/23:15 ROTOPALA Cambio de PILA #5 a #1. Por control de calidad. 
📌 23:34/23:46 ROTOPALA Cambio de capa #1 a #2. Por control de calidad. 
📌 02:00/02:10 ROTOPALA Cambio de capa #2 a #3. Por control de calidad. 
- - - - - - - - - - - - - - - - - - - - -
✅ CONTROL DE CALIDAD
 📌 Fe             =  70.1
 📌 S               = 0.222
 📌 Cu             = 0.002
 📌 H2O          = 7.21
 📌 Na2O        =0.055
 📌 K2O          =0.022
 📌 Alcalis      = 0.077
 📌 Zn             = 0.007
</t>
  </si>
  <si>
    <t>28/9/2026</t>
  </si>
  <si>
    <t>1, 2, 3</t>
  </si>
  <si>
    <t>1,2,3</t>
  </si>
  <si>
    <t>1,3,4,5,6,7,8,9,10</t>
  </si>
  <si>
    <t>📍Peso por balanza:       154,500     TM</t>
  </si>
  <si>
    <t>📍Peso por balanza:     165300     TM</t>
  </si>
  <si>
    <t>TRABAJOS:
021-037: Se pego empalme.</t>
  </si>
  <si>
    <t>7/7/4/0
*Filtro 053-026: Mantenimiento programado.
*Faja 051-185: Se repone polín vertical de retorno.
*Faja 051-170: Se cambió 3 polines cargadores.
*Faja 051-151: Se cambia 1 polín cargador.
*Faja 071-051: Personal de instrumentación realiza la calibración de la balanza.
*Filtro 053-035: Se cambia niple de sello lado "A".
*Bomba 213-333: Se realiza revisión de poleas y fajas en "V"
Linea 1-2-3 al 100% agua desalinizada
Bombas de vacio linea 1-2-3 con agua desalinizada</t>
  </si>
  <si>
    <t>1. Toma de SDI de 5 y 15 minutos : OUT SF, IN RO,IN F.C.
2. ⁠Se realiza la inspeccion de membranas y rotacion en RO#4.
3. Se realiza la inspeccion, contrastacion, y calibracion de sensor de ORP in RO.
4. Mantenimiento de bomba SDI de carro portatil de medicion
5. Ajuste de bridas de lineas de dosificacion de hipoclorito en captacion.
6. Se continua con el mantenimiento del techo del contenedor UF #09
7. Se preparara 600 k de coagulante ferrico</t>
  </si>
  <si>
    <t xml:space="preserve">Orden y Limpieza de area de emisor submarino </t>
  </si>
  <si>
    <t>C2 a los chutes 14/15.</t>
  </si>
  <si>
    <t>Nivel de silos: 422 323 234</t>
  </si>
  <si>
    <t>-Transferido = 2010 t.</t>
  </si>
  <si>
    <t>032-202, retirando pernos del tromell, se habilita bombas de alta y baja para el giro.</t>
  </si>
  <si>
    <t>032-082, cambiaron 2 forros Shell, se está calafateando forros.</t>
  </si>
  <si>
    <t>210-100, se instaló nuevo tambor-se lubrico, pendiente conexión eléctrica.</t>
  </si>
  <si>
    <t>213-800, se arrancó por salir de servicio 213-231.</t>
  </si>
  <si>
    <t>039-288, cambio de válvulas de agua.</t>
  </si>
  <si>
    <t>Línea 1/2/3/4: 7/6/4/parado</t>
  </si>
  <si>
    <t>051-170, se alinea polea de cabeza.</t>
  </si>
  <si>
    <t>053-026, se vistió con sacas nuevas.</t>
  </si>
  <si>
    <t>Bombas de Captación # 1,2,3</t>
  </si>
  <si>
    <t>TK Pqt 7 = 6.20m</t>
  </si>
  <si>
    <t>TK Filtros = 2.55m</t>
  </si>
  <si>
    <t>Flujo de envío a Filtros = 380m³/h</t>
  </si>
  <si>
    <t>Flujo de envío a Paquete 7 = 690m³/h</t>
  </si>
  <si>
    <t>Conductividad: 1043 us/cm.</t>
  </si>
  <si>
    <t>LA x L1 / 57 psi a shouxin</t>
  </si>
  <si>
    <t>LC x L3 / 88 psi a shouxin</t>
  </si>
  <si>
    <r>
      <t xml:space="preserve">🟩 INICIO: 25/09/2026   </t>
    </r>
    <r>
      <rPr>
        <sz val="11"/>
        <color theme="1"/>
        <rFont val="Segoe UI Symbol"/>
        <family val="2"/>
        <charset val="1"/>
      </rPr>
      <t>🕐</t>
    </r>
    <r>
      <rPr>
        <sz val="11"/>
        <color theme="1"/>
        <rFont val="Arial"/>
        <family val="2"/>
        <charset val="1"/>
      </rPr>
      <t xml:space="preserve"> 20:45 h.</t>
    </r>
  </si>
  <si>
    <r>
      <t>◼</t>
    </r>
    <r>
      <rPr>
        <sz val="11"/>
        <color theme="1"/>
        <rFont val="Arial"/>
        <family val="2"/>
        <charset val="1"/>
      </rPr>
      <t>️ Total abordo (23:00 hrs): 154,500 TM</t>
    </r>
  </si>
  <si>
    <r>
      <rPr>
        <sz val="11"/>
        <color rgb="FF000000"/>
        <rFont val="Arial"/>
      </rPr>
      <t> </t>
    </r>
    <r>
      <rPr>
        <sz val="11"/>
        <color rgb="FF000000"/>
        <rFont val="Cambria Math"/>
      </rPr>
      <t>◼</t>
    </r>
    <r>
      <rPr>
        <sz val="11"/>
        <color rgb="FF000000"/>
        <rFont val="Arial"/>
      </rPr>
      <t>️ Fe : 59.7</t>
    </r>
  </si>
  <si>
    <r>
      <rPr>
        <sz val="11"/>
        <color rgb="FF000000"/>
        <rFont val="Arial"/>
      </rPr>
      <t> </t>
    </r>
    <r>
      <rPr>
        <sz val="11"/>
        <color rgb="FF000000"/>
        <rFont val="Cambria Math"/>
      </rPr>
      <t>◼</t>
    </r>
    <r>
      <rPr>
        <sz val="11"/>
        <color rgb="FF000000"/>
        <rFont val="Arial"/>
      </rPr>
      <t>️ -3/4 : 98.8</t>
    </r>
  </si>
  <si>
    <t>▫️(22:10/22:28), Mecánicos regulan mandil faja 071-081/108</t>
  </si>
  <si>
    <r>
      <t xml:space="preserve">🟦 OO.MM. </t>
    </r>
    <r>
      <rPr>
        <sz val="11"/>
        <color theme="1"/>
        <rFont val="Segoe UI Symbol"/>
        <family val="2"/>
        <charset val="1"/>
      </rPr>
      <t>🕐</t>
    </r>
    <r>
      <rPr>
        <sz val="11"/>
        <color theme="1"/>
        <rFont val="Arial"/>
        <family val="2"/>
        <charset val="1"/>
      </rPr>
      <t xml:space="preserve"> 23:00 h. (Marea=3/4 metros | Viento=16 nudos | Dirección=160°)</t>
    </r>
  </si>
  <si>
    <t>🟦 BARCOS EN BAHIA (5)</t>
  </si>
  <si>
    <t xml:space="preserve">1.- CRUDOS: 
C2 a los chutes 14/15
2.- CHANCADORA:  
Nivel de silos: 4.1.4. 4.4.4. 4.4.4.
Línea dos en operación con dos chancadoras para los silos 1/9 del chute 12/13
Línea uno en operación con tres chancadoras para el silo 9.y 501.
-Triturado= 3940 t
-Transferido = 3550 t.
</t>
  </si>
  <si>
    <t xml:space="preserve">Cto: MF. Operando: RM: 1,3,4,5,6,7,8,9 / BM: 1,3,4,5,6,7,8,9,10.
-032-084: Paró 01:47 a 03:04 hrs por fuga de carga por sello bomba 213-651
TRABAJOS REALIZADOS:
-032-202: Se continuó retirando pernos del tromell, se giró molino. Habilitado de platina para modificación de cajón de descarga.
-032-082: Se culminó calafateo de forros de tapas.
</t>
  </si>
  <si>
    <t xml:space="preserve">-213-651: Desatoran manguera de sello, cambian jebe rojo.
-213-212: Se realizó cambio de forros, impulsor, pendiente cambio de cilindro.
-213-404: Instalación de tubo de succión.
-213-216: Reponen pernos de brida de descarga.
-210-296: reparan perforación en cuello de tina.
-210-100: Se agregó aceite a reductor.
-212-148: Se desatoro ciclones.
-213-808: Desatoro de agua de sello.
</t>
  </si>
  <si>
    <t>-039-284E: cambio de fajas en mal estado.</t>
  </si>
  <si>
    <t xml:space="preserve">Línea 1/2/3/4: 7/7/4/parado
Nivel de Agitadores: 007: 46% / 008: 40% / 050: vacío
Línea 1/2/3 y bombas con agua desalinizada.
- 053-027 cambió de sacas programadas 
- 051-170 se alineo polea de cabeza
</t>
  </si>
  <si>
    <t xml:space="preserve">CB1=LA x L3 / 110 psi / 2700 gpm
1 horizontal / 1 verticales / poza: 2.0 m
R 2= L2 103 psi /2500 gpm / 4 horizontales 
Casa 2:
LA x L1 / 56 psi a shouxin
LC x L3 / 87 psi a shouxin
Choclón Parado.
Muelle   #5
Tk 338= 18ft
Tk 250= 29ft.
** Bomba de recuperación 213-124, operando 
</t>
  </si>
  <si>
    <t xml:space="preserve">BBs de Captación # 2,3
BBs de Envío a Pqt 7 # 1,2
BB de Envío a Filtros # 4
Unds SF: 12
Unds UF: 13
Unds RO: 17
TK Pqt 7 = 5.85m 
TK Filtros = 5.15m
Flujo de envío a Filtros = 350m³/h 
Flujo de envío a Paquete 7 = 680m³/h
**Conductividad: 1040 us/cm.
</t>
  </si>
  <si>
    <t>🚢 M/V "MAIRAKI”
🟩 INICIO
📆 25/09/2026   🕐 20:45 hrs
🟩 ENVIO Z.A
◼️	(19:00/19:00): Chute #12 y #14
🟩 DATOS DE EMBARQUE
◼️ Producto             :	CDSS	
◼️ Total a embarcar:	169,000 TM
◼️ Total abordo (07:00 hrs): 170,000 TM
- - - - - - - - - - - - - - - - - - - - - - - - - -
▫️Eficiencia:		67%
▫️Disp. Mantenimiento:	88.7%
▫️Disp. Operativa:	74%
▫️Régimen efectivo:	2,940 TM
▫️Régimen general :	2,178 TM
- - - - - - - - - - - - - - - - - - - - - - - - - -
🟧 CONTROL DE CALIDAD  %
 ◼️ Fe		=	59.7
 ◼️ S		=	3.364
 ◼️ Cu		= 	0.087
 ◼️ H2O		= 	1.04
 ◼️ Na2O	= 	---
 ◼️ K2O		=	---
 ◼️ Álcalis	=	----
 ◼️ -3/4	=	98.8
- - - - - - - - - - - - - - - - - - - - - - - - - -
🟫 DEMORAS
▫️(22:10/22:28), Mecánicos regulan mandil faja 071-081/108.
▫️(23:20/24:00), Movimiento de barco.
▫️(00:05/00:10), Desalineamiento de faja 071-801.
▫️(00:15/00:30), Operaciones cortan lengüeta de faja 071-801.
▫️(01:45/02:00), Mecánicos colocan plancha en hueco de chute 071-716.
▫️(04:24/04:45), Demora por el primer oficial.
🟫 OPERACIONES
▫️ Inspección en todo sistema de embarque 
- - - - - - - - - - - - - - - - - - - - - - - - - -
🟦 OO.MM. 🕐 07:00 hrs
▫️ Mar   =  0.5 metros
▫️ Vien  =  6.2 nudos
▫️ Direc =  163°
🟦 BARCOS EN BAHIA
🚢 CS HAN ZHOU
🚢 CAPE PEONY
🚢 NAVIOS MARS
🚢 VILLARS</t>
  </si>
  <si>
    <t>29/9/2026</t>
  </si>
  <si>
    <t>10 AL 15</t>
  </si>
  <si>
    <t>2,3,4</t>
  </si>
  <si>
    <t>AX1 / BX3</t>
  </si>
  <si>
    <t>116 / 109</t>
  </si>
  <si>
    <t>2120 / 2850</t>
  </si>
  <si>
    <t>M/V CS HANG ZHOU</t>
  </si>
  <si>
    <r>
      <rPr>
        <sz val="11"/>
        <color rgb="FF000000"/>
        <rFont val="MS Gothic"/>
      </rPr>
      <t>》</t>
    </r>
    <r>
      <rPr>
        <sz val="11"/>
        <color rgb="FF000000"/>
        <rFont val="Arial"/>
      </rPr>
      <t>Mineral: FKPS</t>
    </r>
  </si>
  <si>
    <t>✅Inicio : 29-09-2026🕰️15:15hrs</t>
  </si>
  <si>
    <t>📍Peso por balanza: 34500 TM</t>
  </si>
  <si>
    <t>TRABAJOS:
211-126: Se cambio malla 3/4 x 1/2 se coloco usada con grampa.
020-124: Se repuso pernos al plato.
021-045 a 021-047: Cambio ducto de succion.</t>
  </si>
  <si>
    <t>6/8/4/3
*Filtro 053-027: Mantenimiento programado.
*Faja 051-172: Se cambió 1 polín de retorno y 1 polín cargador.
*Bomba 213-409: Se realiza limpieza mecánica y pintado.
*Faja 051-186: Se activa switch de ruptura, sistema de frenado no acciona y se desalinea la faja, paro 1 hora y media, se alinea la faja, queda trabajando.
Linea 1-2-3-4 al 100% agua desalinizada
Bombas de vacio linea 1-2-3 con agua desalinizada</t>
  </si>
  <si>
    <t>1. Se continua con la toma de SDI de 5 y 15 minutos: OUT SF, IN RO, IN F.C,. 
2. Limpieza del sensor de ORP en línea.
3. Se continua con la reparación de tubería de inox UF#12.
4. ⁠Instalación de luminarias UF#11 y 12
5. Verificación de la válvula de inyección de floculante en la línea ingreso de SF 
6. Inicio de la limpieza química de la UF#11
7. Etapa de calentamiento para la etapa acida en el SKID de limpieza</t>
  </si>
  <si>
    <t>Limpieza del stock auxiliar con Bot Cat</t>
  </si>
  <si>
    <t xml:space="preserve">1.- CRUDOS: 
C2 a los chutes 10 al 15
2.- CHANCADORA:  
Nivel de silos: 222/233/134
Línea dos en operación con dos chancadoras para los silos 1/9 del chute 12/13
Línea uno en operación con tres chancadoras para el silo 9.y 501.
-Triturado= 1568 t
-Transferido = 1500 t.
</t>
  </si>
  <si>
    <t xml:space="preserve">Cto: MF. Operando: RM: 1,2,3,4,5,6,8,9 / BM: 1,3,4,5,6,7,8,9,10.
-032-082: Arrancó 01:21 hrs en reemplazo Rm07.
-032-087: Paró 01:27 hrs por aberturas en malla trommel.
TRABAJOS REALIZADOS:
-032-202: Se traslada nuevo trommel a planta. Realizan esmerilado y soldeo de pernos de malla, en proceso de instalación.
-032-087: Reparan malla de trommel.
</t>
  </si>
  <si>
    <t xml:space="preserve">-213-112: Terminaron mantenimiento de bomba.
-213-122: Cambio de bomba completa.
</t>
  </si>
  <si>
    <t>-039-277: Retiro de soplador para mantenimiento.</t>
  </si>
  <si>
    <t xml:space="preserve">Línea 1/2/3/4: 6/7/4/parado
Nivel de Agitadores: 007: 36% / 008: 40% / 050: vacío
Línea 1/2/3 y bombas con agua desalinizada.
-053- 025: cambio de, sacas programadas
-051-170/182: se alineó fajas
-053-046/047: se cambió niple de tubería de sello
- 053-049 se cambió niple sello lado B
</t>
  </si>
  <si>
    <t xml:space="preserve">CB1=L A x L1 / 116 psi / 2120 gpm
L B x L3 / 109 psi / 2850 gpm
1  horizontal / 1 verticales
Poza   2.85
R 2= L2 91 psi /2780 gpm / 3 horizontales 
Casa 2:
LA x L1 / 47 psi a Shx
LC x L2 / 88 psi a  choclon
LB x L3 / 99 psi a Sxh
Choclón Parado.
Muelle   #3/12
Tk 338= 17ft
Tk 250= 26ft.
** Bomba de recuperación 213-124, operando 
</t>
  </si>
  <si>
    <t xml:space="preserve">BBs de Captación # 2,3
BBs de Envío a Pqt 7 # 1,2
BB de Envío a Filtros # 4
Unds SF: 10
Unds UF: 11
Unds RO: 15
TK Pqt 7 = 5.10m 
TK Filtros = 3.18m
Flujo de envío a Filtros = 290m3/h 
Flujo de envío a Paquete 7 = 680m3/h
- Reparación de tubería PVC de línea de producto en RO14 y RO 17
- Limpieza química UF#11 finalizada
Conductividad: 1027 uS/cm.
</t>
  </si>
  <si>
    <t xml:space="preserve">MUELLE 1
OPERACIONES 
◼️ Se realizó limpieza de loza de cola de faja 071-108 y 081
FAJAS
◼️Faja 071-801, fajeros culminan con el vulcanizado del empalme.
MECANICOS
◼️Faja 071-801, inician con la instalación de bastidores
MUELLE 2
🚢 M/V "CS HANG ZHOU”
🟫 INICIO
📆 29/09/2026   🕐 15:15 hrs
🟩 DATOS DE EMBARQUE
◼️	Embarque: Rotopala y BeltFeeder 2, 2 tractores.
◼️ Producto:		FKPS	
◼️ Total a embarcar:	177138 TM
◼️ Total abordo:	 34500 TM
◼️ Tonelaje jornada:	19000 TM
- - - - - - - - - - - - - - - - - - - - - - - - - -
◼️Eficiencia:	 77 %
◼️Disp. Mantenimiento:	85.6 %
◼️Disp. Operativa:	73 %
◼️Régimen efectivo:	 6124 TM
◼️Régimen general:	 4452 TM
- - - - - - - - - - - - - - - - - - - - - - - - - -
🟧 CONTROL DE CALIDAD  %
 ◼️ S		=	0.225
 ◼️ H2O	=	7.81
🟦 OO.MM. 🕐 07:00 hrs
▫️ Mar   =0.3 metros
▫️ Vien  =6.2 nudos
▫️ Direc =163°
🟦 BARCOS EN BAHIA
🚢 CAPE PEONY
🚢 NAVIOS MARS
🚢 VILLARS
</t>
  </si>
  <si>
    <t>FORMATO  DE CONTROL DE CAMBIO DE REPUESTOS - BOMBAS</t>
  </si>
  <si>
    <t>ITEM</t>
  </si>
  <si>
    <t>TURNO</t>
  </si>
  <si>
    <t>COMPONENTES CAMBIADOS</t>
  </si>
  <si>
    <t>TIPO DE MANTENIMIENTO</t>
  </si>
  <si>
    <t>HORAS EQUIPO</t>
  </si>
  <si>
    <t>OBSERVACIONES</t>
  </si>
  <si>
    <t>para poder revisar las fechas y los componentes cambiados en las bombas, ingresar al siguiente link</t>
  </si>
  <si>
    <t>CONTROL DE BOMBAS 2026</t>
  </si>
  <si>
    <r>
      <t xml:space="preserve">Cartas de Responsabilidad de Cumplimiento de Metas e Índices de Gestión - </t>
    </r>
    <r>
      <rPr>
        <b/>
        <sz val="14"/>
        <color rgb="FF000000"/>
        <rFont val="微软雅黑"/>
        <charset val="134"/>
      </rPr>
      <t>KPIs 2026
2026年经营管理目标责任书（KPIs） - 选厂老区</t>
    </r>
  </si>
  <si>
    <t>112 Superintendencia de Beneficio ZA</t>
  </si>
  <si>
    <t>Responsable : Zhang Shao Min / Antonio Guzman / Rommel Almiron</t>
  </si>
  <si>
    <t xml:space="preserve">Esta gerencia se compromete a cumplir con las metas indicadas : </t>
  </si>
  <si>
    <t>OBJETIVOS</t>
  </si>
  <si>
    <t>INDICADOR</t>
  </si>
  <si>
    <t>UNIDAD</t>
  </si>
  <si>
    <t>META 2026</t>
  </si>
  <si>
    <t>ENERO</t>
  </si>
  <si>
    <t>FEBRERO</t>
  </si>
  <si>
    <t>MARZO</t>
  </si>
  <si>
    <t>ABRIL</t>
  </si>
  <si>
    <t>MAYO</t>
  </si>
  <si>
    <t>JUNIO</t>
  </si>
  <si>
    <t>JULIO</t>
  </si>
  <si>
    <t>AÑO 2026</t>
  </si>
  <si>
    <t>JUSTIFICACIONES</t>
  </si>
  <si>
    <t>REAL</t>
  </si>
  <si>
    <t>PPTO</t>
  </si>
  <si>
    <t>CUMPL.</t>
  </si>
  <si>
    <t>Producción 生产</t>
  </si>
  <si>
    <t>Plan de Producción 产量计划</t>
  </si>
  <si>
    <t>Se cumple el Plan Mensual por mayor produccion de sinter calibrado (+17.3%),  R-Lump y Oxidado.</t>
  </si>
  <si>
    <t>Plan de Producción - Torta</t>
  </si>
  <si>
    <t>No se cumple con el plan de producción, asociado a trabajos de cambio de forros de los molinos de bolas 032-208 y 032-209; Asi tambien, el cambio de forros y reductor del molino 032-207.</t>
  </si>
  <si>
    <t>Plan de Producción - Sinter</t>
  </si>
  <si>
    <t xml:space="preserve">Se cumple el plan de producción mensual y anual.  </t>
  </si>
  <si>
    <t>Plan de Embarque (Total Embarcado ZA y ZN) 装船计划</t>
  </si>
  <si>
    <t>%</t>
  </si>
  <si>
    <t>Se ajusta al plan de ventas establecido enero 2026.</t>
  </si>
  <si>
    <t>Ratio de Beneficio 选比</t>
  </si>
  <si>
    <t>TM/TM</t>
  </si>
  <si>
    <t xml:space="preserve">No cumple con el presupuesto, debido al menor grado de recuperacion por baja disponibilidad de equipos auxiliares (separador magnetico y bombas de pulpa) y caracteristicas propios del mineral del mineral. </t>
  </si>
  <si>
    <t>Calidad Concentrado - Azufre "S" 精矿硫含量</t>
  </si>
  <si>
    <t>0.200% máx</t>
  </si>
  <si>
    <t>Cumple con el presupuesto mensual; En respuesta al inicio de operación del proyecto de nuevas celdas de flotacion (Fase I y II), operación continua, acortando la brecha con el acumulado a la fecha.</t>
  </si>
  <si>
    <t>Calidad Concentrado - Alcalis 精矿碱含量</t>
  </si>
  <si>
    <t>0.150% max.</t>
  </si>
  <si>
    <t>Contenido de alcalis asociado a la baja disponibilidad de agua desalinizada por Mantto. Programado ZN e incremento de carga orgánica en el litoral.</t>
  </si>
  <si>
    <t>Control de Perdidas de Relaves - FeO 尾品-亚铁</t>
  </si>
  <si>
    <t>1.8% max.</t>
  </si>
  <si>
    <t xml:space="preserve">No cumple con el presupuesto, debido al arrastre mecanico de fierro en las espumas (CDP2026-251) de las nuevas celdas de flotacion; Asi mismo, se registra baja eficiencia del sistema de recuperación de derrames. </t>
  </si>
  <si>
    <t>Consumo Barras 磨棒消耗</t>
  </si>
  <si>
    <t>Kg/TMS</t>
  </si>
  <si>
    <t>No se cumple con el presupuesto mensual, debido a la recuperacion de nivel de llenado de los molinos de barras, respecto al mes de Junio se tiene: 032-082 (+8.3%); 032-084 (+4.4%); 032-085 (+3.5%); 032-086 (+3.3%); 032-087 (+4.4%); 032-088 (+6.1%) y 032-089 (+13.4%), se logra alcanzar el estandar de carga nominal. Sin enbargo, se cumple con el presupuesto acumulado.</t>
  </si>
  <si>
    <t>Consumo Conos Truncados 磨段消耗</t>
  </si>
  <si>
    <t>No se cumple con el presupuesto mensual, debido a la recuperacion del nivel de llenado de los molinos, respecto a Junio se tiene: 032-201 (+2.7%), 032-203 (+8.0%); 032-204 (+3.5%) y 032-205 (+3.4%),  se logra alcanzar el estandar de carga nominal.</t>
  </si>
  <si>
    <t>Consumo Bolas 磨球消耗</t>
  </si>
  <si>
    <t>No se cumple con el presupuesto mensual, debido a la recuperacion del nivel de llenado de los molinos, a la recuperacion del nivel de llenado de los molinos secundarios, posterior al cambio de forros; Reinicio de operación: 032-208 (CN: 44.8 a 80.4 = +35.6%) y 032-209 (CN: 50.3 a 79.9 = +29.6%),  se logra alcanzar el estandar de carga nominal.</t>
  </si>
  <si>
    <t xml:space="preserve">Xantato 黄药
</t>
  </si>
  <si>
    <t>Se cumple con lo presupuestado total de colector; En respuesta a la operación continua del proyecto  de nuevas celdas de flotación (fase I y II), operación continua.</t>
  </si>
  <si>
    <t>Colector Secundario  二级捕收剂</t>
  </si>
  <si>
    <t>Espumante 起泡剂</t>
  </si>
  <si>
    <t xml:space="preserve">No se cumple con lo presupuestado mensual, debido al consumo de espumante remanentes en almacen (BK206: 3,000 Kg y Flotanol 10900: 44,850 Kg)  </t>
  </si>
  <si>
    <t>Ácido Oxálico 草酸</t>
  </si>
  <si>
    <t>Se cumple con lo presupuestado</t>
  </si>
  <si>
    <t>Consumo H2O</t>
  </si>
  <si>
    <t>M3/TM</t>
  </si>
  <si>
    <t>Julio: Del 21 al 24/07, desabastecimiento de agua desalinizada por mantenimiento programado de Zona Nueva.
Anual: Baja disponibilidad de agua desalinizada para el consumo en el lavado de concentrado, debido al menor rendimiento de producción por el recambio parcial de membranas de RO.</t>
  </si>
  <si>
    <t>Eficiencia 效率</t>
  </si>
  <si>
    <t>Chancadora L1 - Sinter Calibrado 破碎1号线-粗粒度</t>
  </si>
  <si>
    <t>TMS/HR</t>
  </si>
  <si>
    <t xml:space="preserve">No se cumple con lo presupuestado en Linea 1 - Magnética, debido a la Alimentación intermitente al sistema de chancado (tractoreo) (15.61hrs), Limpieza de chute por mineral humedo (9.73 hr) y Restricción en el procesamineto por envío de mineral (C2 y C7) de sobre tamaño al stock de crudos.
Operacion con doble separacion magnetica en el circuito de sinter calibrado, por baja ley de fierro en cabeza (58.3 %), asegurando ley de fierro en el producto final (60.5%). </t>
  </si>
  <si>
    <t>Chancadora L1 - Prod. Magnética  破碎1号线-磁选车间</t>
  </si>
  <si>
    <t>Chancadora L2 破碎2号线</t>
  </si>
  <si>
    <t>Molienda磨矿效率</t>
  </si>
  <si>
    <t>Molinos de Bolas 球磨</t>
  </si>
  <si>
    <t>Cumple con lo presupuestado</t>
  </si>
  <si>
    <t>Planta Desaladora 2 海淡厂</t>
  </si>
  <si>
    <t>Menor rendimiento de producción asociada al recambio parcial de membranas en las RO, sin embargo, el ratio mensual está mejorando progresivamente.</t>
  </si>
  <si>
    <t>Filtros 过滤</t>
  </si>
  <si>
    <r>
      <rPr>
        <b/>
        <sz val="12"/>
        <color theme="4" tint="-0.249977111117893"/>
        <rFont val="Gadugi"/>
        <family val="2"/>
      </rPr>
      <t>Disponibilidad Mecánica 完好率</t>
    </r>
  </si>
  <si>
    <t>Chancado LN1 破碎1号线</t>
  </si>
  <si>
    <t>&gt;90%</t>
  </si>
  <si>
    <t>Chancado LN2 破碎2号线</t>
  </si>
  <si>
    <t>Molino de Barras 棒磨</t>
  </si>
  <si>
    <t>&gt;95%</t>
  </si>
  <si>
    <t>No se cumple con el presupuesto mensual debido a trabajos de mantenimiento:  
Molinos de Barras: 032-081 por 21.2 horas (Falla del integrador de balanza de la faja 031-061 y retorqueo de pernos de sujecion de forros); 032-082 por 2.7 horas (Reparacion de malla de trommel); 032-084 por 1.2 horas (Cambio de cabezales en manguera descarga de la bomba 213-802); 032-086 por 7.9 horas (Cambio de reten y alineamiento de canal de alimentación); 032-088 por 1.3 horas (Cambio de divisor de flujo del sistema hidrostático) y 032-089 por 1.9 horas (Corto circuito en MCC del seprador 210-269).
Cambio completo de molino y forros por 275.9 hr</t>
  </si>
  <si>
    <t>Molino de Bolas Chico 小球磨</t>
  </si>
  <si>
    <t xml:space="preserve">Se cumple con el presupuesto mensual </t>
  </si>
  <si>
    <t>Molino de Bolas Grande 大球磨</t>
  </si>
  <si>
    <t xml:space="preserve">No cumple con el presupuesto, debido a trabajos de mantenimiento:
Molinos: 032-201 por 3.2 h (Baja presión zapata axial y cambio de cañería por perforación); 032-208 por 21.9 hr (Incremento de temperatura de aceite de retorno, baja presion de aceite y re torqueo de pernos de sujecion de forros); 032-209 por 10.1 hr (Re torqueo de pernos de sujeción de forros); 032-210 por 2.8 hr (Cambio de cabezal de la manguera de descarga de la bomba 213-804/805) y 032-205 por 14.8 h (Asentado de babbit del pedestal del motor, falla de la tarjeta VFD del sistema de aplicación y calafateo de forros).  
Cambio completo de forros: 032-208 (251.7 hr) y 032-209 (178.2 hr). </t>
  </si>
  <si>
    <t xml:space="preserve">Julio/Anual: Pendiente cambio de motoreductores de los filtros 053-020 y 021.
</t>
  </si>
  <si>
    <t>Disponibilidad Operativa 作业率</t>
  </si>
  <si>
    <t>&gt;82%</t>
  </si>
  <si>
    <t>No cumple con el presupuesto, debido a la baja disponibilidad operativa línea 1 por: Detector de metales (15.24 hrs), Cambio de silo (6.08 hr), Control de nivel de silos (2.99 hr) y Cambio de tipo de mineral (14.14hrs).</t>
  </si>
  <si>
    <t>No cumple con el presupuesto, debido a mantener la chancadora 022-131 en stand by (732.01 hr), Detector de metales (22.44 hr), Cambio de silo (64.98 hr) y Atoro de chute (6.48 hr) .</t>
  </si>
  <si>
    <t>&gt;85%</t>
  </si>
  <si>
    <t>No cumple con el presupuesto, debido a:
Molino de barras: Parada por no requerido 450.7 horas (032-082 por  141.8hr; 032-083 por 24.0hr; 032-085 por 30.0hr; 032-086 por 180.4hr; 032-087 por 66.5hr Y 032-088 por 7.8hr) y Parada por otro molino 517.9 horas (032-081 por 3.2hr; 032-083 por 4.0hr; 032-084 por 4.5hr; 032-085 por 15.5hr; 032-086 por 1.9hr; 032-087 por 70.6hr; 032-088 por 228.1hr y 032-089 por 190.1hr).</t>
  </si>
  <si>
    <t>Consumo de Energia 电耗</t>
  </si>
  <si>
    <t>Consumo de Energia (CHN/MGN/FLT) 电耗</t>
  </si>
  <si>
    <t>Kw/TMS</t>
  </si>
  <si>
    <t xml:space="preserve">Se cumple con el presupuesto mensual; Sin embargo se tiene un acumulado mayor al presupuesto debido al mayor consumo en Planta Magnetica, asociado a la operacion continua de las nuevas celdas de flotación. </t>
  </si>
  <si>
    <t>Desaladora  海水淡化厂</t>
  </si>
  <si>
    <t xml:space="preserve">Julio/Anual: Mayor consumo de amperaje de las bombas de alta y refuerzo de las unidades de RO, para mantener el flujo de producción debido a la saturación de las membranas de las unidades de osmosis inversa (RO). </t>
  </si>
  <si>
    <t>Gestión de Costos y Presupuestos 成本和预算管理</t>
  </si>
  <si>
    <t>Costo de Materiales y Suministros (Serie 200+300) 其他材料消耗</t>
  </si>
  <si>
    <t>&lt;100%</t>
  </si>
  <si>
    <t>Costo unitario Beneficio Antiguo 单位成本</t>
  </si>
  <si>
    <t>US$/TMS</t>
  </si>
  <si>
    <t>Gestión de Cadena de Suministros 供应链管理</t>
  </si>
  <si>
    <t>Presupuesto de Tercerización 第三方预算</t>
  </si>
  <si>
    <t>Gestión de Talento Humano
人力管理</t>
  </si>
  <si>
    <t>Presupuesto de Sobretiempo 加班费预算</t>
  </si>
  <si>
    <t>No se cumple con lo presupuestado, debido a mayor supervision en campo, programacion de dias feriados y domingo.</t>
  </si>
  <si>
    <t>Gestión SSOMA
 安环管理</t>
  </si>
  <si>
    <t>Incide de Frecuencia 事故频率指数</t>
  </si>
  <si>
    <t>Indice de Severidad 事故严重程度指数</t>
  </si>
  <si>
    <t>&lt; 300</t>
  </si>
  <si>
    <t>Indice de Accidentabilidad 事故率指数</t>
  </si>
  <si>
    <t>Información en SAP
 SAP信息管理</t>
  </si>
  <si>
    <t>Cumplir con la información en la herramienta SAP de manera diaria.按日完成 SAP 系统信息录入与更新</t>
  </si>
  <si>
    <t>Dias</t>
  </si>
  <si>
    <t>≤ 1</t>
  </si>
  <si>
    <t>Cumplimiento de REDCO
降成本完成率</t>
  </si>
  <si>
    <t>Optimización del lazo de control de alimentación a molinos de barras.棒磨机给料控制回路优化</t>
  </si>
  <si>
    <t>OBJETIVOS 考核目标</t>
  </si>
  <si>
    <t>INDICADOR 考核内容</t>
  </si>
  <si>
    <t>PLAZO
周期</t>
  </si>
  <si>
    <t>UNIDAD
单位</t>
  </si>
  <si>
    <t>CÁLCULO MENSUAL</t>
  </si>
  <si>
    <t xml:space="preserve">TORTA
</t>
  </si>
  <si>
    <t xml:space="preserve">CONS. AGUA DESAL. FILTROS
</t>
  </si>
  <si>
    <t xml:space="preserve">RATIO
</t>
  </si>
  <si>
    <t xml:space="preserve">CUMPL.
</t>
  </si>
  <si>
    <t>(TMS)</t>
  </si>
  <si>
    <t>(m³)</t>
  </si>
  <si>
    <t>(m³/TMS)</t>
  </si>
  <si>
    <t>C=B/A</t>
  </si>
  <si>
    <t xml:space="preserve">C/0.300
</t>
  </si>
  <si>
    <t>Producción
 生产</t>
  </si>
  <si>
    <t>ENE</t>
  </si>
  <si>
    <t>FEB</t>
  </si>
  <si>
    <t>MAR</t>
  </si>
  <si>
    <t>ABR</t>
  </si>
  <si>
    <t>MAY</t>
  </si>
  <si>
    <t>JUN</t>
  </si>
  <si>
    <t>JUL</t>
  </si>
  <si>
    <t>ACUM</t>
  </si>
  <si>
    <t xml:space="preserve">AGUA DESALINIZADA
</t>
  </si>
  <si>
    <t xml:space="preserve">HORAS OPERACIÓN
</t>
  </si>
  <si>
    <t xml:space="preserve">EFICIENCIA
</t>
  </si>
  <si>
    <t>(hr.)</t>
  </si>
  <si>
    <t>(m³/hr)</t>
  </si>
  <si>
    <t>C=A/B</t>
  </si>
  <si>
    <t xml:space="preserve">C/64.0
</t>
  </si>
  <si>
    <t>Eficiencia
 效率</t>
  </si>
  <si>
    <t>Horario</t>
  </si>
  <si>
    <t>m³/hr.</t>
  </si>
  <si>
    <t xml:space="preserve">HORAS CALENDARIO
</t>
  </si>
  <si>
    <t xml:space="preserve">HRS. MANTTO Y REPARACIÓN
</t>
  </si>
  <si>
    <t xml:space="preserve">TIEMPO DISPONIBLE
</t>
  </si>
  <si>
    <t xml:space="preserve">DISP. MECÁNICA
</t>
  </si>
  <si>
    <t>B1</t>
  </si>
  <si>
    <t>C=A-B1</t>
  </si>
  <si>
    <t>D=C/A</t>
  </si>
  <si>
    <t>D/95</t>
  </si>
  <si>
    <t>Disponibilidad Mecánica Eléctrica 机械完好率</t>
  </si>
  <si>
    <t xml:space="preserve">DEMORAS OPERATIVAS
</t>
  </si>
  <si>
    <t xml:space="preserve">TIEMPO DE OPERACIÓN
</t>
  </si>
  <si>
    <t xml:space="preserve">DISP. OPERATIVA
</t>
  </si>
  <si>
    <t>B2</t>
  </si>
  <si>
    <t>C=A-B1-B2</t>
  </si>
  <si>
    <t>D/85</t>
  </si>
  <si>
    <t>Disponibilidad Operativa
 作业率</t>
  </si>
  <si>
    <t xml:space="preserve">AGUA PRODUCIDA
</t>
  </si>
  <si>
    <t xml:space="preserve"> ENERGÍA DESALADORA
</t>
  </si>
  <si>
    <t>(KWH)</t>
  </si>
  <si>
    <t>(KWH/m3)</t>
  </si>
  <si>
    <t xml:space="preserve">C/4.646
</t>
  </si>
  <si>
    <t>Consumo de Energia 
电耗</t>
  </si>
  <si>
    <t>Mensual</t>
  </si>
  <si>
    <t>Kw/m3</t>
  </si>
  <si>
    <r>
      <t xml:space="preserve">Cartas de Responsabilidad de Cumplimiento de Metas e Índices de Gestión - </t>
    </r>
    <r>
      <rPr>
        <b/>
        <sz val="16"/>
        <color rgb="FF000000"/>
        <rFont val="微软雅黑"/>
      </rPr>
      <t>KPIs 2026
2026年经营管理目标责任书（KPIs） - 选厂老区</t>
    </r>
  </si>
  <si>
    <t>2026年目标及管理指标（KPI）达成责任书</t>
  </si>
  <si>
    <t>Superintendencia de Embarque</t>
  </si>
  <si>
    <t>PERIODO</t>
  </si>
  <si>
    <t>Responsable : Zhang Shao Min / Antonio Guzman / Leo Mansilla</t>
  </si>
  <si>
    <t>KPI Cumplidos</t>
  </si>
  <si>
    <t xml:space="preserve">Esta gerencia se compromete a cumplir con las metas indicadas 本部门承诺完成以下目标: </t>
  </si>
  <si>
    <t>KPI No Logrados</t>
  </si>
  <si>
    <t>PLAZO       周期</t>
  </si>
  <si>
    <t>OCTUBRE</t>
  </si>
  <si>
    <t>NOVIEMBRE</t>
  </si>
  <si>
    <t>DICIEMBRE</t>
  </si>
  <si>
    <t>ACUMULADO</t>
  </si>
  <si>
    <t>Peso por Objetivo(%)</t>
  </si>
  <si>
    <t>Número de KPIs por objetivo</t>
  </si>
  <si>
    <t>Peso individual (%)</t>
  </si>
  <si>
    <t>Score (%)</t>
  </si>
  <si>
    <t>Score Ponderado</t>
  </si>
  <si>
    <t>EVALUACION</t>
  </si>
  <si>
    <t>REAL 实际</t>
  </si>
  <si>
    <t>PPTO 预算</t>
  </si>
  <si>
    <t>CUMPL.兑现率</t>
  </si>
  <si>
    <t>REAL
实际</t>
  </si>
  <si>
    <t>PPTO
 预算</t>
  </si>
  <si>
    <t>CUMPL.
兑现率</t>
  </si>
  <si>
    <t>Eficiencia 
效率</t>
  </si>
  <si>
    <t>Embarque promedio 平均装船</t>
  </si>
  <si>
    <t xml:space="preserve">Julio no cumple; acumulado no cumple, asociado a cierre de puerto (1,316.24 h) y esperar plea mar (168.86 h), blending de mineral FKPS, baja eficiencia de tractores por antiguedad.     </t>
  </si>
  <si>
    <t>Gestión de Costos y Presupuestos 
成本和预算管理</t>
  </si>
  <si>
    <t>Demurrage
 滞期费</t>
  </si>
  <si>
    <t>Costo de demurrage 滞期费成本</t>
  </si>
  <si>
    <t>US$000</t>
  </si>
  <si>
    <t>≤ 5,000</t>
  </si>
  <si>
    <t>Presentación de "Estudio de Demurrague", revisión por parte del área de finanzas y comercial.</t>
  </si>
  <si>
    <t>Und</t>
  </si>
  <si>
    <t>Cumplimiento de información 提报信息履行情况</t>
  </si>
  <si>
    <t>Cumplir con la información en la herramienta SAP de manera diaria.每日完成SAP系统信息录入</t>
  </si>
  <si>
    <t>Día calendario</t>
  </si>
  <si>
    <t>Cumplir con enviar la información para reunión de gestión / Kpis y REDCOs. 按要求发送经营分析会、 KPI 及 降成本 所需资料</t>
  </si>
  <si>
    <t>Cumplimiento de REDCO 降成本方案完成率</t>
  </si>
  <si>
    <t>Cumplimiento general de propuestas REDCO</t>
  </si>
  <si>
    <t>CUMPLIMIENTO</t>
  </si>
  <si>
    <t>Nota:</t>
  </si>
  <si>
    <t>(1) Informción enero-febrero regularizado según información histórica del archivo REDCO original Embarque.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</si>
</sst>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0.0"/>
    <numFmt numFmtId="166" formatCode="0.000"/>
    <numFmt numFmtId="167" formatCode="#,##0.0"/>
    <numFmt numFmtId="168" formatCode="h:mm;@"/>
    <numFmt numFmtId="169" formatCode="0.0%"/>
    <numFmt numFmtId="170" formatCode="0.000%"/>
    <numFmt numFmtId="171" formatCode="_-* #,##0_-;\-* #,##0_-;_-* &quot;-&quot;??_-;_-@_-"/>
    <numFmt numFmtId="172" formatCode="[=0]&quot;&quot;;General"/>
    <numFmt numFmtId="173" formatCode="[=0]&quot;&quot;;0.00"/>
    <numFmt numFmtId="174" formatCode="[=0]&quot;&quot;;0.000"/>
    <numFmt numFmtId="175" formatCode="[=0]&quot;&quot;;0.0"/>
    <numFmt numFmtId="176" formatCode="#,##0.000"/>
    <numFmt numFmtId="177" formatCode="[$-409]d\-mmm\-yy;@"/>
    <numFmt numFmtId="178" formatCode="[$-409]d\-mmm;@"/>
    <numFmt numFmtId="179" formatCode="[$-409]m/d/yy\ h:mm\ AM/PM;@"/>
    <numFmt numFmtId="180" formatCode="0.0000"/>
    <numFmt numFmtId="181" formatCode="#,##0.0000"/>
    <numFmt numFmtId="182" formatCode="[$$-540A]#,##0"/>
    <numFmt numFmtId="183" formatCode="[$$-409]#,##0.00"/>
    <numFmt numFmtId="184" formatCode="#,##0_ ;\-#,##0\ "/>
    <numFmt numFmtId="185" formatCode="#,##0.00_ ;\-#,##0.00\ "/>
    <numFmt numFmtId="186" formatCode="&quot;&lt;= &quot;0"/>
  </numFmts>
  <fonts count="21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family val="2"/>
    </font>
    <font>
      <b/>
      <sz val="11"/>
      <color theme="1"/>
      <name val="Calibri"/>
      <family val="2"/>
    </font>
    <font>
      <b/>
      <sz val="12"/>
      <color theme="1"/>
      <name val="Calibri"/>
      <family val="2"/>
    </font>
    <font>
      <sz val="11"/>
      <color theme="1"/>
      <name val="Calibri"/>
      <family val="2"/>
    </font>
    <font>
      <sz val="11"/>
      <color rgb="FF000000"/>
      <name val="Calibri"/>
      <family val="2"/>
    </font>
    <font>
      <sz val="20"/>
      <color theme="1"/>
      <name val="Calibri"/>
      <family val="2"/>
    </font>
    <font>
      <b/>
      <i/>
      <sz val="12"/>
      <color theme="1"/>
      <name val="Calibri"/>
      <family val="2"/>
    </font>
    <font>
      <sz val="10"/>
      <color theme="1"/>
      <name val="Arial "/>
    </font>
    <font>
      <b/>
      <sz val="9"/>
      <color theme="0"/>
      <name val="Arial "/>
    </font>
    <font>
      <sz val="10"/>
      <color rgb="FF002060"/>
      <name val="Arial "/>
    </font>
    <font>
      <sz val="10"/>
      <color theme="2" tint="-0.499984740745262"/>
      <name val="Arial "/>
    </font>
    <font>
      <b/>
      <sz val="10"/>
      <color theme="1"/>
      <name val="Arial "/>
    </font>
    <font>
      <b/>
      <sz val="10"/>
      <color rgb="FF002060"/>
      <name val="Arial "/>
    </font>
    <font>
      <b/>
      <sz val="10"/>
      <color theme="2" tint="-0.499984740745262"/>
      <name val="Arial "/>
    </font>
    <font>
      <sz val="10"/>
      <color theme="1"/>
      <name val="Calibri"/>
      <family val="2"/>
    </font>
    <font>
      <b/>
      <sz val="11"/>
      <color rgb="FF000000"/>
      <name val="Calibri"/>
      <family val="2"/>
    </font>
    <font>
      <sz val="11"/>
      <color rgb="FFFF0000"/>
      <name val="Calibri"/>
      <family val="2"/>
      <scheme val="minor"/>
    </font>
    <font>
      <sz val="11"/>
      <name val="Calibri"/>
      <family val="2"/>
      <scheme val="minor"/>
    </font>
    <font>
      <sz val="11"/>
      <color rgb="FFFFFFFF"/>
      <name val="Calibri"/>
      <family val="2"/>
      <scheme val="minor"/>
    </font>
    <font>
      <sz val="11"/>
      <color rgb="FFFF0000"/>
      <name val="Calibri"/>
      <family val="2"/>
    </font>
    <font>
      <sz val="11"/>
      <color theme="1"/>
      <name val="Calibri"/>
      <family val="2"/>
      <charset val="1"/>
    </font>
    <font>
      <sz val="11"/>
      <color rgb="FF000000"/>
      <name val="Calibri"/>
      <family val="2"/>
      <charset val="1"/>
    </font>
    <font>
      <sz val="10"/>
      <color theme="0"/>
      <name val="Arial "/>
    </font>
    <font>
      <sz val="11"/>
      <color rgb="FF242424"/>
      <name val="Aptos Narrow"/>
      <family val="2"/>
    </font>
    <font>
      <sz val="9"/>
      <color rgb="FF000000"/>
      <name val="Calibri"/>
      <family val="2"/>
    </font>
    <font>
      <sz val="11"/>
      <color rgb="FF000000"/>
      <name val="Aptos Narrow"/>
      <family val="2"/>
    </font>
    <font>
      <sz val="10"/>
      <color rgb="FF000000"/>
      <name val="Century Gothic"/>
      <family val="2"/>
    </font>
    <font>
      <sz val="18"/>
      <color rgb="FF000000"/>
      <name val="Century Gothic"/>
      <family val="2"/>
    </font>
    <font>
      <b/>
      <sz val="18"/>
      <color rgb="FF000000"/>
      <name val="Calibri"/>
      <family val="2"/>
    </font>
    <font>
      <sz val="11"/>
      <color rgb="FF000000"/>
      <name val="Calibri"/>
      <family val="2"/>
      <scheme val="minor"/>
    </font>
    <font>
      <sz val="12"/>
      <color rgb="FF000000"/>
      <name val="Calibri"/>
      <family val="2"/>
    </font>
    <font>
      <b/>
      <sz val="10"/>
      <color rgb="FF000000"/>
      <name val="Arial"/>
      <family val="2"/>
    </font>
    <font>
      <sz val="11"/>
      <color theme="1"/>
      <name val="Calibri"/>
      <family val="2"/>
      <scheme val="minor"/>
    </font>
    <font>
      <sz val="10"/>
      <color rgb="FF000000"/>
      <name val="Arial "/>
    </font>
    <font>
      <b/>
      <u/>
      <sz val="13"/>
      <color theme="1"/>
      <name val="Arial "/>
    </font>
    <font>
      <b/>
      <sz val="9"/>
      <color rgb="FF000000"/>
      <name val="Calibri"/>
      <family val="2"/>
    </font>
    <font>
      <b/>
      <sz val="12"/>
      <color rgb="FF000000"/>
      <name val="Calibri"/>
      <family val="2"/>
    </font>
    <font>
      <b/>
      <sz val="14"/>
      <color theme="1"/>
      <name val="Calibri"/>
      <family val="2"/>
      <scheme val="minor"/>
    </font>
    <font>
      <b/>
      <sz val="11"/>
      <color theme="1"/>
      <name val="Calibri"/>
      <family val="2"/>
      <scheme val="minor"/>
    </font>
    <font>
      <b/>
      <sz val="14"/>
      <color theme="1"/>
      <name val="Arial"/>
      <family val="2"/>
    </font>
    <font>
      <b/>
      <sz val="16"/>
      <color rgb="FF000000"/>
      <name val="Calibri"/>
      <family val="2"/>
    </font>
    <font>
      <b/>
      <sz val="12"/>
      <color theme="1"/>
      <name val="Calibri"/>
      <family val="2"/>
      <scheme val="minor"/>
    </font>
    <font>
      <b/>
      <sz val="13.5"/>
      <color rgb="FF000000"/>
      <name val="Calibri"/>
      <family val="2"/>
    </font>
    <font>
      <b/>
      <sz val="11"/>
      <name val="Carlito"/>
    </font>
    <font>
      <b/>
      <sz val="12"/>
      <color rgb="FF000000"/>
      <name val="Arial"/>
      <family val="2"/>
    </font>
    <font>
      <b/>
      <sz val="12"/>
      <name val="Carlito"/>
    </font>
    <font>
      <b/>
      <sz val="12"/>
      <name val="Arial"/>
      <family val="2"/>
    </font>
    <font>
      <b/>
      <u/>
      <sz val="12"/>
      <color rgb="FF000000"/>
      <name val="Calibri"/>
      <family val="2"/>
    </font>
    <font>
      <b/>
      <sz val="11"/>
      <color theme="0"/>
      <name val="Calibri"/>
      <family val="2"/>
      <scheme val="minor"/>
    </font>
    <font>
      <b/>
      <sz val="14"/>
      <color theme="0"/>
      <name val="Calibri"/>
      <family val="2"/>
      <scheme val="minor"/>
    </font>
    <font>
      <sz val="10"/>
      <color theme="1"/>
      <name val="Calibri"/>
      <family val="2"/>
      <scheme val="minor"/>
    </font>
    <font>
      <b/>
      <sz val="11"/>
      <color rgb="FF000000"/>
      <name val="Arial"/>
      <family val="2"/>
    </font>
    <font>
      <sz val="11"/>
      <name val="Carlito"/>
    </font>
    <font>
      <b/>
      <sz val="11"/>
      <color rgb="FFFFFFFF"/>
      <name val="Arial Black"/>
      <family val="2"/>
    </font>
    <font>
      <b/>
      <sz val="12"/>
      <color rgb="FFFF0000"/>
      <name val="Carlito"/>
    </font>
    <font>
      <b/>
      <sz val="10"/>
      <name val="Carlito"/>
    </font>
    <font>
      <b/>
      <sz val="12"/>
      <color rgb="FFFFFFFF"/>
      <name val="Arial Nova"/>
      <family val="2"/>
    </font>
    <font>
      <b/>
      <sz val="14"/>
      <color rgb="FFFFFFFF"/>
      <name val="Arial Black"/>
      <family val="2"/>
    </font>
    <font>
      <b/>
      <sz val="14"/>
      <color rgb="FFFFFFFF"/>
      <name val="Arial Nova"/>
      <family val="2"/>
    </font>
    <font>
      <sz val="14"/>
      <color rgb="FFFFFFFF"/>
      <name val="Arial Nova"/>
      <family val="2"/>
    </font>
    <font>
      <b/>
      <sz val="14"/>
      <name val="Carlito"/>
    </font>
    <font>
      <b/>
      <sz val="10"/>
      <color rgb="FF000000"/>
      <name val="Calibri"/>
      <family val="2"/>
    </font>
    <font>
      <sz val="10"/>
      <color rgb="FF000000"/>
      <name val="Calibri"/>
      <family val="2"/>
    </font>
    <font>
      <sz val="11"/>
      <color theme="0"/>
      <name val="Calibri"/>
      <family val="2"/>
      <scheme val="minor"/>
    </font>
    <font>
      <u/>
      <sz val="11"/>
      <color theme="10"/>
      <name val="Calibri"/>
      <family val="2"/>
      <scheme val="minor"/>
    </font>
    <font>
      <b/>
      <u/>
      <sz val="11"/>
      <color rgb="FFFF0000"/>
      <name val="Calibri"/>
      <family val="2"/>
      <scheme val="minor"/>
    </font>
    <font>
      <b/>
      <sz val="14"/>
      <name val="Arial Nova"/>
      <family val="2"/>
    </font>
    <font>
      <b/>
      <sz val="13"/>
      <name val="Calibri"/>
      <family val="2"/>
      <scheme val="major"/>
    </font>
    <font>
      <sz val="10"/>
      <color theme="0"/>
      <name val="Arial Nova"/>
      <family val="2"/>
    </font>
    <font>
      <b/>
      <sz val="11"/>
      <color theme="0"/>
      <name val="Calibri"/>
      <family val="2"/>
    </font>
    <font>
      <b/>
      <sz val="16"/>
      <color theme="0"/>
      <name val="Calibri"/>
      <family val="2"/>
      <scheme val="minor"/>
    </font>
    <font>
      <b/>
      <i/>
      <sz val="11"/>
      <color rgb="FF000000"/>
      <name val="Calibri"/>
      <family val="2"/>
    </font>
    <font>
      <b/>
      <sz val="12"/>
      <color theme="0"/>
      <name val="Calibri"/>
      <family val="2"/>
    </font>
    <font>
      <b/>
      <sz val="9"/>
      <color rgb="FFFFFFFF"/>
      <name val="Arial"/>
      <family val="2"/>
    </font>
    <font>
      <sz val="14"/>
      <color rgb="FFFFFFFF"/>
      <name val="Arial Black"/>
      <family val="2"/>
    </font>
    <font>
      <b/>
      <sz val="9"/>
      <color theme="1"/>
      <name val="Arial"/>
      <family val="2"/>
    </font>
    <font>
      <b/>
      <sz val="11"/>
      <color rgb="FF000000"/>
      <name val="Calibri"/>
      <family val="2"/>
      <scheme val="minor"/>
    </font>
    <font>
      <sz val="10"/>
      <color rgb="FF000000"/>
      <name val="Arial"/>
      <family val="2"/>
    </font>
    <font>
      <b/>
      <sz val="14"/>
      <color rgb="FFFFFFFF"/>
      <name val="Carlito"/>
    </font>
    <font>
      <b/>
      <sz val="14"/>
      <color rgb="FF000000"/>
      <name val="Calibri"/>
      <family val="2"/>
    </font>
    <font>
      <sz val="14"/>
      <color theme="1"/>
      <name val="Calibri"/>
      <family val="2"/>
      <scheme val="minor"/>
    </font>
    <font>
      <b/>
      <sz val="16"/>
      <color rgb="FFFF0000"/>
      <name val="Eras ITC"/>
    </font>
    <font>
      <b/>
      <sz val="16"/>
      <color rgb="FF00B050"/>
      <name val="Arial Rounded MT Bold"/>
      <family val="2"/>
    </font>
    <font>
      <b/>
      <sz val="14"/>
      <color theme="1"/>
      <name val="Carlito"/>
    </font>
    <font>
      <sz val="11"/>
      <color theme="5"/>
      <name val="Calibri"/>
      <family val="2"/>
    </font>
    <font>
      <b/>
      <sz val="14"/>
      <color rgb="FF000000"/>
      <name val="Arial"/>
      <family val="2"/>
    </font>
    <font>
      <b/>
      <sz val="16"/>
      <color rgb="FF000000"/>
      <name val="Arial"/>
      <family val="2"/>
    </font>
    <font>
      <b/>
      <sz val="14"/>
      <name val="Arial"/>
      <family val="2"/>
    </font>
    <font>
      <sz val="14"/>
      <color rgb="FFFFFFFF"/>
      <name val="Arial"/>
      <family val="2"/>
    </font>
    <font>
      <b/>
      <sz val="28"/>
      <color rgb="FF00B050"/>
      <name val="Arial Rounded MT Bold"/>
      <family val="2"/>
    </font>
    <font>
      <b/>
      <sz val="18"/>
      <color rgb="FFFF0000"/>
      <name val="Arial"/>
      <family val="2"/>
    </font>
    <font>
      <b/>
      <sz val="11"/>
      <color theme="1"/>
      <name val="Arial"/>
      <family val="2"/>
    </font>
    <font>
      <b/>
      <sz val="10"/>
      <color rgb="FF000000"/>
      <name val="Century Gothic"/>
      <family val="2"/>
    </font>
    <font>
      <b/>
      <sz val="11"/>
      <name val="Calibri"/>
      <family val="2"/>
    </font>
    <font>
      <sz val="11"/>
      <name val="Calibri"/>
      <family val="2"/>
    </font>
    <font>
      <b/>
      <sz val="10"/>
      <color theme="1"/>
      <name val="Century Gothic"/>
      <family val="2"/>
    </font>
    <font>
      <b/>
      <u/>
      <sz val="11"/>
      <color rgb="FF000000"/>
      <name val="Calibri"/>
      <family val="2"/>
    </font>
    <font>
      <b/>
      <sz val="11"/>
      <color rgb="FFFFFFFF"/>
      <name val="Calibri"/>
      <family val="2"/>
    </font>
    <font>
      <b/>
      <sz val="16"/>
      <color theme="1"/>
      <name val="Calibri"/>
      <family val="2"/>
      <scheme val="minor"/>
    </font>
    <font>
      <sz val="12"/>
      <color rgb="FF000000"/>
      <name val="Calibri"/>
      <family val="2"/>
      <scheme val="minor"/>
    </font>
    <font>
      <sz val="14"/>
      <color rgb="FF000000"/>
      <name val="Calibri"/>
      <family val="2"/>
      <scheme val="minor"/>
    </font>
    <font>
      <sz val="10"/>
      <color rgb="FF002060"/>
      <name val="Arial"/>
      <family val="2"/>
    </font>
    <font>
      <b/>
      <sz val="11"/>
      <color rgb="FF000000"/>
      <name val="Calibri"/>
      <family val="2"/>
      <charset val="1"/>
    </font>
    <font>
      <b/>
      <sz val="11"/>
      <color rgb="FFFF0000"/>
      <name val="Calibri"/>
      <family val="2"/>
    </font>
    <font>
      <sz val="11"/>
      <color theme="0"/>
      <name val="Calibri"/>
      <family val="2"/>
    </font>
    <font>
      <b/>
      <sz val="10"/>
      <name val="Arial"/>
      <family val="2"/>
    </font>
    <font>
      <b/>
      <sz val="9"/>
      <name val="Arial"/>
      <family val="2"/>
    </font>
    <font>
      <b/>
      <sz val="8"/>
      <name val="Arial"/>
      <family val="2"/>
    </font>
    <font>
      <sz val="10"/>
      <name val="Arial"/>
      <family val="2"/>
    </font>
    <font>
      <b/>
      <sz val="7"/>
      <name val="Arial"/>
      <family val="2"/>
    </font>
    <font>
      <b/>
      <sz val="12"/>
      <color theme="0"/>
      <name val="Calibri"/>
      <family val="2"/>
      <scheme val="minor"/>
    </font>
    <font>
      <b/>
      <sz val="10"/>
      <color theme="0"/>
      <name val="Calibri"/>
      <family val="2"/>
    </font>
    <font>
      <b/>
      <sz val="10"/>
      <color theme="0"/>
      <name val="Carlito"/>
    </font>
    <font>
      <b/>
      <sz val="10"/>
      <color theme="0"/>
      <name val="Arial"/>
      <family val="2"/>
    </font>
    <font>
      <b/>
      <sz val="14"/>
      <color theme="0"/>
      <name val="Calibri"/>
      <family val="2"/>
    </font>
    <font>
      <sz val="11"/>
      <color theme="1"/>
      <name val="Segoe UI Symbol"/>
      <family val="2"/>
      <charset val="1"/>
    </font>
    <font>
      <sz val="11"/>
      <color theme="1"/>
      <name val="Calibri"/>
      <family val="2"/>
      <scheme val="minor"/>
    </font>
    <font>
      <sz val="11"/>
      <color theme="1"/>
      <name val="Gadugi"/>
      <family val="2"/>
    </font>
    <font>
      <sz val="10"/>
      <color theme="1"/>
      <name val="Gadugi"/>
      <family val="2"/>
    </font>
    <font>
      <b/>
      <sz val="11"/>
      <color theme="1"/>
      <name val="Gadugi"/>
      <family val="2"/>
    </font>
    <font>
      <b/>
      <sz val="12"/>
      <color theme="1"/>
      <name val="Gadugi"/>
      <family val="2"/>
    </font>
    <font>
      <b/>
      <sz val="14"/>
      <color theme="1"/>
      <name val="微软雅黑"/>
      <charset val="134"/>
    </font>
    <font>
      <b/>
      <sz val="14"/>
      <color theme="1"/>
      <name val="Gadugi"/>
      <family val="2"/>
    </font>
    <font>
      <b/>
      <sz val="14"/>
      <color rgb="FF0070C0"/>
      <name val="Gadugi"/>
      <family val="2"/>
    </font>
    <font>
      <b/>
      <sz val="14"/>
      <color rgb="FF002060"/>
      <name val="Gadugi"/>
      <family val="2"/>
    </font>
    <font>
      <sz val="14"/>
      <color theme="4" tint="-0.249977111117893"/>
      <name val="Gadugi"/>
      <family val="2"/>
    </font>
    <font>
      <sz val="14"/>
      <color theme="1"/>
      <name val="Gadugi"/>
      <family val="2"/>
    </font>
    <font>
      <b/>
      <u/>
      <sz val="14"/>
      <name val="Gadugi"/>
      <family val="2"/>
    </font>
    <font>
      <b/>
      <u/>
      <sz val="12"/>
      <name val="Gadugi"/>
      <family val="2"/>
    </font>
    <font>
      <b/>
      <sz val="10"/>
      <color theme="0"/>
      <name val="Gadugi"/>
      <family val="2"/>
    </font>
    <font>
      <b/>
      <sz val="12"/>
      <color theme="4" tint="-0.249977111117893"/>
      <name val="Gadugi"/>
      <family val="2"/>
    </font>
    <font>
      <b/>
      <sz val="10"/>
      <color theme="4" tint="-0.249977111117893"/>
      <name val="Gadugi"/>
      <family val="2"/>
    </font>
    <font>
      <b/>
      <sz val="10"/>
      <color rgb="FFFF0000"/>
      <name val="Gadugi"/>
      <family val="2"/>
    </font>
    <font>
      <b/>
      <sz val="10"/>
      <color theme="8"/>
      <name val="Gadugi"/>
      <family val="2"/>
    </font>
    <font>
      <sz val="10"/>
      <name val="Gadugi"/>
      <family val="2"/>
    </font>
    <font>
      <b/>
      <sz val="10"/>
      <color rgb="FF0070C0"/>
      <name val="Gadugi"/>
      <family val="2"/>
    </font>
    <font>
      <sz val="14"/>
      <color rgb="FF000000"/>
      <name val="Times New Roman"/>
      <family val="1"/>
    </font>
    <font>
      <b/>
      <sz val="10"/>
      <color theme="1"/>
      <name val="Gadugi"/>
      <family val="2"/>
    </font>
    <font>
      <b/>
      <sz val="14"/>
      <color rgb="FF000000"/>
      <name val="微软雅黑"/>
      <charset val="134"/>
    </font>
    <font>
      <b/>
      <sz val="7"/>
      <color theme="0"/>
      <name val="微软雅黑"/>
    </font>
    <font>
      <b/>
      <sz val="9"/>
      <color theme="0"/>
      <name val="Arial Narrow"/>
      <family val="2"/>
    </font>
    <font>
      <b/>
      <sz val="7"/>
      <name val="微软雅黑"/>
    </font>
    <font>
      <sz val="7"/>
      <color theme="1"/>
      <name val="Arial "/>
    </font>
    <font>
      <sz val="7"/>
      <name val="Arial "/>
    </font>
    <font>
      <b/>
      <sz val="9"/>
      <name val="微软雅黑"/>
    </font>
    <font>
      <b/>
      <sz val="9"/>
      <name val="Calibri"/>
      <family val="2"/>
      <scheme val="minor"/>
    </font>
    <font>
      <sz val="9"/>
      <color theme="1"/>
      <name val="Calibri"/>
      <family val="2"/>
      <scheme val="minor"/>
    </font>
    <font>
      <b/>
      <sz val="9"/>
      <color theme="1"/>
      <name val="Calibri"/>
      <family val="2"/>
      <scheme val="minor"/>
    </font>
    <font>
      <sz val="16"/>
      <color theme="1"/>
      <name val="微软雅黑"/>
    </font>
    <font>
      <b/>
      <sz val="16"/>
      <color theme="1"/>
      <name val="微软雅黑"/>
    </font>
    <font>
      <sz val="16"/>
      <color theme="1"/>
      <name val="微软雅黑"/>
      <charset val="134"/>
    </font>
    <font>
      <b/>
      <sz val="16"/>
      <color rgb="FF002060"/>
      <name val="微软雅黑"/>
    </font>
    <font>
      <b/>
      <sz val="16"/>
      <color rgb="FF002060"/>
      <name val="微软雅黑"/>
      <charset val="1"/>
    </font>
    <font>
      <b/>
      <sz val="16"/>
      <color rgb="FF0070C0"/>
      <name val="微软雅黑"/>
    </font>
    <font>
      <sz val="16"/>
      <color rgb="FF0070C0"/>
      <name val="微软雅黑"/>
    </font>
    <font>
      <sz val="16"/>
      <color rgb="FF0070C0"/>
      <name val="微软雅黑"/>
      <charset val="1"/>
    </font>
    <font>
      <b/>
      <sz val="16"/>
      <color theme="4" tint="-0.249977111117893"/>
      <name val="微软雅黑"/>
    </font>
    <font>
      <sz val="16"/>
      <color theme="1"/>
      <name val="微软雅黑"/>
      <charset val="1"/>
    </font>
    <font>
      <b/>
      <sz val="20"/>
      <color theme="1"/>
      <name val="微软雅黑"/>
    </font>
    <font>
      <b/>
      <sz val="16"/>
      <color theme="0"/>
      <name val="微软雅黑"/>
    </font>
    <font>
      <b/>
      <sz val="16"/>
      <color theme="0"/>
      <name val="微软雅黑"/>
      <charset val="1"/>
    </font>
    <font>
      <b/>
      <sz val="16"/>
      <color rgb="FFFFFFFF"/>
      <name val="微软雅黑"/>
    </font>
    <font>
      <b/>
      <sz val="16"/>
      <name val="微软雅黑"/>
    </font>
    <font>
      <sz val="16"/>
      <name val="微软雅黑"/>
    </font>
    <font>
      <b/>
      <sz val="16"/>
      <color theme="1"/>
      <name val="微软雅黑"/>
      <charset val="134"/>
    </font>
    <font>
      <b/>
      <sz val="16"/>
      <color rgb="FFFF0000"/>
      <name val="微软雅黑"/>
    </font>
    <font>
      <b/>
      <sz val="16"/>
      <name val="微软雅黑"/>
      <charset val="1"/>
    </font>
    <font>
      <sz val="16"/>
      <color rgb="FF000000"/>
      <name val="微软雅黑"/>
    </font>
    <font>
      <b/>
      <sz val="20"/>
      <name val="微软雅黑"/>
      <charset val="1"/>
    </font>
    <font>
      <b/>
      <sz val="16"/>
      <color rgb="FF000000"/>
      <name val="微软雅黑"/>
    </font>
    <font>
      <sz val="11"/>
      <color theme="1"/>
      <name val="Arial"/>
      <family val="2"/>
      <charset val="1"/>
    </font>
    <font>
      <sz val="11"/>
      <color rgb="FF000000"/>
      <name val="Arial"/>
      <family val="2"/>
    </font>
    <font>
      <sz val="11"/>
      <color rgb="FF000000"/>
      <name val="Arial"/>
      <family val="2"/>
      <charset val="1"/>
    </font>
    <font>
      <sz val="10"/>
      <color rgb="FF000000"/>
      <name val="Arial"/>
      <family val="2"/>
      <charset val="1"/>
    </font>
    <font>
      <sz val="10"/>
      <color rgb="FF000000"/>
      <name val="Arial"/>
    </font>
    <font>
      <sz val="10"/>
      <color rgb="FF000000"/>
      <name val="Segoe UI Symbol"/>
    </font>
    <font>
      <sz val="8"/>
      <color rgb="FF000000"/>
      <name val="Arial"/>
      <family val="2"/>
      <charset val="1"/>
    </font>
    <font>
      <sz val="8"/>
      <color rgb="FF000000"/>
      <name val="Arial"/>
    </font>
    <font>
      <sz val="8"/>
      <color rgb="FF000000"/>
      <name val="Segoe UI Symbol"/>
    </font>
    <font>
      <sz val="11"/>
      <color rgb="FF000000"/>
      <name val="Arial"/>
    </font>
    <font>
      <sz val="11"/>
      <color rgb="FF000000"/>
      <name val="Segoe UI Symbol"/>
    </font>
    <font>
      <sz val="9"/>
      <color rgb="FF000000"/>
      <name val="Arial"/>
      <family val="2"/>
      <charset val="1"/>
    </font>
    <font>
      <sz val="9"/>
      <color rgb="FF000000"/>
      <name val="Arial"/>
    </font>
    <font>
      <sz val="9"/>
      <color rgb="FF000000"/>
      <name val="Segoe UI Symbol"/>
    </font>
    <font>
      <sz val="11"/>
      <color rgb="FF000000"/>
      <name val="Segoe UI Symbol"/>
      <family val="2"/>
      <charset val="1"/>
    </font>
    <font>
      <sz val="11"/>
      <color theme="1"/>
      <name val="Cambria Math"/>
      <family val="1"/>
      <charset val="1"/>
    </font>
    <font>
      <sz val="11"/>
      <color rgb="FF000000"/>
      <name val="Cambria Math"/>
    </font>
    <font>
      <sz val="11"/>
      <color rgb="FF000000"/>
      <name val="Cambria Math"/>
      <family val="1"/>
      <charset val="1"/>
    </font>
    <font>
      <sz val="12"/>
      <color theme="1"/>
      <name val="Calibri"/>
      <family val="2"/>
      <charset val="1"/>
    </font>
    <font>
      <sz val="12"/>
      <color theme="1"/>
      <name val="Calibri"/>
      <scheme val="minor"/>
    </font>
    <font>
      <b/>
      <sz val="16"/>
      <name val="Arial Black"/>
      <family val="2"/>
    </font>
    <font>
      <b/>
      <sz val="14"/>
      <name val="Arial Black"/>
      <family val="2"/>
    </font>
    <font>
      <b/>
      <i/>
      <u/>
      <sz val="12"/>
      <color rgb="FF000000"/>
      <name val="Calibri"/>
      <family val="2"/>
    </font>
    <font>
      <vertAlign val="superscript"/>
      <sz val="11"/>
      <color rgb="FF000000"/>
      <name val="Calibri"/>
      <family val="2"/>
    </font>
    <font>
      <i/>
      <sz val="11"/>
      <color rgb="FF000000"/>
      <name val="Calibri"/>
      <family val="2"/>
    </font>
    <font>
      <sz val="11"/>
      <color theme="1"/>
      <name val="MS Gothic"/>
      <charset val="1"/>
    </font>
    <font>
      <sz val="10"/>
      <color theme="1"/>
      <name val="Segoe UI Symbol"/>
      <family val="2"/>
      <charset val="1"/>
    </font>
    <font>
      <sz val="10"/>
      <color theme="1"/>
      <name val="Arial"/>
      <family val="2"/>
      <charset val="1"/>
    </font>
    <font>
      <sz val="10"/>
      <color rgb="FF000000"/>
      <name val="Segoe UI Symbol"/>
      <family val="2"/>
      <charset val="1"/>
    </font>
    <font>
      <sz val="11"/>
      <color rgb="FF000000"/>
      <name val="Calibri"/>
      <charset val="1"/>
    </font>
    <font>
      <b/>
      <u/>
      <sz val="11"/>
      <color theme="1"/>
      <name val="Arial"/>
      <family val="2"/>
      <charset val="1"/>
    </font>
    <font>
      <sz val="10"/>
      <color rgb="FF000000"/>
      <name val="Arial"/>
      <charset val="1"/>
    </font>
    <font>
      <sz val="11"/>
      <color rgb="FF000000"/>
      <name val="MS Gothic"/>
    </font>
    <font>
      <sz val="11"/>
      <color rgb="FF000000"/>
      <name val="MS Gothic"/>
      <charset val="1"/>
    </font>
    <font>
      <i/>
      <sz val="11"/>
      <color theme="1"/>
      <name val="Arial"/>
      <family val="2"/>
      <charset val="1"/>
    </font>
    <font>
      <i/>
      <sz val="11"/>
      <color theme="1"/>
      <name val="Cambria Math"/>
      <family val="1"/>
      <charset val="1"/>
    </font>
    <font>
      <b/>
      <sz val="11"/>
      <color theme="1"/>
      <name val="Arial"/>
      <family val="2"/>
      <charset val="1"/>
    </font>
  </fonts>
  <fills count="58">
    <fill>
      <patternFill patternType="none"/>
    </fill>
    <fill>
      <patternFill patternType="gray125"/>
    </fill>
    <fill>
      <patternFill patternType="solid">
        <fgColor rgb="FFBFBFBF"/>
        <bgColor rgb="FFBFBFBF"/>
      </patternFill>
    </fill>
    <fill>
      <patternFill patternType="solid">
        <fgColor rgb="FFD8D8D8"/>
        <bgColor rgb="FFD8D8D8"/>
      </patternFill>
    </fill>
    <fill>
      <patternFill patternType="solid">
        <fgColor theme="0"/>
        <bgColor theme="0"/>
      </patternFill>
    </fill>
    <fill>
      <patternFill patternType="solid">
        <fgColor rgb="FFBDD6EE"/>
        <bgColor rgb="FFBDD6EE"/>
      </patternFill>
    </fill>
    <fill>
      <patternFill patternType="solid">
        <fgColor rgb="FFFFFF00"/>
        <bgColor rgb="FFFFFF00"/>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rgb="FF000000"/>
      </patternFill>
    </fill>
    <fill>
      <patternFill patternType="solid">
        <fgColor theme="6" tint="0.79998168889431442"/>
        <bgColor indexed="64"/>
      </patternFill>
    </fill>
    <fill>
      <patternFill patternType="solid">
        <fgColor rgb="FFD9D9D9"/>
        <bgColor rgb="FF000000"/>
      </patternFill>
    </fill>
    <fill>
      <patternFill patternType="solid">
        <fgColor theme="6" tint="0.79998168889431442"/>
        <bgColor indexed="65"/>
      </patternFill>
    </fill>
    <fill>
      <patternFill patternType="solid">
        <fgColor theme="5" tint="0.79998168889431442"/>
        <bgColor indexed="65"/>
      </patternFill>
    </fill>
    <fill>
      <patternFill patternType="solid">
        <fgColor theme="4" tint="-0.249977111117893"/>
        <bgColor indexed="64"/>
      </patternFill>
    </fill>
    <fill>
      <patternFill patternType="solid">
        <fgColor rgb="FF92D050"/>
        <bgColor indexed="64"/>
      </patternFill>
    </fill>
    <fill>
      <patternFill patternType="solid">
        <fgColor rgb="FFFC688A"/>
        <bgColor indexed="64"/>
      </patternFill>
    </fill>
    <fill>
      <patternFill patternType="solid">
        <fgColor rgb="FFB1E5FA"/>
        <bgColor indexed="64"/>
      </patternFill>
    </fill>
    <fill>
      <patternFill patternType="solid">
        <fgColor rgb="FF1F4E78"/>
        <bgColor rgb="FF000000"/>
      </patternFill>
    </fill>
    <fill>
      <patternFill patternType="solid">
        <fgColor rgb="FFFF0000"/>
        <bgColor rgb="FF000000"/>
      </patternFill>
    </fill>
    <fill>
      <patternFill patternType="solid">
        <fgColor theme="1"/>
        <bgColor indexed="64"/>
      </patternFill>
    </fill>
    <fill>
      <patternFill patternType="solid">
        <fgColor theme="4"/>
        <bgColor indexed="64"/>
      </patternFill>
    </fill>
    <fill>
      <patternFill patternType="solid">
        <fgColor theme="4" tint="0.79998168889431442"/>
        <bgColor indexed="64"/>
      </patternFill>
    </fill>
    <fill>
      <patternFill patternType="solid">
        <fgColor theme="7"/>
        <bgColor indexed="64"/>
      </patternFill>
    </fill>
    <fill>
      <patternFill patternType="solid">
        <fgColor rgb="FF0070C0"/>
        <bgColor rgb="FF000000"/>
      </patternFill>
    </fill>
    <fill>
      <patternFill patternType="solid">
        <fgColor rgb="FFFFFFFF"/>
        <bgColor rgb="FFDCE6F1"/>
      </patternFill>
    </fill>
    <fill>
      <patternFill patternType="solid">
        <fgColor rgb="FFFAB4BE"/>
        <bgColor indexed="64"/>
      </patternFill>
    </fill>
    <fill>
      <patternFill patternType="solid">
        <fgColor rgb="FF1F4E79"/>
        <bgColor rgb="FF000000"/>
      </patternFill>
    </fill>
    <fill>
      <patternFill patternType="solid">
        <fgColor rgb="FFFFFF00"/>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C0C0C0"/>
        <bgColor rgb="FF000000"/>
      </patternFill>
    </fill>
    <fill>
      <patternFill patternType="solid">
        <fgColor theme="5" tint="0.79998168889431442"/>
        <bgColor indexed="64"/>
      </patternFill>
    </fill>
    <fill>
      <patternFill patternType="solid">
        <fgColor rgb="FFFFC000"/>
        <bgColor indexed="64"/>
      </patternFill>
    </fill>
    <fill>
      <patternFill patternType="solid">
        <fgColor rgb="FF808080"/>
        <bgColor rgb="FF000000"/>
      </patternFill>
    </fill>
    <fill>
      <patternFill patternType="solid">
        <fgColor theme="0" tint="-0.249977111117893"/>
        <bgColor indexed="64"/>
      </patternFill>
    </fill>
    <fill>
      <patternFill patternType="solid">
        <fgColor rgb="FFF2F2F2"/>
        <bgColor rgb="FF000000"/>
      </patternFill>
    </fill>
    <fill>
      <patternFill patternType="solid">
        <fgColor theme="4" tint="0.59999389629810485"/>
        <bgColor indexed="64"/>
      </patternFill>
    </fill>
    <fill>
      <patternFill patternType="solid">
        <fgColor theme="9" tint="0.79998168889431442"/>
        <bgColor indexed="64"/>
      </patternFill>
    </fill>
    <fill>
      <patternFill patternType="darkTrellis">
        <fgColor rgb="FF000000"/>
      </patternFill>
    </fill>
    <fill>
      <patternFill patternType="solid">
        <fgColor indexed="65"/>
        <bgColor rgb="FF000000"/>
      </patternFill>
    </fill>
    <fill>
      <patternFill patternType="lightGrid">
        <fgColor rgb="FF000000"/>
        <bgColor rgb="FFFFFFFF"/>
      </patternFill>
    </fill>
    <fill>
      <patternFill patternType="darkVertical">
        <fgColor rgb="FF000000"/>
        <bgColor rgb="FFFFFFFF"/>
      </patternFill>
    </fill>
    <fill>
      <patternFill patternType="darkHorizontal">
        <fgColor rgb="FF000000"/>
        <bgColor rgb="FFFFFFFF"/>
      </patternFill>
    </fill>
    <fill>
      <patternFill patternType="lightTrellis">
        <fgColor rgb="FF000000"/>
        <bgColor rgb="FFFFFFFF"/>
      </patternFill>
    </fill>
    <fill>
      <patternFill patternType="solid">
        <fgColor theme="8" tint="-0.249977111117893"/>
        <bgColor indexed="64"/>
      </patternFill>
    </fill>
    <fill>
      <patternFill patternType="solid">
        <fgColor rgb="FF7030A0"/>
        <bgColor indexed="64"/>
      </patternFill>
    </fill>
    <fill>
      <patternFill patternType="solid">
        <fgColor theme="2"/>
        <bgColor indexed="64"/>
      </patternFill>
    </fill>
    <fill>
      <patternFill patternType="solid">
        <fgColor rgb="FF66FFFF"/>
        <bgColor indexed="64"/>
      </patternFill>
    </fill>
    <fill>
      <patternFill patternType="solid">
        <fgColor theme="5"/>
        <bgColor indexed="64"/>
      </patternFill>
    </fill>
    <fill>
      <patternFill patternType="solid">
        <fgColor rgb="FF2F5496"/>
        <bgColor rgb="FF2F5496"/>
      </patternFill>
    </fill>
    <fill>
      <patternFill patternType="solid">
        <fgColor rgb="FF305496"/>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E4A72C"/>
        <bgColor rgb="FF000000"/>
      </patternFill>
    </fill>
    <fill>
      <patternFill patternType="solid">
        <fgColor rgb="FFDBDBDB"/>
        <bgColor rgb="FF000000"/>
      </patternFill>
    </fill>
    <fill>
      <patternFill patternType="solid">
        <fgColor rgb="FF9BC2E6"/>
        <bgColor rgb="FF000000"/>
      </patternFill>
    </fill>
  </fills>
  <borders count="28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2060"/>
      </left>
      <right/>
      <top/>
      <bottom style="thin">
        <color rgb="FF002060"/>
      </bottom>
      <diagonal/>
    </border>
    <border>
      <left/>
      <right/>
      <top/>
      <bottom style="thin">
        <color rgb="FF002060"/>
      </bottom>
      <diagonal/>
    </border>
    <border>
      <left style="thin">
        <color indexed="64"/>
      </left>
      <right/>
      <top/>
      <bottom style="thin">
        <color indexed="64"/>
      </bottom>
      <diagonal/>
    </border>
    <border>
      <left/>
      <right/>
      <top style="thin">
        <color indexed="64"/>
      </top>
      <bottom style="thin">
        <color indexed="64"/>
      </bottom>
      <diagonal/>
    </border>
    <border>
      <left style="thin">
        <color rgb="FF70AD47"/>
      </left>
      <right style="thin">
        <color rgb="FF70AD47"/>
      </right>
      <top style="thin">
        <color rgb="FF70AD47"/>
      </top>
      <bottom style="medium">
        <color rgb="FF70AD47"/>
      </bottom>
      <diagonal/>
    </border>
    <border>
      <left style="thin">
        <color rgb="FF70AD47"/>
      </left>
      <right style="thin">
        <color rgb="FF70AD47"/>
      </right>
      <top style="thin">
        <color rgb="FF70AD47"/>
      </top>
      <bottom style="thin">
        <color indexed="64"/>
      </bottom>
      <diagonal/>
    </border>
    <border>
      <left style="thin">
        <color rgb="FF000000"/>
      </left>
      <right style="thin">
        <color rgb="FF000000"/>
      </right>
      <top style="thin">
        <color rgb="FF70AD47"/>
      </top>
      <bottom style="thin">
        <color indexed="64"/>
      </bottom>
      <diagonal/>
    </border>
    <border>
      <left style="thin">
        <color rgb="FF70AD47"/>
      </left>
      <right style="thin">
        <color rgb="FF000000"/>
      </right>
      <top style="thin">
        <color rgb="FF70AD47"/>
      </top>
      <bottom style="thin">
        <color indexed="64"/>
      </bottom>
      <diagonal/>
    </border>
    <border>
      <left style="thin">
        <color rgb="FF000000"/>
      </left>
      <right style="thin">
        <color rgb="FF70AD47"/>
      </right>
      <top style="thin">
        <color rgb="FF70AD47"/>
      </top>
      <bottom style="thin">
        <color indexed="64"/>
      </bottom>
      <diagonal/>
    </border>
    <border>
      <left style="thin">
        <color indexed="64"/>
      </left>
      <right style="thin">
        <color rgb="FF70AD47"/>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right style="double">
        <color indexed="64"/>
      </right>
      <top/>
      <bottom/>
      <diagonal/>
    </border>
    <border>
      <left/>
      <right style="thin">
        <color indexed="64"/>
      </right>
      <top style="medium">
        <color indexed="64"/>
      </top>
      <bottom style="thin">
        <color indexed="64"/>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top style="medium">
        <color indexed="64"/>
      </top>
      <bottom/>
      <diagonal/>
    </border>
    <border>
      <left style="medium">
        <color rgb="FF000000"/>
      </left>
      <right/>
      <top style="medium">
        <color rgb="FF000000"/>
      </top>
      <bottom style="medium">
        <color rgb="FF000000"/>
      </bottom>
      <diagonal/>
    </border>
    <border>
      <left style="medium">
        <color rgb="FF000000"/>
      </left>
      <right style="double">
        <color indexed="64"/>
      </right>
      <top style="medium">
        <color rgb="FF000000"/>
      </top>
      <bottom style="medium">
        <color rgb="FF000000"/>
      </bottom>
      <diagonal/>
    </border>
    <border>
      <left/>
      <right style="double">
        <color indexed="64"/>
      </right>
      <top style="medium">
        <color rgb="FF000000"/>
      </top>
      <bottom style="medium">
        <color rgb="FF000000"/>
      </bottom>
      <diagonal/>
    </border>
    <border>
      <left style="thin">
        <color indexed="64"/>
      </left>
      <right style="thin">
        <color indexed="64"/>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style="thin">
        <color rgb="FF000000"/>
      </bottom>
      <diagonal/>
    </border>
    <border>
      <left style="medium">
        <color rgb="FF000000"/>
      </left>
      <right style="thin">
        <color rgb="FF000000"/>
      </right>
      <top/>
      <bottom style="thin">
        <color rgb="FF000000"/>
      </bottom>
      <diagonal/>
    </border>
    <border>
      <left/>
      <right style="thin">
        <color rgb="FF000000"/>
      </right>
      <top style="thin">
        <color indexed="64"/>
      </top>
      <bottom style="thin">
        <color indexed="64"/>
      </bottom>
      <diagonal/>
    </border>
    <border>
      <left style="thin">
        <color indexed="64"/>
      </left>
      <right style="thin">
        <color indexed="64"/>
      </right>
      <top/>
      <bottom/>
      <diagonal/>
    </border>
    <border>
      <left/>
      <right style="thin">
        <color rgb="FF000000"/>
      </right>
      <top style="thin">
        <color indexed="64"/>
      </top>
      <bottom/>
      <diagonal/>
    </border>
    <border>
      <left style="thin">
        <color indexed="64"/>
      </left>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style="thin">
        <color rgb="FF000000"/>
      </top>
      <bottom/>
      <diagonal/>
    </border>
    <border>
      <left/>
      <right style="thin">
        <color rgb="FF000000"/>
      </right>
      <top/>
      <bottom style="medium">
        <color rgb="FF000000"/>
      </bottom>
      <diagonal/>
    </border>
    <border>
      <left style="medium">
        <color rgb="FF000000"/>
      </left>
      <right style="thin">
        <color indexed="64"/>
      </right>
      <top style="medium">
        <color indexed="64"/>
      </top>
      <bottom style="thin">
        <color indexed="64"/>
      </bottom>
      <diagonal/>
    </border>
    <border>
      <left style="medium">
        <color rgb="FF000000"/>
      </left>
      <right style="thin">
        <color indexed="64"/>
      </right>
      <top/>
      <bottom style="thin">
        <color indexed="64"/>
      </bottom>
      <diagonal/>
    </border>
    <border>
      <left style="medium">
        <color rgb="FF000000"/>
      </left>
      <right style="double">
        <color indexed="64"/>
      </right>
      <top/>
      <bottom/>
      <diagonal/>
    </border>
    <border>
      <left/>
      <right style="medium">
        <color rgb="FF000000"/>
      </right>
      <top style="medium">
        <color indexed="64"/>
      </top>
      <bottom style="thin">
        <color indexed="64"/>
      </bottom>
      <diagonal/>
    </border>
    <border>
      <left/>
      <right style="thin">
        <color rgb="FF000000"/>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right style="thin">
        <color indexed="64"/>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bottom/>
      <diagonal/>
    </border>
    <border>
      <left style="medium">
        <color rgb="FF000000"/>
      </left>
      <right style="thin">
        <color indexed="64"/>
      </right>
      <top style="medium">
        <color indexed="64"/>
      </top>
      <bottom/>
      <diagonal/>
    </border>
    <border>
      <left/>
      <right style="medium">
        <color rgb="FF000000"/>
      </right>
      <top style="medium">
        <color indexed="64"/>
      </top>
      <bottom/>
      <diagonal/>
    </border>
    <border>
      <left/>
      <right style="thin">
        <color indexed="64"/>
      </right>
      <top style="medium">
        <color indexed="64"/>
      </top>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indexed="64"/>
      </right>
      <top/>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thin">
        <color rgb="FFD9E2EC"/>
      </left>
      <right style="thin">
        <color rgb="FFD9E2EC"/>
      </right>
      <top style="thin">
        <color rgb="FFD9E2EC"/>
      </top>
      <bottom/>
      <diagonal/>
    </border>
    <border>
      <left/>
      <right/>
      <top style="thin">
        <color rgb="FFD9E2EC"/>
      </top>
      <bottom/>
      <diagonal/>
    </border>
    <border>
      <left/>
      <right style="thin">
        <color rgb="FFD9E2EC"/>
      </right>
      <top style="thin">
        <color rgb="FFD9E2EC"/>
      </top>
      <bottom/>
      <diagonal/>
    </border>
    <border>
      <left style="thin">
        <color rgb="FFD9E2EC"/>
      </left>
      <right/>
      <top/>
      <bottom/>
      <diagonal/>
    </border>
    <border>
      <left style="thin">
        <color rgb="FF002060"/>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medium">
        <color theme="1"/>
      </left>
      <right style="medium">
        <color theme="1"/>
      </right>
      <top/>
      <bottom style="thin">
        <color indexed="64"/>
      </bottom>
      <diagonal/>
    </border>
    <border>
      <left style="medium">
        <color theme="1"/>
      </left>
      <right/>
      <top style="medium">
        <color theme="1"/>
      </top>
      <bottom style="thin">
        <color indexed="64"/>
      </bottom>
      <diagonal/>
    </border>
    <border>
      <left style="medium">
        <color theme="1"/>
      </left>
      <right/>
      <top/>
      <bottom style="thin">
        <color indexed="64"/>
      </bottom>
      <diagonal/>
    </border>
    <border>
      <left style="medium">
        <color theme="1"/>
      </left>
      <right/>
      <top/>
      <bottom style="medium">
        <color theme="1"/>
      </bottom>
      <diagonal/>
    </border>
    <border>
      <left style="medium">
        <color theme="1"/>
      </left>
      <right/>
      <top style="medium">
        <color theme="1"/>
      </top>
      <bottom style="medium">
        <color theme="1"/>
      </bottom>
      <diagonal/>
    </border>
    <border>
      <left style="medium">
        <color theme="1"/>
      </left>
      <right/>
      <top style="medium">
        <color theme="1"/>
      </top>
      <bottom/>
      <diagonal/>
    </border>
    <border>
      <left/>
      <right/>
      <top style="medium">
        <color theme="1"/>
      </top>
      <bottom style="thin">
        <color indexed="64"/>
      </bottom>
      <diagonal/>
    </border>
    <border>
      <left style="medium">
        <color theme="1"/>
      </left>
      <right/>
      <top style="thin">
        <color indexed="64"/>
      </top>
      <bottom style="thin">
        <color indexed="64"/>
      </bottom>
      <diagonal/>
    </border>
    <border>
      <left style="medium">
        <color rgb="FF000000"/>
      </left>
      <right style="medium">
        <color rgb="FF000000"/>
      </right>
      <top style="medium">
        <color theme="1"/>
      </top>
      <bottom style="thin">
        <color indexed="64"/>
      </bottom>
      <diagonal/>
    </border>
    <border>
      <left style="medium">
        <color theme="1"/>
      </left>
      <right style="thin">
        <color indexed="64"/>
      </right>
      <top style="medium">
        <color theme="1"/>
      </top>
      <bottom style="thin">
        <color indexed="64"/>
      </bottom>
      <diagonal/>
    </border>
    <border>
      <left/>
      <right style="thin">
        <color indexed="64"/>
      </right>
      <top style="medium">
        <color theme="1"/>
      </top>
      <bottom style="thin">
        <color indexed="64"/>
      </bottom>
      <diagonal/>
    </border>
    <border>
      <left/>
      <right style="medium">
        <color indexed="64"/>
      </right>
      <top style="medium">
        <color theme="1"/>
      </top>
      <bottom style="thin">
        <color indexed="64"/>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right style="medium">
        <color theme="1"/>
      </right>
      <top style="medium">
        <color theme="1"/>
      </top>
      <bottom style="thin">
        <color indexed="64"/>
      </bottom>
      <diagonal/>
    </border>
    <border>
      <left/>
      <right style="medium">
        <color theme="1"/>
      </right>
      <top style="thin">
        <color indexed="64"/>
      </top>
      <bottom style="thin">
        <color indexed="64"/>
      </bottom>
      <diagonal/>
    </border>
    <border>
      <left style="medium">
        <color theme="1"/>
      </left>
      <right/>
      <top style="thin">
        <color indexed="64"/>
      </top>
      <bottom style="medium">
        <color theme="1"/>
      </bottom>
      <diagonal/>
    </border>
    <border>
      <left/>
      <right style="medium">
        <color theme="1"/>
      </right>
      <top style="thin">
        <color indexed="64"/>
      </top>
      <bottom style="medium">
        <color theme="1"/>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
      <left/>
      <right style="thin">
        <color theme="1"/>
      </right>
      <top style="thin">
        <color theme="1"/>
      </top>
      <bottom style="thin">
        <color theme="1"/>
      </bottom>
      <diagonal/>
    </border>
    <border>
      <left/>
      <right/>
      <top style="medium">
        <color theme="1"/>
      </top>
      <bottom style="medium">
        <color theme="1"/>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bottom style="thin">
        <color indexed="64"/>
      </bottom>
      <diagonal/>
    </border>
    <border>
      <left/>
      <right style="thin">
        <color theme="1"/>
      </right>
      <top style="medium">
        <color rgb="FF000000"/>
      </top>
      <bottom style="thin">
        <color theme="1"/>
      </bottom>
      <diagonal/>
    </border>
    <border>
      <left style="thin">
        <color theme="1"/>
      </left>
      <right style="thin">
        <color theme="1"/>
      </right>
      <top style="medium">
        <color rgb="FF000000"/>
      </top>
      <bottom style="thin">
        <color theme="1"/>
      </bottom>
      <diagonal/>
    </border>
    <border>
      <left style="thin">
        <color theme="1"/>
      </left>
      <right style="medium">
        <color rgb="FF000000"/>
      </right>
      <top style="medium">
        <color rgb="FF000000"/>
      </top>
      <bottom style="thin">
        <color theme="1"/>
      </bottom>
      <diagonal/>
    </border>
    <border>
      <left style="thin">
        <color theme="1"/>
      </left>
      <right style="medium">
        <color rgb="FF000000"/>
      </right>
      <top style="thin">
        <color theme="1"/>
      </top>
      <bottom style="thin">
        <color theme="1"/>
      </bottom>
      <diagonal/>
    </border>
    <border>
      <left style="medium">
        <color rgb="FF000000"/>
      </left>
      <right style="thin">
        <color indexed="64"/>
      </right>
      <top style="medium">
        <color rgb="FF000000"/>
      </top>
      <bottom style="thin">
        <color indexed="64"/>
      </bottom>
      <diagonal/>
    </border>
    <border>
      <left/>
      <right style="thin">
        <color indexed="64"/>
      </right>
      <top style="medium">
        <color rgb="FF000000"/>
      </top>
      <bottom style="thin">
        <color indexed="64"/>
      </bottom>
      <diagonal/>
    </border>
    <border>
      <left/>
      <right style="medium">
        <color rgb="FF000000"/>
      </right>
      <top style="medium">
        <color rgb="FF000000"/>
      </top>
      <bottom style="thin">
        <color rgb="FF95B3D7"/>
      </bottom>
      <diagonal/>
    </border>
    <border>
      <left/>
      <right style="medium">
        <color rgb="FF000000"/>
      </right>
      <top/>
      <bottom style="thin">
        <color rgb="FF95B3D7"/>
      </bottom>
      <diagonal/>
    </border>
    <border>
      <left style="medium">
        <color rgb="FF000000"/>
      </left>
      <right style="thin">
        <color indexed="64"/>
      </right>
      <top/>
      <bottom style="medium">
        <color rgb="FF000000"/>
      </bottom>
      <diagonal/>
    </border>
    <border>
      <left/>
      <right style="thin">
        <color indexed="64"/>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style="thin">
        <color rgb="FF000000"/>
      </top>
      <bottom style="medium">
        <color rgb="FF000000"/>
      </bottom>
      <diagonal/>
    </border>
    <border>
      <left style="medium">
        <color rgb="FF000000"/>
      </left>
      <right/>
      <top/>
      <bottom style="thin">
        <color rgb="FF000000"/>
      </bottom>
      <diagonal/>
    </border>
    <border>
      <left/>
      <right/>
      <top style="thin">
        <color rgb="FF000000"/>
      </top>
      <bottom style="medium">
        <color rgb="FF000000"/>
      </bottom>
      <diagonal/>
    </border>
    <border>
      <left style="medium">
        <color indexed="64"/>
      </left>
      <right style="medium">
        <color indexed="64"/>
      </right>
      <top/>
      <bottom/>
      <diagonal/>
    </border>
    <border>
      <left style="medium">
        <color rgb="FF000000"/>
      </left>
      <right/>
      <top/>
      <bottom style="thin">
        <color indexed="64"/>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medium">
        <color rgb="FF000000"/>
      </right>
      <top/>
      <bottom style="thin">
        <color rgb="FF000000"/>
      </bottom>
      <diagonal/>
    </border>
    <border>
      <left style="thin">
        <color rgb="FF000000"/>
      </left>
      <right/>
      <top style="medium">
        <color rgb="FF000000"/>
      </top>
      <bottom style="thin">
        <color rgb="FF000000"/>
      </bottom>
      <diagonal/>
    </border>
    <border>
      <left style="thin">
        <color indexed="64"/>
      </left>
      <right/>
      <top style="medium">
        <color rgb="FF000000"/>
      </top>
      <bottom style="thin">
        <color indexed="64"/>
      </bottom>
      <diagonal/>
    </border>
    <border>
      <left style="thin">
        <color indexed="64"/>
      </left>
      <right/>
      <top/>
      <bottom style="medium">
        <color rgb="FF000000"/>
      </bottom>
      <diagonal/>
    </border>
    <border>
      <left/>
      <right style="medium">
        <color rgb="FF000000"/>
      </right>
      <top/>
      <bottom style="thin">
        <color indexed="64"/>
      </bottom>
      <diagonal/>
    </border>
    <border>
      <left/>
      <right style="medium">
        <color rgb="FF000000"/>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bottom style="thin">
        <color indexed="64"/>
      </bottom>
      <diagonal/>
    </border>
    <border>
      <left style="thin">
        <color indexed="64"/>
      </left>
      <right style="medium">
        <color rgb="FF000000"/>
      </right>
      <top/>
      <bottom style="medium">
        <color rgb="FF000000"/>
      </bottom>
      <diagonal/>
    </border>
    <border>
      <left style="medium">
        <color theme="1"/>
      </left>
      <right style="medium">
        <color rgb="FF000000"/>
      </right>
      <top/>
      <bottom style="thin">
        <color indexed="64"/>
      </bottom>
      <diagonal/>
    </border>
    <border>
      <left style="medium">
        <color theme="1"/>
      </left>
      <right/>
      <top/>
      <bottom style="medium">
        <color rgb="FF000000"/>
      </bottom>
      <diagonal/>
    </border>
    <border>
      <left style="medium">
        <color theme="1"/>
      </left>
      <right style="medium">
        <color theme="1"/>
      </right>
      <top/>
      <bottom style="medium">
        <color rgb="FF000000"/>
      </bottom>
      <diagonal/>
    </border>
    <border>
      <left style="medium">
        <color rgb="FF000000"/>
      </left>
      <right/>
      <top style="medium">
        <color rgb="FF000000"/>
      </top>
      <bottom style="thin">
        <color indexed="64"/>
      </bottom>
      <diagonal/>
    </border>
    <border>
      <left style="medium">
        <color theme="1"/>
      </left>
      <right/>
      <top style="medium">
        <color rgb="FF000000"/>
      </top>
      <bottom style="thin">
        <color indexed="64"/>
      </bottom>
      <diagonal/>
    </border>
    <border>
      <left style="medium">
        <color theme="1"/>
      </left>
      <right style="medium">
        <color rgb="FF000000"/>
      </right>
      <top style="medium">
        <color rgb="FF000000"/>
      </top>
      <bottom style="thin">
        <color indexed="64"/>
      </bottom>
      <diagonal/>
    </border>
    <border>
      <left style="medium">
        <color rgb="FF000000"/>
      </left>
      <right style="medium">
        <color theme="1"/>
      </right>
      <top/>
      <bottom style="thin">
        <color indexed="64"/>
      </bottom>
      <diagonal/>
    </border>
    <border>
      <left style="medium">
        <color rgb="FF000000"/>
      </left>
      <right style="medium">
        <color theme="1"/>
      </right>
      <top/>
      <bottom style="medium">
        <color rgb="FF000000"/>
      </bottom>
      <diagonal/>
    </border>
    <border>
      <left style="medium">
        <color theme="1"/>
      </left>
      <right style="medium">
        <color rgb="FF000000"/>
      </right>
      <top/>
      <bottom style="medium">
        <color rgb="FF000000"/>
      </bottom>
      <diagonal/>
    </border>
    <border>
      <left style="medium">
        <color theme="1"/>
      </left>
      <right style="medium">
        <color theme="1"/>
      </right>
      <top/>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theme="1"/>
      </right>
      <top style="thin">
        <color theme="1"/>
      </top>
      <bottom/>
      <diagonal/>
    </border>
    <border>
      <left style="thin">
        <color theme="1"/>
      </left>
      <right style="thin">
        <color theme="1"/>
      </right>
      <top style="thin">
        <color theme="1"/>
      </top>
      <bottom/>
      <diagonal/>
    </border>
    <border>
      <left/>
      <right/>
      <top style="thin">
        <color rgb="FF002060"/>
      </top>
      <bottom style="thin">
        <color rgb="FF002060"/>
      </bottom>
      <diagonal/>
    </border>
    <border>
      <left/>
      <right/>
      <top style="thin">
        <color rgb="FF000000"/>
      </top>
      <bottom style="thin">
        <color rgb="FF002060"/>
      </bottom>
      <diagonal/>
    </border>
    <border>
      <left style="thin">
        <color rgb="FF70AD47"/>
      </left>
      <right style="thin">
        <color rgb="FF70AD47"/>
      </right>
      <top style="thin">
        <color rgb="FF70AD47"/>
      </top>
      <bottom style="double">
        <color rgb="FF000000"/>
      </bottom>
      <diagonal/>
    </border>
    <border>
      <left style="thin">
        <color rgb="FF70AD47"/>
      </left>
      <right style="thin">
        <color rgb="FF70AD47"/>
      </right>
      <top style="thin">
        <color rgb="FF70AD47"/>
      </top>
      <bottom/>
      <diagonal/>
    </border>
    <border>
      <left style="thin">
        <color rgb="FF70AD47"/>
      </left>
      <right style="thin">
        <color rgb="FF70AD47"/>
      </right>
      <top/>
      <bottom style="thin">
        <color rgb="FF70AD47"/>
      </bottom>
      <diagonal/>
    </border>
    <border>
      <left/>
      <right/>
      <top style="thin">
        <color rgb="FF000000"/>
      </top>
      <bottom style="double">
        <color rgb="FF000000"/>
      </bottom>
      <diagonal/>
    </border>
    <border>
      <left/>
      <right/>
      <top/>
      <bottom style="double">
        <color rgb="FF000000"/>
      </bottom>
      <diagonal/>
    </border>
    <border>
      <left style="thin">
        <color rgb="FF70AD47"/>
      </left>
      <right style="thin">
        <color rgb="FF70AD47"/>
      </right>
      <top/>
      <bottom style="double">
        <color rgb="FF000000"/>
      </bottom>
      <diagonal/>
    </border>
    <border>
      <left/>
      <right/>
      <top style="double">
        <color rgb="FF000000"/>
      </top>
      <bottom/>
      <diagonal/>
    </border>
    <border>
      <left/>
      <right style="thin">
        <color indexed="64"/>
      </right>
      <top style="double">
        <color rgb="FF000000"/>
      </top>
      <bottom style="thin">
        <color indexed="64"/>
      </bottom>
      <diagonal/>
    </border>
    <border>
      <left/>
      <right style="medium">
        <color rgb="FF000000"/>
      </right>
      <top style="double">
        <color rgb="FF000000"/>
      </top>
      <bottom/>
      <diagonal/>
    </border>
    <border>
      <left/>
      <right style="thin">
        <color indexed="64"/>
      </right>
      <top/>
      <bottom style="double">
        <color rgb="FF000000"/>
      </bottom>
      <diagonal/>
    </border>
    <border>
      <left style="thin">
        <color rgb="FF000000"/>
      </left>
      <right style="medium">
        <color rgb="FF000000"/>
      </right>
      <top style="thin">
        <color rgb="FF000000"/>
      </top>
      <bottom style="double">
        <color rgb="FF000000"/>
      </bottom>
      <diagonal/>
    </border>
    <border>
      <left style="medium">
        <color rgb="FF000000"/>
      </left>
      <right style="thin">
        <color indexed="64"/>
      </right>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top style="thin">
        <color rgb="FF70AD47"/>
      </top>
      <bottom/>
      <diagonal/>
    </border>
    <border>
      <left style="medium">
        <color indexed="64"/>
      </left>
      <right/>
      <top style="medium">
        <color rgb="FF000000"/>
      </top>
      <bottom style="medium">
        <color rgb="FF000000"/>
      </bottom>
      <diagonal/>
    </border>
    <border>
      <left style="medium">
        <color rgb="FF000000"/>
      </left>
      <right style="medium">
        <color rgb="FF000000"/>
      </right>
      <top style="thin">
        <color rgb="FF000000"/>
      </top>
      <bottom/>
      <diagonal/>
    </border>
    <border>
      <left/>
      <right style="medium">
        <color indexed="64"/>
      </right>
      <top style="medium">
        <color indexed="64"/>
      </top>
      <bottom/>
      <diagonal/>
    </border>
    <border>
      <left style="medium">
        <color indexed="64"/>
      </left>
      <right style="medium">
        <color indexed="64"/>
      </right>
      <top/>
      <bottom style="medium">
        <color rgb="FF000000"/>
      </bottom>
      <diagonal/>
    </border>
    <border>
      <left/>
      <right/>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rgb="FF000000"/>
      </left>
      <right style="thin">
        <color rgb="FF000000"/>
      </right>
      <top/>
      <bottom style="medium">
        <color rgb="FF000000"/>
      </bottom>
      <diagonal/>
    </border>
    <border>
      <left style="thin">
        <color indexed="64"/>
      </left>
      <right/>
      <top style="thin">
        <color indexed="64"/>
      </top>
      <bottom style="dotted">
        <color indexed="64"/>
      </bottom>
      <diagonal/>
    </border>
    <border>
      <left style="thin">
        <color auto="1"/>
      </left>
      <right style="thin">
        <color auto="1"/>
      </right>
      <top style="thin">
        <color auto="1"/>
      </top>
      <bottom style="dotted">
        <color auto="1"/>
      </bottom>
      <diagonal/>
    </border>
    <border>
      <left style="thin">
        <color indexed="64"/>
      </left>
      <right style="dotted">
        <color indexed="64"/>
      </right>
      <top style="thin">
        <color auto="1"/>
      </top>
      <bottom style="dotted">
        <color indexed="64"/>
      </bottom>
      <diagonal/>
    </border>
    <border>
      <left style="dotted">
        <color indexed="64"/>
      </left>
      <right style="dotted">
        <color indexed="64"/>
      </right>
      <top style="thin">
        <color auto="1"/>
      </top>
      <bottom style="dotted">
        <color indexed="64"/>
      </bottom>
      <diagonal/>
    </border>
    <border>
      <left style="dotted">
        <color indexed="64"/>
      </left>
      <right/>
      <top style="thin">
        <color auto="1"/>
      </top>
      <bottom style="dotted">
        <color indexed="64"/>
      </bottom>
      <diagonal/>
    </border>
    <border>
      <left style="dotted">
        <color indexed="64"/>
      </left>
      <right style="thin">
        <color auto="1"/>
      </right>
      <top style="thin">
        <color auto="1"/>
      </top>
      <bottom style="dotted">
        <color indexed="64"/>
      </bottom>
      <diagonal/>
    </border>
    <border>
      <left style="thin">
        <color auto="1"/>
      </left>
      <right style="thin">
        <color auto="1"/>
      </right>
      <top style="thin">
        <color auto="1"/>
      </top>
      <bottom style="dashed">
        <color auto="1"/>
      </bottom>
      <diagonal/>
    </border>
    <border>
      <left style="thin">
        <color indexed="64"/>
      </left>
      <right/>
      <top/>
      <bottom style="dotted">
        <color indexed="64"/>
      </bottom>
      <diagonal/>
    </border>
    <border>
      <left style="thin">
        <color auto="1"/>
      </left>
      <right style="thin">
        <color auto="1"/>
      </right>
      <top/>
      <bottom style="dotted">
        <color auto="1"/>
      </bottom>
      <diagonal/>
    </border>
    <border>
      <left style="thin">
        <color auto="1"/>
      </left>
      <right style="thin">
        <color auto="1"/>
      </right>
      <top style="dotted">
        <color auto="1"/>
      </top>
      <bottom style="dotted">
        <color auto="1"/>
      </bottom>
      <diagonal/>
    </border>
    <border>
      <left style="thin">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top/>
      <bottom style="dotted">
        <color indexed="64"/>
      </bottom>
      <diagonal/>
    </border>
    <border>
      <left style="dotted">
        <color indexed="64"/>
      </left>
      <right style="thin">
        <color auto="1"/>
      </right>
      <top/>
      <bottom style="dotted">
        <color indexed="64"/>
      </bottom>
      <diagonal/>
    </border>
    <border>
      <left style="thin">
        <color auto="1"/>
      </left>
      <right style="thin">
        <color auto="1"/>
      </right>
      <top/>
      <bottom style="dashed">
        <color auto="1"/>
      </bottom>
      <diagonal/>
    </border>
    <border>
      <left style="thin">
        <color indexed="64"/>
      </left>
      <right/>
      <top style="dotted">
        <color indexed="64"/>
      </top>
      <bottom style="dotted">
        <color indexed="64"/>
      </bottom>
      <diagonal/>
    </border>
    <border>
      <left/>
      <right style="thin">
        <color indexed="64"/>
      </right>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thin">
        <color auto="1"/>
      </left>
      <right style="thin">
        <color auto="1"/>
      </right>
      <top style="dashed">
        <color auto="1"/>
      </top>
      <bottom style="dashed">
        <color auto="1"/>
      </bottom>
      <diagonal/>
    </border>
    <border>
      <left/>
      <right style="thin">
        <color indexed="64"/>
      </right>
      <top style="dotted">
        <color indexed="64"/>
      </top>
      <bottom style="dotted">
        <color indexed="64"/>
      </bottom>
      <diagonal/>
    </border>
    <border>
      <left style="dotted">
        <color indexed="64"/>
      </left>
      <right style="thin">
        <color auto="1"/>
      </right>
      <top style="dotted">
        <color indexed="64"/>
      </top>
      <bottom style="dotted">
        <color indexed="64"/>
      </bottom>
      <diagonal/>
    </border>
    <border>
      <left style="thin">
        <color indexed="64"/>
      </left>
      <right style="dotted">
        <color indexed="64"/>
      </right>
      <top style="dotted">
        <color indexed="64"/>
      </top>
      <bottom/>
      <diagonal/>
    </border>
    <border>
      <left style="dotted">
        <color indexed="64"/>
      </left>
      <right style="thin">
        <color auto="1"/>
      </right>
      <top style="dotted">
        <color indexed="64"/>
      </top>
      <bottom/>
      <diagonal/>
    </border>
    <border>
      <left style="thin">
        <color auto="1"/>
      </left>
      <right style="thin">
        <color auto="1"/>
      </right>
      <top style="dashed">
        <color auto="1"/>
      </top>
      <bottom/>
      <diagonal/>
    </border>
    <border>
      <left style="thin">
        <color indexed="64"/>
      </left>
      <right/>
      <top style="dotted">
        <color indexed="64"/>
      </top>
      <bottom style="thin">
        <color indexed="64"/>
      </bottom>
      <diagonal/>
    </border>
    <border>
      <left style="thin">
        <color auto="1"/>
      </left>
      <right style="thin">
        <color auto="1"/>
      </right>
      <top style="dotted">
        <color auto="1"/>
      </top>
      <bottom style="thin">
        <color auto="1"/>
      </bottom>
      <diagonal/>
    </border>
    <border>
      <left/>
      <right style="thin">
        <color auto="1"/>
      </right>
      <top style="dotted">
        <color auto="1"/>
      </top>
      <bottom style="thin">
        <color auto="1"/>
      </bottom>
      <diagonal/>
    </border>
    <border>
      <left style="thin">
        <color indexed="64"/>
      </left>
      <right style="dotted">
        <color indexed="64"/>
      </right>
      <top style="dotted">
        <color indexed="64"/>
      </top>
      <bottom style="thin">
        <color auto="1"/>
      </bottom>
      <diagonal/>
    </border>
    <border>
      <left style="dotted">
        <color indexed="64"/>
      </left>
      <right style="dotted">
        <color indexed="64"/>
      </right>
      <top style="dotted">
        <color indexed="64"/>
      </top>
      <bottom style="thin">
        <color auto="1"/>
      </bottom>
      <diagonal/>
    </border>
    <border>
      <left style="dotted">
        <color indexed="64"/>
      </left>
      <right/>
      <top style="dotted">
        <color indexed="64"/>
      </top>
      <bottom style="thin">
        <color auto="1"/>
      </bottom>
      <diagonal/>
    </border>
    <border>
      <left style="dotted">
        <color indexed="64"/>
      </left>
      <right style="thin">
        <color auto="1"/>
      </right>
      <top style="dotted">
        <color indexed="64"/>
      </top>
      <bottom style="thin">
        <color auto="1"/>
      </bottom>
      <diagonal/>
    </border>
    <border>
      <left/>
      <right style="thin">
        <color indexed="64"/>
      </right>
      <top style="thin">
        <color indexed="64"/>
      </top>
      <bottom style="dotted">
        <color indexed="64"/>
      </bottom>
      <diagonal/>
    </border>
    <border>
      <left style="thin">
        <color auto="1"/>
      </left>
      <right style="thin">
        <color auto="1"/>
      </right>
      <top style="dashed">
        <color auto="1"/>
      </top>
      <bottom style="thin">
        <color auto="1"/>
      </bottom>
      <diagonal/>
    </border>
    <border>
      <left style="thin">
        <color indexed="64"/>
      </left>
      <right/>
      <top style="dotted">
        <color indexed="64"/>
      </top>
      <bottom/>
      <diagonal/>
    </border>
    <border>
      <left style="thin">
        <color indexed="64"/>
      </left>
      <right style="thin">
        <color indexed="64"/>
      </right>
      <top style="dotted">
        <color indexed="64"/>
      </top>
      <bottom/>
      <diagonal/>
    </border>
    <border>
      <left/>
      <right style="thin">
        <color indexed="64"/>
      </right>
      <top style="dotted">
        <color auto="1"/>
      </top>
      <bottom/>
      <diagonal/>
    </border>
    <border>
      <left style="thin">
        <color indexed="64"/>
      </left>
      <right style="dotted">
        <color indexed="64"/>
      </right>
      <top style="thin">
        <color auto="1"/>
      </top>
      <bottom style="thin">
        <color indexed="64"/>
      </bottom>
      <diagonal/>
    </border>
    <border>
      <left style="dotted">
        <color indexed="64"/>
      </left>
      <right style="dotted">
        <color indexed="64"/>
      </right>
      <top style="thin">
        <color auto="1"/>
      </top>
      <bottom style="thin">
        <color indexed="64"/>
      </bottom>
      <diagonal/>
    </border>
    <border>
      <left style="dotted">
        <color indexed="64"/>
      </left>
      <right style="thin">
        <color auto="1"/>
      </right>
      <top style="thin">
        <color auto="1"/>
      </top>
      <bottom style="thin">
        <color indexed="64"/>
      </bottom>
      <diagonal/>
    </border>
    <border>
      <left style="dotted">
        <color indexed="64"/>
      </left>
      <right/>
      <top style="thin">
        <color auto="1"/>
      </top>
      <bottom style="thin">
        <color indexed="64"/>
      </bottom>
      <diagonal/>
    </border>
    <border>
      <left style="thin">
        <color indexed="64"/>
      </left>
      <right style="dotted">
        <color indexed="64"/>
      </right>
      <top/>
      <bottom style="thin">
        <color auto="1"/>
      </bottom>
      <diagonal/>
    </border>
    <border>
      <left style="dotted">
        <color indexed="64"/>
      </left>
      <right style="dotted">
        <color indexed="64"/>
      </right>
      <top/>
      <bottom style="thin">
        <color auto="1"/>
      </bottom>
      <diagonal/>
    </border>
    <border>
      <left style="dotted">
        <color indexed="64"/>
      </left>
      <right style="thin">
        <color auto="1"/>
      </right>
      <top/>
      <bottom style="thin">
        <color auto="1"/>
      </bottom>
      <diagonal/>
    </border>
    <border>
      <left style="dotted">
        <color indexed="64"/>
      </left>
      <right/>
      <top/>
      <bottom style="thin">
        <color auto="1"/>
      </bottom>
      <diagonal/>
    </border>
    <border>
      <left style="thin">
        <color theme="2"/>
      </left>
      <right style="thin">
        <color theme="2"/>
      </right>
      <top style="thin">
        <color theme="2"/>
      </top>
      <bottom style="thin">
        <color theme="2"/>
      </bottom>
      <diagonal/>
    </border>
    <border>
      <left style="medium">
        <color indexed="64"/>
      </left>
      <right style="medium">
        <color rgb="FF000000"/>
      </right>
      <top style="medium">
        <color theme="1"/>
      </top>
      <bottom style="thin">
        <color indexed="64"/>
      </bottom>
      <diagonal/>
    </border>
    <border>
      <left style="medium">
        <color rgb="FF000000"/>
      </left>
      <right/>
      <top style="thin">
        <color indexed="64"/>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medium">
        <color rgb="FF000000"/>
      </right>
      <top style="thin">
        <color theme="1"/>
      </top>
      <bottom style="thin">
        <color theme="1"/>
      </bottom>
      <diagonal/>
    </border>
    <border>
      <left style="thin">
        <color theme="1"/>
      </left>
      <right/>
      <top style="thin">
        <color theme="1"/>
      </top>
      <bottom style="thin">
        <color rgb="FF000000"/>
      </bottom>
      <diagonal/>
    </border>
    <border>
      <left/>
      <right/>
      <top style="thin">
        <color theme="1"/>
      </top>
      <bottom style="thin">
        <color rgb="FF000000"/>
      </bottom>
      <diagonal/>
    </border>
    <border>
      <left style="thin">
        <color theme="1"/>
      </left>
      <right style="thin">
        <color theme="1"/>
      </right>
      <top style="thin">
        <color theme="1"/>
      </top>
      <bottom style="thin">
        <color rgb="FF000000"/>
      </bottom>
      <diagonal/>
    </border>
    <border>
      <left style="thin">
        <color theme="1"/>
      </left>
      <right style="medium">
        <color rgb="FF000000"/>
      </right>
      <top style="thin">
        <color theme="1"/>
      </top>
      <bottom style="thin">
        <color rgb="FF000000"/>
      </bottom>
      <diagonal/>
    </border>
    <border>
      <left style="thin">
        <color theme="1"/>
      </left>
      <right style="medium">
        <color rgb="FF000000"/>
      </right>
      <top/>
      <bottom style="thin">
        <color theme="1"/>
      </bottom>
      <diagonal/>
    </border>
    <border>
      <left/>
      <right style="thin">
        <color rgb="FF000000"/>
      </right>
      <top/>
      <bottom style="thin">
        <color indexed="64"/>
      </bottom>
      <diagonal/>
    </border>
  </borders>
  <cellStyleXfs count="20">
    <xf numFmtId="0" fontId="0" fillId="0" borderId="0"/>
    <xf numFmtId="0" fontId="4" fillId="0" borderId="0"/>
    <xf numFmtId="0" fontId="3" fillId="0" borderId="0"/>
    <xf numFmtId="9" fontId="3" fillId="0" borderId="0" applyFont="0" applyFill="0" applyBorder="0" applyAlignment="0" applyProtection="0"/>
    <xf numFmtId="0" fontId="37" fillId="13" borderId="0" applyNumberFormat="0" applyBorder="0" applyAlignment="0" applyProtection="0"/>
    <xf numFmtId="0" fontId="37" fillId="14" borderId="0" applyNumberFormat="0" applyBorder="0" applyAlignment="0" applyProtection="0"/>
    <xf numFmtId="0" fontId="69" fillId="0" borderId="0" applyNumberFormat="0" applyFill="0" applyBorder="0" applyAlignment="0" applyProtection="0"/>
    <xf numFmtId="164" fontId="121" fillId="0" borderId="0" applyFont="0" applyFill="0" applyBorder="0" applyAlignment="0" applyProtection="0"/>
    <xf numFmtId="9" fontId="121" fillId="0" borderId="0" applyFont="0" applyFill="0" applyBorder="0" applyAlignment="0" applyProtection="0"/>
    <xf numFmtId="0" fontId="113" fillId="0" borderId="0"/>
    <xf numFmtId="0" fontId="2" fillId="0" borderId="0" applyBorder="0"/>
    <xf numFmtId="0" fontId="2" fillId="0" borderId="0"/>
    <xf numFmtId="9" fontId="2" fillId="0" borderId="0" applyFont="0" applyFill="0" applyBorder="0" applyAlignment="0" applyProtection="0"/>
    <xf numFmtId="0" fontId="2" fillId="0" borderId="0" applyBorder="0"/>
    <xf numFmtId="0" fontId="2" fillId="0" borderId="0" applyBorder="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cellStyleXfs>
  <cellXfs count="2222">
    <xf numFmtId="0" fontId="0" fillId="0" borderId="0" xfId="0"/>
    <xf numFmtId="0" fontId="6" fillId="0" borderId="0" xfId="0" applyFont="1" applyAlignment="1">
      <alignment horizontal="right"/>
    </xf>
    <xf numFmtId="14" fontId="7" fillId="0" borderId="0" xfId="0" applyNumberFormat="1" applyFont="1" applyAlignment="1">
      <alignment horizontal="center"/>
    </xf>
    <xf numFmtId="14" fontId="6" fillId="0" borderId="0" xfId="0" applyNumberFormat="1" applyFont="1" applyAlignment="1">
      <alignment horizontal="center"/>
    </xf>
    <xf numFmtId="0" fontId="6" fillId="0" borderId="1" xfId="0" applyFont="1" applyBorder="1"/>
    <xf numFmtId="0" fontId="6" fillId="0" borderId="1" xfId="0" applyFont="1" applyBorder="1" applyAlignment="1">
      <alignment horizontal="center"/>
    </xf>
    <xf numFmtId="0" fontId="8" fillId="0" borderId="1" xfId="0" applyFont="1" applyBorder="1"/>
    <xf numFmtId="0" fontId="8" fillId="0" borderId="1" xfId="0" applyFont="1" applyBorder="1" applyAlignment="1">
      <alignment horizontal="center"/>
    </xf>
    <xf numFmtId="0" fontId="8" fillId="2" borderId="1" xfId="0" applyFont="1" applyFill="1" applyBorder="1" applyAlignment="1">
      <alignment horizontal="center"/>
    </xf>
    <xf numFmtId="0" fontId="8" fillId="2" borderId="1" xfId="0" applyFont="1" applyFill="1" applyBorder="1"/>
    <xf numFmtId="0" fontId="6" fillId="0" borderId="2" xfId="0" applyFont="1" applyBorder="1"/>
    <xf numFmtId="3" fontId="8" fillId="0" borderId="1" xfId="0" applyNumberFormat="1" applyFont="1" applyBorder="1" applyAlignment="1">
      <alignment horizontal="center"/>
    </xf>
    <xf numFmtId="3" fontId="6" fillId="0" borderId="0" xfId="0" applyNumberFormat="1" applyFont="1" applyAlignment="1">
      <alignment horizontal="center"/>
    </xf>
    <xf numFmtId="0" fontId="8" fillId="0" borderId="4" xfId="0" applyFont="1" applyBorder="1"/>
    <xf numFmtId="3" fontId="6" fillId="0" borderId="1" xfId="0" applyNumberFormat="1" applyFont="1" applyBorder="1" applyAlignment="1">
      <alignment horizontal="center"/>
    </xf>
    <xf numFmtId="0" fontId="8" fillId="0" borderId="1" xfId="0" applyFont="1" applyBorder="1" applyAlignment="1">
      <alignment horizontal="left"/>
    </xf>
    <xf numFmtId="0" fontId="8" fillId="0" borderId="1" xfId="0" applyFont="1" applyBorder="1" applyAlignment="1">
      <alignment horizontal="left" vertical="center"/>
    </xf>
    <xf numFmtId="0" fontId="8" fillId="0" borderId="1" xfId="0" applyFont="1" applyBorder="1" applyAlignment="1">
      <alignment horizontal="center" vertical="center"/>
    </xf>
    <xf numFmtId="0" fontId="11" fillId="5" borderId="1" xfId="0" applyFont="1" applyFill="1" applyBorder="1"/>
    <xf numFmtId="0" fontId="11" fillId="5" borderId="1" xfId="0" applyFont="1" applyFill="1" applyBorder="1" applyAlignment="1">
      <alignment horizontal="center" vertical="center"/>
    </xf>
    <xf numFmtId="0" fontId="11" fillId="5" borderId="1" xfId="0" applyFont="1" applyFill="1" applyBorder="1" applyAlignment="1">
      <alignment horizontal="center"/>
    </xf>
    <xf numFmtId="0" fontId="11" fillId="5" borderId="18" xfId="0" applyFont="1" applyFill="1" applyBorder="1" applyAlignment="1">
      <alignment horizontal="center" vertical="center"/>
    </xf>
    <xf numFmtId="14" fontId="4" fillId="0" borderId="19" xfId="1" applyNumberFormat="1" applyBorder="1" applyAlignment="1">
      <alignment horizontal="center" vertical="center"/>
    </xf>
    <xf numFmtId="0" fontId="4" fillId="0" borderId="19" xfId="1" applyBorder="1" applyAlignment="1">
      <alignment horizontal="center" vertical="center" wrapText="1"/>
    </xf>
    <xf numFmtId="0" fontId="4" fillId="0" borderId="19" xfId="1" applyBorder="1" applyAlignment="1">
      <alignment horizontal="center" vertical="center"/>
    </xf>
    <xf numFmtId="0" fontId="4" fillId="0" borderId="19" xfId="1" applyBorder="1" applyAlignment="1">
      <alignment horizontal="left" vertical="center"/>
    </xf>
    <xf numFmtId="0" fontId="8" fillId="6" borderId="1" xfId="0" applyFont="1" applyFill="1" applyBorder="1" applyAlignment="1">
      <alignment horizontal="center"/>
    </xf>
    <xf numFmtId="0" fontId="8" fillId="6" borderId="1" xfId="0" applyFont="1" applyFill="1" applyBorder="1"/>
    <xf numFmtId="0" fontId="4" fillId="0" borderId="19" xfId="1" applyBorder="1" applyAlignment="1">
      <alignment horizontal="left" vertical="center" wrapText="1"/>
    </xf>
    <xf numFmtId="0" fontId="4" fillId="0" borderId="0" xfId="1"/>
    <xf numFmtId="0" fontId="8" fillId="6" borderId="0" xfId="0" applyFont="1" applyFill="1" applyAlignment="1">
      <alignment horizontal="center"/>
    </xf>
    <xf numFmtId="14" fontId="8" fillId="0" borderId="1" xfId="0" applyNumberFormat="1" applyFont="1" applyBorder="1" applyAlignment="1">
      <alignment horizontal="center" vertical="center"/>
    </xf>
    <xf numFmtId="0" fontId="9" fillId="0" borderId="0" xfId="0" applyFont="1" applyAlignment="1">
      <alignment vertical="top"/>
    </xf>
    <xf numFmtId="0" fontId="9" fillId="0" borderId="1" xfId="0" applyFont="1" applyBorder="1" applyAlignment="1">
      <alignment horizontal="center" vertical="top"/>
    </xf>
    <xf numFmtId="0" fontId="9" fillId="0" borderId="0" xfId="0" applyFont="1" applyAlignment="1">
      <alignment horizontal="center" vertical="top"/>
    </xf>
    <xf numFmtId="0" fontId="12" fillId="0" borderId="0" xfId="2" applyFont="1"/>
    <xf numFmtId="20" fontId="12" fillId="0" borderId="22" xfId="2" applyNumberFormat="1" applyFont="1" applyBorder="1" applyAlignment="1">
      <alignment horizontal="center"/>
    </xf>
    <xf numFmtId="168" fontId="12" fillId="0" borderId="24" xfId="2" applyNumberFormat="1" applyFont="1" applyBorder="1" applyAlignment="1">
      <alignment horizontal="center" vertical="center"/>
    </xf>
    <xf numFmtId="9" fontId="15" fillId="8" borderId="0" xfId="3" applyFont="1" applyFill="1" applyBorder="1" applyAlignment="1">
      <alignment horizontal="center" vertical="center"/>
    </xf>
    <xf numFmtId="20" fontId="12" fillId="0" borderId="24" xfId="2" applyNumberFormat="1" applyFont="1" applyBorder="1" applyAlignment="1">
      <alignment horizontal="center"/>
    </xf>
    <xf numFmtId="0" fontId="11" fillId="5" borderId="2" xfId="0" applyFont="1" applyFill="1" applyBorder="1" applyAlignment="1">
      <alignment horizontal="center" vertical="center"/>
    </xf>
    <xf numFmtId="0" fontId="4" fillId="0" borderId="26" xfId="1" applyBorder="1" applyAlignment="1">
      <alignment horizontal="left" vertical="center"/>
    </xf>
    <xf numFmtId="0" fontId="4" fillId="0" borderId="26" xfId="1" applyBorder="1" applyAlignment="1">
      <alignment horizontal="left" vertical="center" wrapText="1"/>
    </xf>
    <xf numFmtId="0" fontId="8" fillId="0" borderId="2" xfId="0" applyFont="1" applyBorder="1" applyAlignment="1">
      <alignment horizontal="left" vertical="center"/>
    </xf>
    <xf numFmtId="0" fontId="9" fillId="0" borderId="2" xfId="0" applyFont="1" applyBorder="1" applyAlignment="1">
      <alignment vertical="top"/>
    </xf>
    <xf numFmtId="0" fontId="11" fillId="5" borderId="4" xfId="0" applyFont="1" applyFill="1" applyBorder="1" applyAlignment="1">
      <alignment horizontal="center"/>
    </xf>
    <xf numFmtId="0" fontId="4" fillId="0" borderId="27" xfId="1" applyBorder="1" applyAlignment="1">
      <alignment horizontal="center" vertical="center"/>
    </xf>
    <xf numFmtId="0" fontId="8" fillId="0" borderId="4" xfId="0" applyFont="1" applyBorder="1" applyAlignment="1">
      <alignment horizontal="center" vertical="center"/>
    </xf>
    <xf numFmtId="0" fontId="11" fillId="5" borderId="19" xfId="0" applyFont="1" applyFill="1" applyBorder="1" applyAlignment="1">
      <alignment horizontal="center" vertical="center"/>
    </xf>
    <xf numFmtId="0" fontId="9" fillId="0" borderId="19" xfId="0" applyFont="1" applyBorder="1" applyAlignment="1">
      <alignment vertical="top"/>
    </xf>
    <xf numFmtId="0" fontId="8" fillId="0" borderId="19" xfId="0" applyFont="1" applyBorder="1" applyAlignment="1">
      <alignment horizontal="left" vertical="center"/>
    </xf>
    <xf numFmtId="0" fontId="4" fillId="0" borderId="19" xfId="1" applyBorder="1" applyAlignment="1">
      <alignment horizontal="center" vertical="top" wrapText="1"/>
    </xf>
    <xf numFmtId="0" fontId="11" fillId="5" borderId="19" xfId="0" applyFont="1" applyFill="1" applyBorder="1"/>
    <xf numFmtId="0" fontId="11" fillId="5" borderId="19" xfId="0" applyFont="1" applyFill="1" applyBorder="1" applyAlignment="1">
      <alignment horizontal="center"/>
    </xf>
    <xf numFmtId="0" fontId="8" fillId="0" borderId="19" xfId="0" applyFont="1" applyBorder="1"/>
    <xf numFmtId="14" fontId="8" fillId="0" borderId="19" xfId="0" applyNumberFormat="1" applyFont="1" applyBorder="1" applyAlignment="1">
      <alignment horizontal="center" vertical="center"/>
    </xf>
    <xf numFmtId="0" fontId="8" fillId="0" borderId="19" xfId="0" applyFont="1" applyBorder="1" applyAlignment="1">
      <alignment horizontal="center" vertical="center"/>
    </xf>
    <xf numFmtId="0" fontId="9" fillId="0" borderId="19" xfId="0" applyFont="1" applyBorder="1" applyAlignment="1">
      <alignment horizontal="center" vertical="top"/>
    </xf>
    <xf numFmtId="0" fontId="0" fillId="0" borderId="19" xfId="0" applyBorder="1"/>
    <xf numFmtId="0" fontId="8" fillId="0" borderId="16" xfId="0" applyFont="1" applyBorder="1" applyAlignment="1">
      <alignment horizontal="center"/>
    </xf>
    <xf numFmtId="0" fontId="8" fillId="0" borderId="17" xfId="0" applyFont="1" applyBorder="1"/>
    <xf numFmtId="0" fontId="0" fillId="0" borderId="0" xfId="0" applyAlignment="1">
      <alignment horizontal="center" vertical="center"/>
    </xf>
    <xf numFmtId="0" fontId="0" fillId="0" borderId="19" xfId="0" applyBorder="1" applyAlignment="1">
      <alignment horizontal="center" vertical="center"/>
    </xf>
    <xf numFmtId="0" fontId="0" fillId="0" borderId="0" xfId="0" applyAlignment="1">
      <alignment horizontal="center"/>
    </xf>
    <xf numFmtId="0" fontId="9" fillId="0" borderId="34" xfId="0" applyFont="1" applyBorder="1" applyAlignment="1">
      <alignment horizontal="center" vertical="top"/>
    </xf>
    <xf numFmtId="14" fontId="0" fillId="0" borderId="19" xfId="0" applyNumberFormat="1" applyBorder="1" applyAlignment="1">
      <alignment horizontal="center"/>
    </xf>
    <xf numFmtId="0" fontId="0" fillId="0" borderId="19" xfId="1" applyFont="1" applyBorder="1" applyAlignment="1">
      <alignment horizontal="left" vertical="center" wrapText="1"/>
    </xf>
    <xf numFmtId="0" fontId="19" fillId="0" borderId="4" xfId="0" applyFont="1" applyBorder="1" applyAlignment="1">
      <alignment horizontal="center" vertical="center"/>
    </xf>
    <xf numFmtId="0" fontId="9" fillId="0" borderId="1" xfId="0" applyFont="1" applyBorder="1" applyAlignment="1">
      <alignment vertical="top"/>
    </xf>
    <xf numFmtId="0" fontId="8" fillId="0" borderId="27" xfId="0" applyFont="1" applyBorder="1" applyAlignment="1">
      <alignment horizontal="center" vertical="center"/>
    </xf>
    <xf numFmtId="0" fontId="11" fillId="5" borderId="21" xfId="0" applyFont="1" applyFill="1" applyBorder="1"/>
    <xf numFmtId="0" fontId="11" fillId="5" borderId="21" xfId="0" applyFont="1" applyFill="1" applyBorder="1" applyAlignment="1">
      <alignment horizontal="center" vertical="center"/>
    </xf>
    <xf numFmtId="14" fontId="8" fillId="0" borderId="35" xfId="0" applyNumberFormat="1" applyFont="1" applyBorder="1" applyAlignment="1">
      <alignment horizontal="center" vertical="center"/>
    </xf>
    <xf numFmtId="0" fontId="9" fillId="0" borderId="35" xfId="0" applyFont="1" applyBorder="1" applyAlignment="1">
      <alignment horizontal="center" vertical="top"/>
    </xf>
    <xf numFmtId="0" fontId="9" fillId="0" borderId="35" xfId="0" applyFont="1" applyBorder="1" applyAlignment="1">
      <alignment vertical="top"/>
    </xf>
    <xf numFmtId="14" fontId="0" fillId="0" borderId="1" xfId="0" applyNumberFormat="1" applyBorder="1" applyAlignment="1">
      <alignment horizontal="center" vertical="center"/>
    </xf>
    <xf numFmtId="0" fontId="0" fillId="0" borderId="1" xfId="0" applyBorder="1" applyAlignment="1">
      <alignment horizontal="center"/>
    </xf>
    <xf numFmtId="0" fontId="0" fillId="0" borderId="1" xfId="0" applyBorder="1"/>
    <xf numFmtId="0" fontId="0" fillId="0" borderId="27" xfId="0" applyBorder="1" applyAlignment="1">
      <alignment horizontal="center" vertical="center"/>
    </xf>
    <xf numFmtId="0" fontId="0" fillId="0" borderId="19" xfId="0" applyBorder="1" applyAlignment="1">
      <alignment horizontal="center"/>
    </xf>
    <xf numFmtId="0" fontId="4" fillId="0" borderId="0" xfId="1" applyAlignment="1">
      <alignment horizontal="center"/>
    </xf>
    <xf numFmtId="0" fontId="4" fillId="0" borderId="19" xfId="1" applyBorder="1" applyAlignment="1">
      <alignment horizontal="center"/>
    </xf>
    <xf numFmtId="0" fontId="0" fillId="0" borderId="19" xfId="1" applyFont="1" applyBorder="1" applyAlignment="1">
      <alignment horizontal="center" vertical="center"/>
    </xf>
    <xf numFmtId="16" fontId="16" fillId="9" borderId="38" xfId="2" applyNumberFormat="1" applyFont="1" applyFill="1" applyBorder="1" applyAlignment="1">
      <alignment horizontal="center" vertical="center"/>
    </xf>
    <xf numFmtId="3" fontId="17" fillId="9" borderId="39" xfId="2" applyNumberFormat="1" applyFont="1" applyFill="1" applyBorder="1" applyAlignment="1">
      <alignment horizontal="center" vertical="center"/>
    </xf>
    <xf numFmtId="9" fontId="18" fillId="9" borderId="39" xfId="3" applyFont="1" applyFill="1" applyBorder="1" applyAlignment="1">
      <alignment horizontal="center" vertical="center"/>
    </xf>
    <xf numFmtId="3" fontId="14" fillId="8" borderId="0" xfId="2" applyNumberFormat="1" applyFont="1" applyFill="1" applyAlignment="1">
      <alignment horizontal="center" vertical="center"/>
    </xf>
    <xf numFmtId="166" fontId="14" fillId="8" borderId="0" xfId="2" applyNumberFormat="1" applyFont="1" applyFill="1" applyAlignment="1">
      <alignment horizontal="center" vertical="center"/>
    </xf>
    <xf numFmtId="167" fontId="14" fillId="8" borderId="0" xfId="2" applyNumberFormat="1" applyFont="1" applyFill="1" applyAlignment="1">
      <alignment horizontal="center" vertical="center"/>
    </xf>
    <xf numFmtId="168" fontId="12" fillId="0" borderId="40" xfId="2" applyNumberFormat="1" applyFont="1" applyBorder="1" applyAlignment="1">
      <alignment horizontal="center" vertical="center"/>
    </xf>
    <xf numFmtId="3" fontId="14" fillId="8" borderId="36" xfId="2" applyNumberFormat="1" applyFont="1" applyFill="1" applyBorder="1" applyAlignment="1">
      <alignment horizontal="center" vertical="center"/>
    </xf>
    <xf numFmtId="166" fontId="14" fillId="8" borderId="36" xfId="2" applyNumberFormat="1" applyFont="1" applyFill="1" applyBorder="1" applyAlignment="1">
      <alignment horizontal="center" vertical="center"/>
    </xf>
    <xf numFmtId="167" fontId="14" fillId="8" borderId="36" xfId="2" applyNumberFormat="1" applyFont="1" applyFill="1" applyBorder="1" applyAlignment="1">
      <alignment horizontal="center" vertical="center"/>
    </xf>
    <xf numFmtId="9" fontId="15" fillId="8" borderId="36" xfId="3" applyFont="1" applyFill="1" applyBorder="1" applyAlignment="1">
      <alignment horizontal="center" vertical="center"/>
    </xf>
    <xf numFmtId="20" fontId="12" fillId="0" borderId="24" xfId="2" applyNumberFormat="1" applyFont="1" applyBorder="1" applyAlignment="1">
      <alignment horizontal="center" vertical="center"/>
    </xf>
    <xf numFmtId="16" fontId="16" fillId="9" borderId="26" xfId="2" applyNumberFormat="1" applyFont="1" applyFill="1" applyBorder="1" applyAlignment="1">
      <alignment horizontal="center" vertical="center"/>
    </xf>
    <xf numFmtId="9" fontId="9" fillId="0" borderId="19" xfId="0" applyNumberFormat="1" applyFont="1" applyBorder="1" applyAlignment="1">
      <alignment horizontal="center"/>
    </xf>
    <xf numFmtId="0" fontId="9" fillId="0" borderId="19" xfId="0" applyFont="1" applyBorder="1" applyAlignment="1">
      <alignment horizontal="center"/>
    </xf>
    <xf numFmtId="0" fontId="9" fillId="0" borderId="0" xfId="0" applyFont="1"/>
    <xf numFmtId="0" fontId="6" fillId="0" borderId="2" xfId="0" applyFont="1" applyBorder="1" applyAlignment="1">
      <alignment horizontal="center"/>
    </xf>
    <xf numFmtId="0" fontId="9" fillId="0" borderId="1" xfId="0" applyFont="1" applyBorder="1"/>
    <xf numFmtId="0" fontId="0" fillId="0" borderId="14" xfId="0" applyBorder="1"/>
    <xf numFmtId="0" fontId="8" fillId="0" borderId="2" xfId="0" applyFont="1" applyBorder="1"/>
    <xf numFmtId="0" fontId="8" fillId="0" borderId="15" xfId="0" applyFont="1" applyBorder="1" applyAlignment="1">
      <alignment vertical="center" wrapText="1"/>
    </xf>
    <xf numFmtId="165" fontId="22" fillId="0" borderId="50" xfId="0" applyNumberFormat="1" applyFont="1" applyBorder="1" applyAlignment="1">
      <alignment horizontal="center"/>
    </xf>
    <xf numFmtId="165" fontId="22" fillId="0" borderId="37" xfId="0" applyNumberFormat="1" applyFont="1" applyBorder="1" applyAlignment="1">
      <alignment horizontal="center"/>
    </xf>
    <xf numFmtId="0" fontId="0" fillId="0" borderId="19" xfId="1" applyFont="1" applyBorder="1" applyAlignment="1">
      <alignment horizontal="left" vertical="center"/>
    </xf>
    <xf numFmtId="14" fontId="0" fillId="0" borderId="19" xfId="1" applyNumberFormat="1" applyFont="1" applyBorder="1" applyAlignment="1">
      <alignment horizontal="center" vertical="center"/>
    </xf>
    <xf numFmtId="14" fontId="24" fillId="0" borderId="19" xfId="0" applyNumberFormat="1" applyFont="1" applyBorder="1" applyAlignment="1">
      <alignment horizontal="center" vertical="center"/>
    </xf>
    <xf numFmtId="0" fontId="24" fillId="0" borderId="19" xfId="0" applyFont="1" applyBorder="1" applyAlignment="1">
      <alignment horizontal="center" vertical="center"/>
    </xf>
    <xf numFmtId="0" fontId="24" fillId="0" borderId="19" xfId="0" applyFont="1" applyBorder="1" applyAlignment="1">
      <alignment horizontal="left" vertical="center"/>
    </xf>
    <xf numFmtId="0" fontId="24" fillId="0" borderId="19" xfId="0" applyFont="1" applyBorder="1"/>
    <xf numFmtId="0" fontId="24" fillId="0" borderId="19" xfId="0" applyFont="1" applyBorder="1" applyAlignment="1">
      <alignment vertical="top"/>
    </xf>
    <xf numFmtId="0" fontId="24" fillId="0" borderId="19" xfId="0" applyFont="1" applyBorder="1" applyAlignment="1">
      <alignment horizontal="center" vertical="top"/>
    </xf>
    <xf numFmtId="0" fontId="8" fillId="0" borderId="13" xfId="0" applyFont="1" applyBorder="1" applyAlignment="1">
      <alignment horizontal="left" vertical="center"/>
    </xf>
    <xf numFmtId="0" fontId="8" fillId="0" borderId="16" xfId="0" applyFont="1" applyBorder="1" applyAlignment="1">
      <alignment horizontal="center" vertical="center"/>
    </xf>
    <xf numFmtId="0" fontId="8" fillId="0" borderId="5" xfId="0" applyFont="1" applyBorder="1" applyAlignment="1">
      <alignment horizontal="center" vertical="center"/>
    </xf>
    <xf numFmtId="0" fontId="9" fillId="0" borderId="27" xfId="0" applyFont="1" applyBorder="1" applyAlignment="1">
      <alignment horizontal="center" vertical="top"/>
    </xf>
    <xf numFmtId="14" fontId="8" fillId="0" borderId="16" xfId="0" applyNumberFormat="1" applyFont="1" applyBorder="1" applyAlignment="1">
      <alignment horizontal="center" vertical="center"/>
    </xf>
    <xf numFmtId="14" fontId="8" fillId="0" borderId="5" xfId="0" applyNumberFormat="1" applyFont="1" applyBorder="1" applyAlignment="1">
      <alignment horizontal="center" vertical="center"/>
    </xf>
    <xf numFmtId="0" fontId="0" fillId="0" borderId="11" xfId="0" applyBorder="1" applyAlignment="1">
      <alignment horizontal="left"/>
    </xf>
    <xf numFmtId="0" fontId="25" fillId="0" borderId="0" xfId="0" applyFont="1"/>
    <xf numFmtId="0" fontId="20" fillId="0" borderId="42" xfId="0" applyFont="1" applyBorder="1" applyAlignment="1">
      <alignment horizontal="center"/>
    </xf>
    <xf numFmtId="0" fontId="20" fillId="0" borderId="43" xfId="0" applyFont="1" applyBorder="1" applyAlignment="1">
      <alignment horizontal="center" wrapText="1"/>
    </xf>
    <xf numFmtId="0" fontId="20" fillId="11" borderId="43" xfId="0" applyFont="1" applyFill="1" applyBorder="1" applyAlignment="1">
      <alignment horizontal="center" wrapText="1"/>
    </xf>
    <xf numFmtId="0" fontId="0" fillId="0" borderId="1" xfId="0" applyBorder="1" applyAlignment="1">
      <alignment horizontal="center" vertical="center"/>
    </xf>
    <xf numFmtId="0" fontId="0" fillId="0" borderId="16" xfId="0" applyBorder="1"/>
    <xf numFmtId="0" fontId="0" fillId="0" borderId="16" xfId="0" applyBorder="1" applyAlignment="1">
      <alignment horizontal="center" vertical="center"/>
    </xf>
    <xf numFmtId="0" fontId="0" fillId="0" borderId="16" xfId="0" applyBorder="1" applyAlignment="1">
      <alignment horizontal="center"/>
    </xf>
    <xf numFmtId="0" fontId="0" fillId="0" borderId="5" xfId="0" applyBorder="1"/>
    <xf numFmtId="0" fontId="9" fillId="0" borderId="16" xfId="0" applyFont="1" applyBorder="1" applyAlignment="1">
      <alignment horizontal="center" vertical="top"/>
    </xf>
    <xf numFmtId="0" fontId="9" fillId="0" borderId="13" xfId="0" applyFont="1" applyBorder="1" applyAlignment="1">
      <alignment vertical="top"/>
    </xf>
    <xf numFmtId="0" fontId="9" fillId="0" borderId="59" xfId="0" applyFont="1" applyBorder="1" applyAlignment="1">
      <alignment horizontal="center" vertical="top"/>
    </xf>
    <xf numFmtId="0" fontId="8" fillId="0" borderId="14" xfId="0" applyFont="1" applyBorder="1" applyAlignment="1">
      <alignment horizontal="center" vertical="center"/>
    </xf>
    <xf numFmtId="14" fontId="0" fillId="0" borderId="19" xfId="0" applyNumberFormat="1" applyBorder="1"/>
    <xf numFmtId="14" fontId="0" fillId="0" borderId="1" xfId="0" applyNumberFormat="1" applyBorder="1" applyAlignment="1">
      <alignment horizontal="center"/>
    </xf>
    <xf numFmtId="0" fontId="6" fillId="3" borderId="13" xfId="0" applyFont="1" applyFill="1" applyBorder="1" applyAlignment="1">
      <alignment horizontal="center"/>
    </xf>
    <xf numFmtId="0" fontId="25" fillId="0" borderId="0" xfId="0" applyFont="1" applyAlignment="1">
      <alignment horizontal="center"/>
    </xf>
    <xf numFmtId="170" fontId="9" fillId="0" borderId="19" xfId="0" applyNumberFormat="1" applyFont="1" applyBorder="1" applyAlignment="1">
      <alignment horizontal="center"/>
    </xf>
    <xf numFmtId="0" fontId="0" fillId="0" borderId="13" xfId="0" applyBorder="1"/>
    <xf numFmtId="14" fontId="0" fillId="0" borderId="16" xfId="0" applyNumberFormat="1" applyBorder="1" applyAlignment="1">
      <alignment horizontal="center"/>
    </xf>
    <xf numFmtId="0" fontId="25" fillId="0" borderId="1" xfId="0" applyFont="1" applyBorder="1" applyAlignment="1">
      <alignment horizontal="center"/>
    </xf>
    <xf numFmtId="0" fontId="6" fillId="0" borderId="3" xfId="0" applyFont="1" applyBorder="1" applyAlignment="1">
      <alignment horizontal="center"/>
    </xf>
    <xf numFmtId="0" fontId="28" fillId="0" borderId="0" xfId="0" applyFont="1"/>
    <xf numFmtId="0" fontId="0" fillId="0" borderId="19" xfId="0" applyBorder="1" applyAlignment="1">
      <alignment horizontal="left"/>
    </xf>
    <xf numFmtId="14" fontId="29" fillId="0" borderId="0" xfId="0" applyNumberFormat="1" applyFont="1"/>
    <xf numFmtId="0" fontId="29" fillId="0" borderId="55" xfId="0" applyFont="1" applyBorder="1" applyAlignment="1">
      <alignment horizontal="center"/>
    </xf>
    <xf numFmtId="0" fontId="31" fillId="10" borderId="0" xfId="0" applyFont="1" applyFill="1"/>
    <xf numFmtId="166" fontId="31" fillId="10" borderId="27" xfId="0" applyNumberFormat="1" applyFont="1" applyFill="1" applyBorder="1" applyAlignment="1">
      <alignment horizontal="center" vertical="center"/>
    </xf>
    <xf numFmtId="166" fontId="31" fillId="10" borderId="37" xfId="0" applyNumberFormat="1" applyFont="1" applyFill="1" applyBorder="1" applyAlignment="1">
      <alignment horizontal="center" vertical="center"/>
    </xf>
    <xf numFmtId="166" fontId="9" fillId="0" borderId="0" xfId="0" applyNumberFormat="1" applyFont="1" applyAlignment="1">
      <alignment horizontal="center" vertical="center"/>
    </xf>
    <xf numFmtId="0" fontId="31" fillId="0" borderId="37" xfId="0" applyFont="1" applyBorder="1" applyAlignment="1">
      <alignment horizontal="center" vertical="center"/>
    </xf>
    <xf numFmtId="10" fontId="31" fillId="0" borderId="37" xfId="0" applyNumberFormat="1" applyFont="1" applyBorder="1" applyAlignment="1">
      <alignment horizontal="center" vertical="center"/>
    </xf>
    <xf numFmtId="0" fontId="31" fillId="10" borderId="36" xfId="0" applyFont="1" applyFill="1" applyBorder="1" applyAlignment="1">
      <alignment horizontal="left" vertical="center"/>
    </xf>
    <xf numFmtId="14" fontId="31" fillId="10" borderId="37" xfId="0" applyNumberFormat="1" applyFont="1" applyFill="1" applyBorder="1" applyAlignment="1">
      <alignment horizontal="left" vertical="center"/>
    </xf>
    <xf numFmtId="0" fontId="31" fillId="10" borderId="37" xfId="0" applyFont="1" applyFill="1" applyBorder="1" applyAlignment="1">
      <alignment horizontal="left" vertical="center"/>
    </xf>
    <xf numFmtId="3" fontId="6" fillId="0" borderId="2" xfId="0" applyNumberFormat="1" applyFont="1" applyBorder="1" applyAlignment="1">
      <alignment horizontal="center"/>
    </xf>
    <xf numFmtId="166" fontId="12" fillId="8" borderId="0" xfId="2" applyNumberFormat="1" applyFont="1" applyFill="1" applyAlignment="1">
      <alignment horizontal="center" vertical="center"/>
    </xf>
    <xf numFmtId="0" fontId="9" fillId="0" borderId="13" xfId="0" applyFont="1" applyBorder="1"/>
    <xf numFmtId="0" fontId="29" fillId="0" borderId="56" xfId="0" applyFont="1" applyBorder="1" applyAlignment="1">
      <alignment horizontal="center"/>
    </xf>
    <xf numFmtId="0" fontId="9" fillId="0" borderId="1" xfId="0" applyFont="1" applyBorder="1" applyAlignment="1">
      <alignment horizontal="center"/>
    </xf>
    <xf numFmtId="0" fontId="8" fillId="0" borderId="19" xfId="0" applyFont="1" applyBorder="1" applyAlignment="1">
      <alignment vertical="top"/>
    </xf>
    <xf numFmtId="0" fontId="24" fillId="0" borderId="1" xfId="0" applyFont="1" applyBorder="1" applyAlignment="1">
      <alignment horizontal="center" vertical="center"/>
    </xf>
    <xf numFmtId="14" fontId="8" fillId="0" borderId="21" xfId="0" applyNumberFormat="1" applyFont="1" applyBorder="1" applyAlignment="1">
      <alignment horizontal="center" vertical="center"/>
    </xf>
    <xf numFmtId="0" fontId="8" fillId="0" borderId="21" xfId="0" applyFont="1" applyBorder="1" applyAlignment="1">
      <alignment horizontal="center" vertical="center"/>
    </xf>
    <xf numFmtId="0" fontId="9" fillId="0" borderId="21" xfId="0" applyFont="1" applyBorder="1" applyAlignment="1">
      <alignment vertical="top"/>
    </xf>
    <xf numFmtId="0" fontId="8" fillId="0" borderId="21" xfId="0" applyFont="1" applyBorder="1"/>
    <xf numFmtId="0" fontId="24" fillId="0" borderId="1" xfId="0" applyFont="1" applyBorder="1"/>
    <xf numFmtId="0" fontId="24" fillId="0" borderId="1" xfId="0" applyFont="1" applyBorder="1" applyAlignment="1">
      <alignment horizontal="center" vertical="top"/>
    </xf>
    <xf numFmtId="0" fontId="24" fillId="0" borderId="1" xfId="0" applyFont="1" applyBorder="1" applyAlignment="1">
      <alignment horizontal="left" vertical="center"/>
    </xf>
    <xf numFmtId="14" fontId="24" fillId="0" borderId="1" xfId="0" applyNumberFormat="1" applyFont="1" applyBorder="1" applyAlignment="1">
      <alignment horizontal="center" vertical="center"/>
    </xf>
    <xf numFmtId="0" fontId="24" fillId="0" borderId="1" xfId="0" applyFont="1" applyBorder="1" applyAlignment="1">
      <alignment vertical="top"/>
    </xf>
    <xf numFmtId="0" fontId="8" fillId="0" borderId="16" xfId="0" applyFont="1" applyBorder="1" applyAlignment="1">
      <alignment horizontal="left" vertical="center"/>
    </xf>
    <xf numFmtId="0" fontId="8" fillId="0" borderId="16" xfId="0" applyFont="1" applyBorder="1"/>
    <xf numFmtId="0" fontId="24" fillId="0" borderId="1" xfId="0" applyFont="1" applyBorder="1" applyAlignment="1">
      <alignment horizontal="center"/>
    </xf>
    <xf numFmtId="14" fontId="9" fillId="0" borderId="1" xfId="0" applyNumberFormat="1" applyFont="1" applyBorder="1" applyAlignment="1">
      <alignment horizontal="center"/>
    </xf>
    <xf numFmtId="0" fontId="9" fillId="0" borderId="1" xfId="0" applyFont="1" applyBorder="1" applyAlignment="1">
      <alignment horizontal="center" vertical="center"/>
    </xf>
    <xf numFmtId="0" fontId="9" fillId="0" borderId="16" xfId="0" applyFont="1" applyBorder="1" applyAlignment="1">
      <alignment vertical="top"/>
    </xf>
    <xf numFmtId="14" fontId="24" fillId="0" borderId="1" xfId="0" applyNumberFormat="1" applyFont="1" applyBorder="1" applyAlignment="1">
      <alignment horizontal="center"/>
    </xf>
    <xf numFmtId="14" fontId="9" fillId="0" borderId="16" xfId="0" applyNumberFormat="1" applyFont="1" applyBorder="1" applyAlignment="1">
      <alignment horizontal="center" vertical="center"/>
    </xf>
    <xf numFmtId="0" fontId="9" fillId="0" borderId="16" xfId="0" applyFont="1" applyBorder="1" applyAlignment="1">
      <alignment horizontal="center" vertical="center"/>
    </xf>
    <xf numFmtId="0" fontId="9" fillId="0" borderId="16" xfId="0" applyFont="1" applyBorder="1"/>
    <xf numFmtId="14" fontId="9" fillId="0" borderId="16" xfId="0" applyNumberFormat="1" applyFont="1" applyBorder="1" applyAlignment="1">
      <alignment horizontal="center"/>
    </xf>
    <xf numFmtId="0" fontId="9" fillId="0" borderId="16" xfId="0" applyFont="1" applyBorder="1" applyAlignment="1">
      <alignment horizontal="center"/>
    </xf>
    <xf numFmtId="14" fontId="9" fillId="0" borderId="1" xfId="0" applyNumberFormat="1" applyFont="1" applyBorder="1" applyAlignment="1">
      <alignment horizontal="center" vertical="center"/>
    </xf>
    <xf numFmtId="14" fontId="24" fillId="0" borderId="35" xfId="0" applyNumberFormat="1" applyFont="1" applyBorder="1" applyAlignment="1">
      <alignment horizontal="center" vertical="center"/>
    </xf>
    <xf numFmtId="0" fontId="24" fillId="0" borderId="35" xfId="0" applyFont="1" applyBorder="1" applyAlignment="1">
      <alignment horizontal="center" vertical="top"/>
    </xf>
    <xf numFmtId="0" fontId="24" fillId="0" borderId="35" xfId="0" applyFont="1" applyBorder="1" applyAlignment="1">
      <alignment vertical="top"/>
    </xf>
    <xf numFmtId="0" fontId="24" fillId="0" borderId="35" xfId="0" applyFont="1" applyBorder="1" applyAlignment="1">
      <alignment horizontal="center" vertical="center"/>
    </xf>
    <xf numFmtId="0" fontId="24" fillId="0" borderId="35" xfId="0" applyFont="1" applyBorder="1"/>
    <xf numFmtId="14" fontId="21" fillId="0" borderId="1" xfId="0" applyNumberFormat="1" applyFont="1" applyBorder="1" applyAlignment="1">
      <alignment horizontal="center"/>
    </xf>
    <xf numFmtId="14" fontId="34" fillId="0" borderId="1" xfId="0" applyNumberFormat="1" applyFont="1" applyBorder="1" applyAlignment="1">
      <alignment horizontal="center"/>
    </xf>
    <xf numFmtId="14" fontId="21" fillId="0" borderId="1" xfId="0" applyNumberFormat="1" applyFont="1" applyBorder="1" applyAlignment="1">
      <alignment horizontal="center" vertical="top"/>
    </xf>
    <xf numFmtId="0" fontId="21" fillId="0" borderId="1" xfId="0" applyFont="1" applyBorder="1" applyAlignment="1">
      <alignment horizontal="center"/>
    </xf>
    <xf numFmtId="0" fontId="21" fillId="0" borderId="1" xfId="0" applyFont="1" applyBorder="1" applyAlignment="1">
      <alignment horizontal="center" vertical="top"/>
    </xf>
    <xf numFmtId="0" fontId="21" fillId="0" borderId="1" xfId="0" applyFont="1" applyBorder="1"/>
    <xf numFmtId="0" fontId="9" fillId="0" borderId="21" xfId="0" applyFont="1" applyBorder="1" applyAlignment="1">
      <alignment horizontal="center" vertical="top"/>
    </xf>
    <xf numFmtId="0" fontId="0" fillId="0" borderId="35" xfId="0" applyBorder="1"/>
    <xf numFmtId="0" fontId="29" fillId="0" borderId="6" xfId="0" applyFont="1" applyBorder="1" applyAlignment="1">
      <alignment horizontal="center"/>
    </xf>
    <xf numFmtId="0" fontId="29" fillId="0" borderId="7" xfId="0" applyFont="1" applyBorder="1" applyAlignment="1">
      <alignment horizontal="center"/>
    </xf>
    <xf numFmtId="0" fontId="30" fillId="0" borderId="6" xfId="0" applyFont="1" applyBorder="1" applyAlignment="1">
      <alignment horizontal="center"/>
    </xf>
    <xf numFmtId="0" fontId="30" fillId="0" borderId="7" xfId="0" applyFont="1" applyBorder="1" applyAlignment="1">
      <alignment horizontal="center"/>
    </xf>
    <xf numFmtId="0" fontId="30" fillId="0" borderId="8" xfId="0" applyFont="1" applyBorder="1" applyAlignment="1">
      <alignment horizontal="center"/>
    </xf>
    <xf numFmtId="0" fontId="30" fillId="0" borderId="72" xfId="0" applyFont="1" applyBorder="1" applyAlignment="1">
      <alignment horizontal="center"/>
    </xf>
    <xf numFmtId="0" fontId="0" fillId="0" borderId="0" xfId="0" applyAlignment="1">
      <alignment horizontal="left"/>
    </xf>
    <xf numFmtId="0" fontId="6" fillId="0" borderId="13" xfId="0" applyFont="1" applyBorder="1" applyAlignment="1">
      <alignment horizontal="center"/>
    </xf>
    <xf numFmtId="3" fontId="8" fillId="0" borderId="5" xfId="0" applyNumberFormat="1" applyFont="1" applyBorder="1" applyAlignment="1">
      <alignment horizontal="center"/>
    </xf>
    <xf numFmtId="0" fontId="21" fillId="0" borderId="16" xfId="0" applyFont="1" applyBorder="1" applyAlignment="1">
      <alignment horizontal="center"/>
    </xf>
    <xf numFmtId="0" fontId="21" fillId="0" borderId="1" xfId="0" applyFont="1" applyBorder="1" applyAlignment="1">
      <alignment horizontal="center" vertical="center"/>
    </xf>
    <xf numFmtId="0" fontId="30" fillId="0" borderId="0" xfId="0" applyFont="1" applyAlignment="1">
      <alignment horizontal="center"/>
    </xf>
    <xf numFmtId="0" fontId="30" fillId="0" borderId="73" xfId="0" applyFont="1" applyBorder="1" applyAlignment="1">
      <alignment horizontal="center"/>
    </xf>
    <xf numFmtId="0" fontId="37" fillId="13" borderId="0" xfId="4"/>
    <xf numFmtId="0" fontId="37" fillId="13" borderId="57" xfId="4" applyBorder="1" applyAlignment="1">
      <alignment horizontal="center"/>
    </xf>
    <xf numFmtId="0" fontId="37" fillId="13" borderId="58" xfId="4" applyBorder="1" applyAlignment="1">
      <alignment horizontal="center"/>
    </xf>
    <xf numFmtId="0" fontId="37" fillId="13" borderId="54" xfId="4" applyBorder="1" applyAlignment="1">
      <alignment horizontal="center"/>
    </xf>
    <xf numFmtId="0" fontId="37" fillId="13" borderId="53" xfId="4" applyBorder="1" applyAlignment="1">
      <alignment horizontal="center"/>
    </xf>
    <xf numFmtId="0" fontId="37" fillId="13" borderId="52" xfId="4" applyBorder="1" applyAlignment="1">
      <alignment horizontal="center"/>
    </xf>
    <xf numFmtId="0" fontId="37" fillId="13" borderId="49" xfId="4" applyBorder="1" applyAlignment="1">
      <alignment horizontal="center"/>
    </xf>
    <xf numFmtId="0" fontId="37" fillId="13" borderId="0" xfId="4" applyAlignment="1">
      <alignment horizontal="center"/>
    </xf>
    <xf numFmtId="165" fontId="22" fillId="0" borderId="81" xfId="0" applyNumberFormat="1" applyFont="1" applyBorder="1" applyAlignment="1">
      <alignment horizontal="center"/>
    </xf>
    <xf numFmtId="165" fontId="22" fillId="0" borderId="82" xfId="0" applyNumberFormat="1" applyFont="1" applyBorder="1" applyAlignment="1">
      <alignment horizontal="center"/>
    </xf>
    <xf numFmtId="165" fontId="22" fillId="0" borderId="84" xfId="0" applyNumberFormat="1" applyFont="1" applyBorder="1" applyAlignment="1">
      <alignment horizontal="center"/>
    </xf>
    <xf numFmtId="0" fontId="0" fillId="13" borderId="57" xfId="4" applyFont="1" applyBorder="1" applyAlignment="1">
      <alignment horizontal="center"/>
    </xf>
    <xf numFmtId="0" fontId="0" fillId="13" borderId="83" xfId="4" applyFont="1" applyBorder="1" applyAlignment="1">
      <alignment horizontal="center"/>
    </xf>
    <xf numFmtId="0" fontId="0" fillId="13" borderId="73" xfId="4" applyFont="1" applyBorder="1" applyAlignment="1">
      <alignment horizontal="center"/>
    </xf>
    <xf numFmtId="166" fontId="9" fillId="0" borderId="0" xfId="0" applyNumberFormat="1" applyFont="1"/>
    <xf numFmtId="2" fontId="14" fillId="8" borderId="0" xfId="2" applyNumberFormat="1" applyFont="1" applyFill="1" applyAlignment="1">
      <alignment horizontal="center" vertical="center"/>
    </xf>
    <xf numFmtId="2" fontId="14" fillId="8" borderId="36" xfId="2" applyNumberFormat="1" applyFont="1" applyFill="1" applyBorder="1" applyAlignment="1">
      <alignment horizontal="center" vertical="center"/>
    </xf>
    <xf numFmtId="165" fontId="14" fillId="8" borderId="0" xfId="2" applyNumberFormat="1" applyFont="1" applyFill="1" applyAlignment="1">
      <alignment horizontal="center" vertical="center"/>
    </xf>
    <xf numFmtId="16" fontId="16" fillId="9" borderId="1" xfId="2" applyNumberFormat="1" applyFont="1" applyFill="1" applyBorder="1" applyAlignment="1">
      <alignment horizontal="center" vertical="center"/>
    </xf>
    <xf numFmtId="0" fontId="37" fillId="14" borderId="19" xfId="5" applyBorder="1" applyAlignment="1">
      <alignment horizontal="center" wrapText="1"/>
    </xf>
    <xf numFmtId="0" fontId="37" fillId="14" borderId="48" xfId="5" applyBorder="1" applyAlignment="1">
      <alignment horizontal="center" vertical="center"/>
    </xf>
    <xf numFmtId="0" fontId="37" fillId="14" borderId="43" xfId="5" applyBorder="1" applyAlignment="1">
      <alignment horizontal="center" wrapText="1"/>
    </xf>
    <xf numFmtId="0" fontId="37" fillId="14" borderId="44" xfId="5" applyBorder="1" applyAlignment="1">
      <alignment horizontal="center" wrapText="1"/>
    </xf>
    <xf numFmtId="0" fontId="37" fillId="14" borderId="45" xfId="5" applyBorder="1" applyAlignment="1">
      <alignment horizontal="center" wrapText="1"/>
    </xf>
    <xf numFmtId="0" fontId="37" fillId="14" borderId="46" xfId="5" applyBorder="1" applyAlignment="1">
      <alignment horizontal="center" wrapText="1"/>
    </xf>
    <xf numFmtId="0" fontId="37" fillId="14" borderId="47" xfId="5" applyBorder="1" applyAlignment="1">
      <alignment horizontal="center" wrapText="1"/>
    </xf>
    <xf numFmtId="43" fontId="0" fillId="0" borderId="0" xfId="0" applyNumberFormat="1"/>
    <xf numFmtId="171" fontId="9" fillId="0" borderId="48" xfId="0" applyNumberFormat="1" applyFont="1" applyBorder="1" applyAlignment="1">
      <alignment horizontal="center" vertical="center"/>
    </xf>
    <xf numFmtId="0" fontId="12" fillId="0" borderId="85" xfId="2" applyFont="1" applyBorder="1"/>
    <xf numFmtId="0" fontId="12" fillId="0" borderId="86" xfId="2" applyFont="1" applyBorder="1"/>
    <xf numFmtId="9" fontId="13" fillId="15" borderId="19" xfId="2" applyNumberFormat="1" applyFont="1" applyFill="1" applyBorder="1" applyAlignment="1">
      <alignment horizontal="center" vertical="center"/>
    </xf>
    <xf numFmtId="9" fontId="13" fillId="15" borderId="19" xfId="2" applyNumberFormat="1" applyFont="1" applyFill="1" applyBorder="1" applyAlignment="1">
      <alignment horizontal="center" vertical="center" wrapText="1"/>
    </xf>
    <xf numFmtId="0" fontId="13" fillId="15" borderId="19" xfId="2" applyFont="1" applyFill="1" applyBorder="1" applyAlignment="1">
      <alignment horizontal="center" vertical="center" wrapText="1"/>
    </xf>
    <xf numFmtId="0" fontId="13" fillId="15" borderId="19" xfId="2" applyFont="1" applyFill="1" applyBorder="1" applyAlignment="1">
      <alignment horizontal="center" vertical="center"/>
    </xf>
    <xf numFmtId="14" fontId="40" fillId="0" borderId="0" xfId="0" applyNumberFormat="1" applyFont="1" applyAlignment="1">
      <alignment horizontal="center"/>
    </xf>
    <xf numFmtId="0" fontId="12" fillId="0" borderId="88" xfId="2" applyFont="1" applyBorder="1"/>
    <xf numFmtId="1" fontId="23" fillId="10" borderId="0" xfId="0" applyNumberFormat="1" applyFont="1" applyFill="1"/>
    <xf numFmtId="1" fontId="21" fillId="0" borderId="0" xfId="0" applyNumberFormat="1" applyFont="1"/>
    <xf numFmtId="1" fontId="23" fillId="0" borderId="0" xfId="0" applyNumberFormat="1" applyFont="1"/>
    <xf numFmtId="1" fontId="22" fillId="0" borderId="0" xfId="0" applyNumberFormat="1" applyFont="1"/>
    <xf numFmtId="165" fontId="23" fillId="10" borderId="0" xfId="0" applyNumberFormat="1" applyFont="1" applyFill="1"/>
    <xf numFmtId="0" fontId="0" fillId="13" borderId="49" xfId="4" applyFont="1" applyBorder="1" applyAlignment="1">
      <alignment horizontal="center"/>
    </xf>
    <xf numFmtId="165" fontId="22" fillId="0" borderId="1" xfId="0" applyNumberFormat="1" applyFont="1" applyBorder="1" applyAlignment="1">
      <alignment horizontal="center"/>
    </xf>
    <xf numFmtId="165" fontId="22" fillId="0" borderId="36" xfId="0" applyNumberFormat="1" applyFont="1" applyBorder="1" applyAlignment="1">
      <alignment horizontal="center"/>
    </xf>
    <xf numFmtId="165" fontId="22" fillId="0" borderId="99" xfId="0" applyNumberFormat="1" applyFont="1" applyBorder="1" applyAlignment="1">
      <alignment horizontal="center"/>
    </xf>
    <xf numFmtId="165" fontId="22" fillId="0" borderId="100" xfId="0" applyNumberFormat="1" applyFont="1" applyBorder="1" applyAlignment="1">
      <alignment horizontal="center"/>
    </xf>
    <xf numFmtId="165" fontId="22" fillId="0" borderId="61" xfId="0" applyNumberFormat="1" applyFont="1" applyBorder="1" applyAlignment="1">
      <alignment horizontal="center"/>
    </xf>
    <xf numFmtId="165" fontId="22" fillId="0" borderId="2" xfId="0" applyNumberFormat="1" applyFont="1" applyBorder="1" applyAlignment="1">
      <alignment horizontal="center"/>
    </xf>
    <xf numFmtId="165" fontId="22" fillId="0" borderId="101" xfId="0" applyNumberFormat="1" applyFont="1" applyBorder="1" applyAlignment="1">
      <alignment horizontal="center"/>
    </xf>
    <xf numFmtId="0" fontId="0" fillId="9" borderId="0" xfId="0" applyFill="1"/>
    <xf numFmtId="0" fontId="0" fillId="9" borderId="0" xfId="0" applyFill="1" applyAlignment="1">
      <alignment horizontal="center"/>
    </xf>
    <xf numFmtId="0" fontId="41" fillId="9" borderId="0" xfId="0" applyFont="1" applyFill="1" applyAlignment="1">
      <alignment horizontal="center" wrapText="1"/>
    </xf>
    <xf numFmtId="0" fontId="41" fillId="9" borderId="0" xfId="0" applyFont="1" applyFill="1" applyAlignment="1">
      <alignment wrapText="1"/>
    </xf>
    <xf numFmtId="14" fontId="20" fillId="9" borderId="0" xfId="0" applyNumberFormat="1" applyFont="1" applyFill="1" applyAlignment="1">
      <alignment horizontal="center"/>
    </xf>
    <xf numFmtId="0" fontId="20" fillId="9" borderId="0" xfId="0" applyFont="1" applyFill="1"/>
    <xf numFmtId="0" fontId="9" fillId="9" borderId="0" xfId="0" applyFont="1" applyFill="1"/>
    <xf numFmtId="0" fontId="20" fillId="9" borderId="0" xfId="0" applyFont="1" applyFill="1" applyAlignment="1">
      <alignment horizontal="center"/>
    </xf>
    <xf numFmtId="0" fontId="42" fillId="9" borderId="0" xfId="0" applyFont="1" applyFill="1"/>
    <xf numFmtId="0" fontId="44" fillId="9" borderId="0" xfId="0" applyFont="1" applyFill="1"/>
    <xf numFmtId="0" fontId="45" fillId="9" borderId="0" xfId="0" applyFont="1" applyFill="1"/>
    <xf numFmtId="0" fontId="45" fillId="9" borderId="0" xfId="0" applyFont="1" applyFill="1" applyAlignment="1">
      <alignment horizontal="left"/>
    </xf>
    <xf numFmtId="0" fontId="9" fillId="9" borderId="1" xfId="0" applyFont="1" applyFill="1" applyBorder="1" applyAlignment="1">
      <alignment horizontal="center"/>
    </xf>
    <xf numFmtId="0" fontId="0" fillId="9" borderId="1" xfId="0" applyFill="1" applyBorder="1" applyAlignment="1">
      <alignment horizontal="center"/>
    </xf>
    <xf numFmtId="0" fontId="43" fillId="0" borderId="0" xfId="0" applyFont="1"/>
    <xf numFmtId="0" fontId="46" fillId="0" borderId="0" xfId="0" applyFont="1"/>
    <xf numFmtId="14" fontId="41" fillId="9" borderId="0" xfId="0" applyNumberFormat="1" applyFont="1" applyFill="1" applyAlignment="1">
      <alignment horizontal="center"/>
    </xf>
    <xf numFmtId="0" fontId="49" fillId="0" borderId="0" xfId="0" applyFont="1"/>
    <xf numFmtId="0" fontId="35" fillId="0" borderId="0" xfId="0" applyFont="1"/>
    <xf numFmtId="0" fontId="50" fillId="0" borderId="0" xfId="0" applyFont="1" applyAlignment="1">
      <alignment wrapText="1"/>
    </xf>
    <xf numFmtId="0" fontId="41" fillId="0" borderId="0" xfId="0" applyFont="1"/>
    <xf numFmtId="0" fontId="20" fillId="0" borderId="0" xfId="0" applyFont="1"/>
    <xf numFmtId="0" fontId="20" fillId="0" borderId="104" xfId="0" applyFont="1" applyBorder="1"/>
    <xf numFmtId="0" fontId="51" fillId="0" borderId="0" xfId="0" applyFont="1" applyAlignment="1">
      <alignment wrapText="1"/>
    </xf>
    <xf numFmtId="0" fontId="49" fillId="0" borderId="73" xfId="0" applyFont="1" applyBorder="1"/>
    <xf numFmtId="1" fontId="50" fillId="0" borderId="0" xfId="0" applyNumberFormat="1" applyFont="1" applyAlignment="1">
      <alignment wrapText="1"/>
    </xf>
    <xf numFmtId="169" fontId="49" fillId="0" borderId="0" xfId="0" applyNumberFormat="1" applyFont="1"/>
    <xf numFmtId="0" fontId="20" fillId="0" borderId="6" xfId="0" applyFont="1" applyBorder="1" applyAlignment="1">
      <alignment wrapText="1"/>
    </xf>
    <xf numFmtId="0" fontId="20" fillId="0" borderId="7" xfId="0" applyFont="1" applyBorder="1"/>
    <xf numFmtId="0" fontId="48" fillId="0" borderId="8" xfId="0" applyFont="1" applyBorder="1" applyAlignment="1">
      <alignment wrapText="1"/>
    </xf>
    <xf numFmtId="0" fontId="49" fillId="0" borderId="72" xfId="0" applyFont="1" applyBorder="1"/>
    <xf numFmtId="0" fontId="41" fillId="0" borderId="73" xfId="0" applyFont="1" applyBorder="1"/>
    <xf numFmtId="0" fontId="41" fillId="0" borderId="72" xfId="0" applyFont="1" applyBorder="1"/>
    <xf numFmtId="0" fontId="49" fillId="0" borderId="51" xfId="0" applyFont="1" applyBorder="1"/>
    <xf numFmtId="0" fontId="49" fillId="0" borderId="52" xfId="0" applyFont="1" applyBorder="1"/>
    <xf numFmtId="0" fontId="49" fillId="0" borderId="75" xfId="0" applyFont="1" applyBorder="1"/>
    <xf numFmtId="0" fontId="49" fillId="0" borderId="76" xfId="0" applyFont="1" applyBorder="1"/>
    <xf numFmtId="0" fontId="9" fillId="9" borderId="63" xfId="0" applyFont="1" applyFill="1" applyBorder="1" applyAlignment="1">
      <alignment horizontal="center"/>
    </xf>
    <xf numFmtId="0" fontId="0" fillId="9" borderId="63" xfId="0" applyFill="1" applyBorder="1" applyAlignment="1">
      <alignment horizontal="center"/>
    </xf>
    <xf numFmtId="0" fontId="0" fillId="0" borderId="63" xfId="0" applyBorder="1" applyAlignment="1">
      <alignment horizontal="center"/>
    </xf>
    <xf numFmtId="0" fontId="9" fillId="9" borderId="5" xfId="0" applyFont="1" applyFill="1" applyBorder="1" applyAlignment="1">
      <alignment horizontal="center"/>
    </xf>
    <xf numFmtId="0" fontId="0" fillId="9" borderId="5" xfId="0" applyFill="1" applyBorder="1" applyAlignment="1">
      <alignment horizontal="center"/>
    </xf>
    <xf numFmtId="0" fontId="0" fillId="0" borderId="5" xfId="0" applyBorder="1" applyAlignment="1">
      <alignment horizontal="center"/>
    </xf>
    <xf numFmtId="0" fontId="41" fillId="18" borderId="63" xfId="0" applyFont="1" applyFill="1" applyBorder="1" applyAlignment="1">
      <alignment horizontal="center"/>
    </xf>
    <xf numFmtId="0" fontId="46" fillId="18" borderId="63" xfId="0" applyFont="1" applyFill="1" applyBorder="1" applyAlignment="1">
      <alignment horizontal="center"/>
    </xf>
    <xf numFmtId="0" fontId="46" fillId="18" borderId="64" xfId="0" applyFont="1" applyFill="1" applyBorder="1" applyAlignment="1">
      <alignment horizontal="center"/>
    </xf>
    <xf numFmtId="0" fontId="47" fillId="0" borderId="11" xfId="0" applyFont="1" applyBorder="1"/>
    <xf numFmtId="0" fontId="41" fillId="0" borderId="6" xfId="0" applyFont="1" applyBorder="1"/>
    <xf numFmtId="0" fontId="47" fillId="0" borderId="94" xfId="0" applyFont="1" applyBorder="1"/>
    <xf numFmtId="0" fontId="9" fillId="0" borderId="74" xfId="0" applyFont="1" applyBorder="1"/>
    <xf numFmtId="0" fontId="35" fillId="0" borderId="75" xfId="0" applyFont="1" applyBorder="1"/>
    <xf numFmtId="0" fontId="9" fillId="9" borderId="16" xfId="0" applyFont="1" applyFill="1" applyBorder="1" applyAlignment="1">
      <alignment horizontal="center"/>
    </xf>
    <xf numFmtId="0" fontId="41" fillId="18" borderId="62" xfId="0" applyFont="1" applyFill="1" applyBorder="1" applyAlignment="1">
      <alignment horizontal="center"/>
    </xf>
    <xf numFmtId="0" fontId="20" fillId="16" borderId="60" xfId="0" applyFont="1" applyFill="1" applyBorder="1" applyAlignment="1">
      <alignment horizontal="center"/>
    </xf>
    <xf numFmtId="0" fontId="20" fillId="17" borderId="60" xfId="0" applyFont="1" applyFill="1" applyBorder="1" applyAlignment="1">
      <alignment horizontal="center"/>
    </xf>
    <xf numFmtId="0" fontId="46" fillId="18" borderId="102" xfId="0" applyFont="1" applyFill="1" applyBorder="1" applyAlignment="1">
      <alignment horizontal="center"/>
    </xf>
    <xf numFmtId="0" fontId="46" fillId="18" borderId="62" xfId="0" applyFont="1" applyFill="1" applyBorder="1" applyAlignment="1">
      <alignment horizontal="center"/>
    </xf>
    <xf numFmtId="0" fontId="0" fillId="9" borderId="67" xfId="0" applyFill="1" applyBorder="1" applyAlignment="1">
      <alignment horizontal="center"/>
    </xf>
    <xf numFmtId="0" fontId="0" fillId="0" borderId="65" xfId="0" applyBorder="1" applyAlignment="1">
      <alignment horizontal="center"/>
    </xf>
    <xf numFmtId="0" fontId="0" fillId="9" borderId="60" xfId="0" applyFill="1" applyBorder="1" applyAlignment="1">
      <alignment horizontal="center"/>
    </xf>
    <xf numFmtId="0" fontId="0" fillId="0" borderId="61" xfId="0" applyBorder="1" applyAlignment="1">
      <alignment horizontal="center"/>
    </xf>
    <xf numFmtId="0" fontId="0" fillId="9" borderId="62" xfId="0" applyFill="1" applyBorder="1" applyAlignment="1">
      <alignment horizontal="center"/>
    </xf>
    <xf numFmtId="0" fontId="0" fillId="0" borderId="64" xfId="0" applyBorder="1" applyAlignment="1">
      <alignment horizontal="center"/>
    </xf>
    <xf numFmtId="0" fontId="41" fillId="18" borderId="103" xfId="0" applyFont="1" applyFill="1" applyBorder="1" applyAlignment="1">
      <alignment horizontal="center"/>
    </xf>
    <xf numFmtId="0" fontId="0" fillId="0" borderId="60" xfId="0" applyBorder="1" applyAlignment="1">
      <alignment horizontal="center"/>
    </xf>
    <xf numFmtId="0" fontId="0" fillId="0" borderId="62" xfId="0" applyBorder="1" applyAlignment="1">
      <alignment horizontal="center"/>
    </xf>
    <xf numFmtId="0" fontId="46" fillId="18" borderId="103" xfId="0" applyFont="1" applyFill="1" applyBorder="1" applyAlignment="1">
      <alignment horizontal="center"/>
    </xf>
    <xf numFmtId="0" fontId="0" fillId="0" borderId="18" xfId="0" applyBorder="1"/>
    <xf numFmtId="0" fontId="0" fillId="0" borderId="78" xfId="0" applyBorder="1"/>
    <xf numFmtId="1" fontId="41" fillId="9" borderId="105" xfId="0" applyNumberFormat="1" applyFont="1" applyFill="1" applyBorder="1" applyAlignment="1">
      <alignment horizontal="center"/>
    </xf>
    <xf numFmtId="1" fontId="41" fillId="9" borderId="106" xfId="0" applyNumberFormat="1" applyFont="1" applyFill="1" applyBorder="1" applyAlignment="1">
      <alignment horizontal="center"/>
    </xf>
    <xf numFmtId="0" fontId="41" fillId="9" borderId="11" xfId="0" applyFont="1" applyFill="1" applyBorder="1"/>
    <xf numFmtId="0" fontId="41" fillId="9" borderId="3" xfId="0" applyFont="1" applyFill="1" applyBorder="1"/>
    <xf numFmtId="0" fontId="41" fillId="9" borderId="9" xfId="0" applyFont="1" applyFill="1" applyBorder="1"/>
    <xf numFmtId="0" fontId="20" fillId="9" borderId="12" xfId="0" applyFont="1" applyFill="1" applyBorder="1" applyAlignment="1">
      <alignment horizontal="center"/>
    </xf>
    <xf numFmtId="0" fontId="20" fillId="9" borderId="4" xfId="0" applyFont="1" applyFill="1" applyBorder="1" applyAlignment="1">
      <alignment horizontal="center"/>
    </xf>
    <xf numFmtId="0" fontId="20" fillId="9" borderId="14" xfId="0" applyFont="1" applyFill="1" applyBorder="1" applyAlignment="1">
      <alignment horizontal="center"/>
    </xf>
    <xf numFmtId="0" fontId="50" fillId="0" borderId="73" xfId="0" applyFont="1" applyBorder="1" applyAlignment="1">
      <alignment wrapText="1"/>
    </xf>
    <xf numFmtId="0" fontId="35" fillId="0" borderId="76" xfId="0" applyFont="1" applyBorder="1"/>
    <xf numFmtId="0" fontId="54" fillId="9" borderId="0" xfId="0" applyFont="1" applyFill="1" applyAlignment="1">
      <alignment horizontal="center"/>
    </xf>
    <xf numFmtId="0" fontId="54" fillId="9" borderId="0" xfId="0" applyFont="1" applyFill="1" applyAlignment="1">
      <alignment horizontal="center" vertical="center"/>
    </xf>
    <xf numFmtId="0" fontId="53" fillId="7" borderId="1" xfId="0" applyFont="1" applyFill="1" applyBorder="1" applyAlignment="1">
      <alignment horizontal="center" vertical="center"/>
    </xf>
    <xf numFmtId="0" fontId="53" fillId="7" borderId="1" xfId="0" applyFont="1" applyFill="1" applyBorder="1" applyAlignment="1">
      <alignment horizontal="center" vertical="center" wrapText="1"/>
    </xf>
    <xf numFmtId="0" fontId="43" fillId="0" borderId="1" xfId="0" applyFont="1" applyBorder="1" applyAlignment="1">
      <alignment vertical="center"/>
    </xf>
    <xf numFmtId="0" fontId="43" fillId="0" borderId="1" xfId="0" applyFont="1" applyBorder="1" applyAlignment="1">
      <alignment horizontal="center" vertical="center"/>
    </xf>
    <xf numFmtId="0" fontId="43" fillId="0" borderId="1" xfId="0" applyFont="1" applyBorder="1" applyAlignment="1">
      <alignment horizontal="center"/>
    </xf>
    <xf numFmtId="0" fontId="43" fillId="0" borderId="1" xfId="0" applyFont="1" applyBorder="1"/>
    <xf numFmtId="0" fontId="56" fillId="0" borderId="72" xfId="0" applyFont="1" applyBorder="1"/>
    <xf numFmtId="0" fontId="20" fillId="0" borderId="72" xfId="0" applyFont="1" applyBorder="1"/>
    <xf numFmtId="0" fontId="0" fillId="9" borderId="0" xfId="0" applyFill="1" applyAlignment="1">
      <alignment vertical="center"/>
    </xf>
    <xf numFmtId="0" fontId="0" fillId="9" borderId="0" xfId="0" applyFill="1" applyAlignment="1">
      <alignment horizontal="center" vertical="center"/>
    </xf>
    <xf numFmtId="0" fontId="20" fillId="9" borderId="91" xfId="0" applyFont="1" applyFill="1" applyBorder="1" applyAlignment="1">
      <alignment horizontal="center" vertical="center"/>
    </xf>
    <xf numFmtId="0" fontId="20" fillId="9" borderId="92" xfId="0" applyFont="1" applyFill="1" applyBorder="1" applyAlignment="1">
      <alignment horizontal="center" vertical="center"/>
    </xf>
    <xf numFmtId="0" fontId="20" fillId="9" borderId="93" xfId="0" applyFont="1" applyFill="1" applyBorder="1" applyAlignment="1">
      <alignment horizontal="center" vertical="center"/>
    </xf>
    <xf numFmtId="0" fontId="20" fillId="9" borderId="93" xfId="0" applyFont="1" applyFill="1" applyBorder="1" applyAlignment="1">
      <alignment horizontal="center" vertical="center" wrapText="1"/>
    </xf>
    <xf numFmtId="0" fontId="20" fillId="9" borderId="7" xfId="0" applyFont="1" applyFill="1" applyBorder="1" applyAlignment="1">
      <alignment horizontal="center" vertical="center" wrapText="1"/>
    </xf>
    <xf numFmtId="0" fontId="20" fillId="9" borderId="90" xfId="0" applyFont="1" applyFill="1" applyBorder="1" applyAlignment="1">
      <alignment horizontal="center" vertical="center" wrapText="1"/>
    </xf>
    <xf numFmtId="0" fontId="56" fillId="0" borderId="51" xfId="0" applyFont="1" applyBorder="1"/>
    <xf numFmtId="0" fontId="56" fillId="0" borderId="52" xfId="0" applyFont="1" applyBorder="1"/>
    <xf numFmtId="0" fontId="0" fillId="0" borderId="97" xfId="0" applyBorder="1" applyAlignment="1">
      <alignment horizontal="center"/>
    </xf>
    <xf numFmtId="0" fontId="0" fillId="0" borderId="12" xfId="0" applyBorder="1" applyAlignment="1">
      <alignment horizontal="center"/>
    </xf>
    <xf numFmtId="0" fontId="0" fillId="0" borderId="4" xfId="0" applyBorder="1" applyAlignment="1">
      <alignment horizontal="center"/>
    </xf>
    <xf numFmtId="0" fontId="0" fillId="0" borderId="102" xfId="0" applyBorder="1" applyAlignment="1">
      <alignment horizontal="center"/>
    </xf>
    <xf numFmtId="0" fontId="46" fillId="18" borderId="79" xfId="0" applyFont="1" applyFill="1" applyBorder="1" applyAlignment="1">
      <alignment horizontal="center"/>
    </xf>
    <xf numFmtId="0" fontId="46" fillId="18" borderId="16" xfId="0" applyFont="1" applyFill="1" applyBorder="1" applyAlignment="1">
      <alignment horizontal="center"/>
    </xf>
    <xf numFmtId="0" fontId="46" fillId="18" borderId="13" xfId="0" applyFont="1" applyFill="1" applyBorder="1" applyAlignment="1">
      <alignment horizontal="center"/>
    </xf>
    <xf numFmtId="1" fontId="48" fillId="0" borderId="0" xfId="0" applyNumberFormat="1" applyFont="1" applyAlignment="1">
      <alignment horizontal="left" wrapText="1"/>
    </xf>
    <xf numFmtId="0" fontId="20" fillId="0" borderId="0" xfId="0" applyFont="1" applyAlignment="1">
      <alignment horizontal="left"/>
    </xf>
    <xf numFmtId="169" fontId="56" fillId="0" borderId="0" xfId="0" applyNumberFormat="1" applyFont="1" applyAlignment="1">
      <alignment horizontal="left"/>
    </xf>
    <xf numFmtId="0" fontId="56" fillId="0" borderId="0" xfId="0" applyFont="1"/>
    <xf numFmtId="0" fontId="56" fillId="0" borderId="75" xfId="0" applyFont="1" applyBorder="1"/>
    <xf numFmtId="0" fontId="20" fillId="9" borderId="89" xfId="0" applyFont="1" applyFill="1" applyBorder="1" applyAlignment="1">
      <alignment horizontal="center"/>
    </xf>
    <xf numFmtId="0" fontId="20" fillId="9" borderId="102" xfId="0" applyFont="1" applyFill="1" applyBorder="1" applyAlignment="1">
      <alignment horizontal="center"/>
    </xf>
    <xf numFmtId="0" fontId="57" fillId="0" borderId="0" xfId="0" applyFont="1"/>
    <xf numFmtId="0" fontId="48" fillId="0" borderId="0" xfId="0" applyFont="1"/>
    <xf numFmtId="0" fontId="63" fillId="19" borderId="111" xfId="0" applyFont="1" applyFill="1" applyBorder="1" applyAlignment="1">
      <alignment vertical="center" wrapText="1"/>
    </xf>
    <xf numFmtId="0" fontId="64" fillId="19" borderId="109" xfId="0" applyFont="1" applyFill="1" applyBorder="1" applyAlignment="1">
      <alignment horizontal="center" vertical="center" wrapText="1"/>
    </xf>
    <xf numFmtId="0" fontId="64" fillId="19" borderId="111" xfId="0" applyFont="1" applyFill="1" applyBorder="1" applyAlignment="1">
      <alignment vertical="center" wrapText="1"/>
    </xf>
    <xf numFmtId="0" fontId="63" fillId="19" borderId="110" xfId="0" applyFont="1" applyFill="1" applyBorder="1" applyAlignment="1">
      <alignment vertical="center" wrapText="1"/>
    </xf>
    <xf numFmtId="14" fontId="66" fillId="9" borderId="0" xfId="0" applyNumberFormat="1" applyFont="1" applyFill="1" applyAlignment="1">
      <alignment horizontal="center"/>
    </xf>
    <xf numFmtId="0" fontId="66" fillId="0" borderId="6" xfId="0" applyFont="1" applyBorder="1"/>
    <xf numFmtId="0" fontId="66" fillId="0" borderId="94" xfId="0" applyFont="1" applyBorder="1"/>
    <xf numFmtId="0" fontId="66" fillId="0" borderId="7" xfId="0" applyFont="1" applyBorder="1"/>
    <xf numFmtId="0" fontId="60" fillId="0" borderId="8" xfId="0" applyFont="1" applyBorder="1" applyAlignment="1">
      <alignment wrapText="1"/>
    </xf>
    <xf numFmtId="0" fontId="66" fillId="0" borderId="0" xfId="0" applyFont="1"/>
    <xf numFmtId="0" fontId="66" fillId="0" borderId="6" xfId="0" applyFont="1" applyBorder="1" applyAlignment="1">
      <alignment wrapText="1"/>
    </xf>
    <xf numFmtId="0" fontId="66" fillId="0" borderId="104" xfId="0" applyFont="1" applyBorder="1"/>
    <xf numFmtId="0" fontId="55" fillId="0" borderId="0" xfId="0" applyFont="1"/>
    <xf numFmtId="0" fontId="66" fillId="0" borderId="72" xfId="0" applyFont="1" applyBorder="1"/>
    <xf numFmtId="0" fontId="36" fillId="0" borderId="0" xfId="0" applyFont="1"/>
    <xf numFmtId="0" fontId="67" fillId="0" borderId="0" xfId="0" applyFont="1"/>
    <xf numFmtId="1" fontId="60" fillId="0" borderId="0" xfId="0" applyNumberFormat="1" applyFont="1" applyAlignment="1">
      <alignment wrapText="1"/>
    </xf>
    <xf numFmtId="0" fontId="60" fillId="0" borderId="73" xfId="0" applyFont="1" applyBorder="1" applyAlignment="1">
      <alignment wrapText="1"/>
    </xf>
    <xf numFmtId="0" fontId="36" fillId="0" borderId="72" xfId="0" applyFont="1" applyBorder="1"/>
    <xf numFmtId="0" fontId="66" fillId="0" borderId="73" xfId="0" applyFont="1" applyBorder="1"/>
    <xf numFmtId="0" fontId="60" fillId="0" borderId="0" xfId="0" applyFont="1" applyAlignment="1">
      <alignment wrapText="1"/>
    </xf>
    <xf numFmtId="169" fontId="36" fillId="0" borderId="0" xfId="0" applyNumberFormat="1" applyFont="1"/>
    <xf numFmtId="0" fontId="36" fillId="0" borderId="51" xfId="0" applyFont="1" applyBorder="1"/>
    <xf numFmtId="0" fontId="36" fillId="0" borderId="73" xfId="0" applyFont="1" applyBorder="1"/>
    <xf numFmtId="0" fontId="67" fillId="0" borderId="74" xfId="0" applyFont="1" applyBorder="1"/>
    <xf numFmtId="0" fontId="36" fillId="0" borderId="75" xfId="0" applyFont="1" applyBorder="1"/>
    <xf numFmtId="0" fontId="67" fillId="0" borderId="75" xfId="0" applyFont="1" applyBorder="1"/>
    <xf numFmtId="0" fontId="67" fillId="0" borderId="76" xfId="0" applyFont="1" applyBorder="1"/>
    <xf numFmtId="0" fontId="36" fillId="0" borderId="52" xfId="0" applyFont="1" applyBorder="1"/>
    <xf numFmtId="0" fontId="36" fillId="0" borderId="76" xfId="0" applyFont="1" applyBorder="1"/>
    <xf numFmtId="0" fontId="27" fillId="0" borderId="86" xfId="2" applyFont="1" applyBorder="1"/>
    <xf numFmtId="0" fontId="27" fillId="0" borderId="86" xfId="2" applyFont="1" applyBorder="1" applyAlignment="1">
      <alignment horizontal="center"/>
    </xf>
    <xf numFmtId="0" fontId="27" fillId="0" borderId="87" xfId="2" applyFont="1" applyBorder="1" applyAlignment="1">
      <alignment horizontal="center"/>
    </xf>
    <xf numFmtId="0" fontId="27" fillId="0" borderId="87" xfId="2" applyFont="1" applyBorder="1" applyAlignment="1">
      <alignment horizontal="left"/>
    </xf>
    <xf numFmtId="0" fontId="12" fillId="0" borderId="87" xfId="2" applyFont="1" applyBorder="1" applyAlignment="1">
      <alignment horizontal="left"/>
    </xf>
    <xf numFmtId="0" fontId="38" fillId="0" borderId="87" xfId="2" applyFont="1" applyBorder="1" applyAlignment="1">
      <alignment horizontal="left"/>
    </xf>
    <xf numFmtId="0" fontId="38" fillId="0" borderId="87" xfId="2" applyFont="1" applyBorder="1"/>
    <xf numFmtId="20" fontId="12" fillId="0" borderId="87" xfId="2" applyNumberFormat="1" applyFont="1" applyBorder="1" applyAlignment="1">
      <alignment horizontal="left"/>
    </xf>
    <xf numFmtId="0" fontId="12" fillId="0" borderId="87" xfId="2" applyFont="1" applyBorder="1" applyAlignment="1">
      <alignment horizontal="left" vertical="top"/>
    </xf>
    <xf numFmtId="172" fontId="14" fillId="8" borderId="0" xfId="2" applyNumberFormat="1" applyFont="1" applyFill="1" applyAlignment="1">
      <alignment horizontal="center" vertical="center"/>
    </xf>
    <xf numFmtId="173" fontId="15" fillId="8" borderId="25" xfId="2" applyNumberFormat="1" applyFont="1" applyFill="1" applyBorder="1" applyAlignment="1">
      <alignment horizontal="center" vertical="center"/>
    </xf>
    <xf numFmtId="173" fontId="18" fillId="9" borderId="27" xfId="2" applyNumberFormat="1" applyFont="1" applyFill="1" applyBorder="1" applyAlignment="1">
      <alignment horizontal="center" vertical="center"/>
    </xf>
    <xf numFmtId="16" fontId="16" fillId="9" borderId="113" xfId="2" applyNumberFormat="1" applyFont="1" applyFill="1" applyBorder="1" applyAlignment="1">
      <alignment horizontal="center" vertical="center"/>
    </xf>
    <xf numFmtId="173" fontId="17" fillId="9" borderId="39" xfId="2" applyNumberFormat="1" applyFont="1" applyFill="1" applyBorder="1" applyAlignment="1">
      <alignment horizontal="center" vertical="center"/>
    </xf>
    <xf numFmtId="174" fontId="17" fillId="9" borderId="39" xfId="2" applyNumberFormat="1" applyFont="1" applyFill="1" applyBorder="1" applyAlignment="1">
      <alignment horizontal="center" vertical="center"/>
    </xf>
    <xf numFmtId="175" fontId="17" fillId="9" borderId="39" xfId="2" applyNumberFormat="1" applyFont="1" applyFill="1" applyBorder="1" applyAlignment="1">
      <alignment horizontal="center" vertical="center"/>
    </xf>
    <xf numFmtId="16" fontId="8" fillId="0" borderId="1" xfId="0" applyNumberFormat="1" applyFont="1" applyBorder="1" applyAlignment="1">
      <alignment horizontal="center"/>
    </xf>
    <xf numFmtId="0" fontId="12" fillId="0" borderId="86" xfId="2" applyFont="1" applyBorder="1" applyAlignment="1">
      <alignment horizontal="left"/>
    </xf>
    <xf numFmtId="0" fontId="12" fillId="0" borderId="87" xfId="2" applyFont="1" applyBorder="1" applyAlignment="1">
      <alignment horizontal="left" wrapText="1"/>
    </xf>
    <xf numFmtId="0" fontId="12" fillId="0" borderId="86" xfId="2" applyFont="1" applyBorder="1" applyAlignment="1">
      <alignment horizontal="left" vertical="center" wrapText="1"/>
    </xf>
    <xf numFmtId="0" fontId="12" fillId="0" borderId="86" xfId="2" applyFont="1" applyBorder="1" applyAlignment="1">
      <alignment horizontal="left" vertical="top" wrapText="1"/>
    </xf>
    <xf numFmtId="0" fontId="70" fillId="16" borderId="0" xfId="6" applyFont="1" applyFill="1" applyAlignment="1">
      <alignment vertical="center"/>
    </xf>
    <xf numFmtId="0" fontId="0" fillId="16" borderId="0" xfId="0" applyFill="1" applyAlignment="1">
      <alignment vertical="center"/>
    </xf>
    <xf numFmtId="0" fontId="68" fillId="21" borderId="0" xfId="0" applyFont="1" applyFill="1" applyAlignment="1">
      <alignment horizontal="center"/>
    </xf>
    <xf numFmtId="0" fontId="68" fillId="21" borderId="0" xfId="0" applyFont="1" applyFill="1" applyAlignment="1">
      <alignment horizontal="center" vertical="center"/>
    </xf>
    <xf numFmtId="2" fontId="68" fillId="21" borderId="0" xfId="0" applyNumberFormat="1" applyFont="1" applyFill="1" applyAlignment="1">
      <alignment horizontal="center"/>
    </xf>
    <xf numFmtId="0" fontId="68" fillId="21" borderId="0" xfId="0" applyFont="1" applyFill="1"/>
    <xf numFmtId="20" fontId="68" fillId="21" borderId="0" xfId="0" applyNumberFormat="1" applyFont="1" applyFill="1"/>
    <xf numFmtId="176" fontId="68" fillId="21" borderId="118" xfId="0" applyNumberFormat="1" applyFont="1" applyFill="1" applyBorder="1" applyAlignment="1">
      <alignment horizontal="center"/>
    </xf>
    <xf numFmtId="20" fontId="68" fillId="21" borderId="118" xfId="0" applyNumberFormat="1" applyFont="1" applyFill="1" applyBorder="1"/>
    <xf numFmtId="0" fontId="13" fillId="21" borderId="118" xfId="2" applyFont="1" applyFill="1" applyBorder="1" applyAlignment="1">
      <alignment horizontal="center" vertical="center"/>
    </xf>
    <xf numFmtId="0" fontId="13" fillId="21" borderId="118" xfId="2" applyFont="1" applyFill="1" applyBorder="1" applyAlignment="1">
      <alignment horizontal="center" vertical="center" wrapText="1"/>
    </xf>
    <xf numFmtId="9" fontId="13" fillId="21" borderId="118" xfId="2" applyNumberFormat="1" applyFont="1" applyFill="1" applyBorder="1" applyAlignment="1">
      <alignment horizontal="center" vertical="center" wrapText="1"/>
    </xf>
    <xf numFmtId="20" fontId="68" fillId="21" borderId="119" xfId="0" applyNumberFormat="1" applyFont="1" applyFill="1" applyBorder="1"/>
    <xf numFmtId="0" fontId="68" fillId="9" borderId="0" xfId="0" applyFont="1" applyFill="1"/>
    <xf numFmtId="0" fontId="8" fillId="9" borderId="114" xfId="0" applyFont="1" applyFill="1" applyBorder="1"/>
    <xf numFmtId="0" fontId="8" fillId="9" borderId="115" xfId="0" applyFont="1" applyFill="1" applyBorder="1"/>
    <xf numFmtId="0" fontId="8" fillId="9" borderId="116" xfId="0" applyFont="1" applyFill="1" applyBorder="1"/>
    <xf numFmtId="3" fontId="8" fillId="23" borderId="122" xfId="0" applyNumberFormat="1" applyFont="1" applyFill="1" applyBorder="1" applyAlignment="1">
      <alignment horizontal="center"/>
    </xf>
    <xf numFmtId="2" fontId="8" fillId="24" borderId="120" xfId="0" applyNumberFormat="1" applyFont="1" applyFill="1" applyBorder="1" applyAlignment="1">
      <alignment horizontal="center"/>
    </xf>
    <xf numFmtId="0" fontId="74" fillId="22" borderId="129" xfId="0" applyFont="1" applyFill="1" applyBorder="1" applyAlignment="1">
      <alignment horizontal="center"/>
    </xf>
    <xf numFmtId="0" fontId="74" fillId="22" borderId="130" xfId="0" applyFont="1" applyFill="1" applyBorder="1" applyAlignment="1">
      <alignment horizontal="center"/>
    </xf>
    <xf numFmtId="0" fontId="74" fillId="22" borderId="131" xfId="0" applyFont="1" applyFill="1" applyBorder="1" applyAlignment="1">
      <alignment horizontal="center"/>
    </xf>
    <xf numFmtId="0" fontId="74" fillId="22" borderId="121" xfId="0" applyFont="1" applyFill="1" applyBorder="1" applyAlignment="1">
      <alignment horizontal="center"/>
    </xf>
    <xf numFmtId="0" fontId="74" fillId="22" borderId="128" xfId="0" applyFont="1" applyFill="1" applyBorder="1" applyAlignment="1">
      <alignment horizontal="center"/>
    </xf>
    <xf numFmtId="0" fontId="74" fillId="22" borderId="126" xfId="0" applyFont="1" applyFill="1" applyBorder="1" applyAlignment="1">
      <alignment horizontal="center"/>
    </xf>
    <xf numFmtId="0" fontId="0" fillId="9" borderId="134" xfId="0" applyFill="1" applyBorder="1"/>
    <xf numFmtId="0" fontId="0" fillId="9" borderId="135" xfId="0" applyFill="1" applyBorder="1"/>
    <xf numFmtId="0" fontId="0" fillId="9" borderId="123" xfId="0" applyFill="1" applyBorder="1"/>
    <xf numFmtId="0" fontId="8" fillId="9" borderId="0" xfId="0" applyFont="1" applyFill="1"/>
    <xf numFmtId="20" fontId="0" fillId="9" borderId="140" xfId="0" applyNumberFormat="1" applyFill="1" applyBorder="1" applyAlignment="1">
      <alignment horizontal="center" vertical="center"/>
    </xf>
    <xf numFmtId="1" fontId="0" fillId="9" borderId="140" xfId="0" applyNumberFormat="1" applyFill="1" applyBorder="1" applyAlignment="1">
      <alignment horizontal="center" vertical="center"/>
    </xf>
    <xf numFmtId="0" fontId="0" fillId="9" borderId="140" xfId="0" applyFill="1" applyBorder="1" applyAlignment="1">
      <alignment vertical="center"/>
    </xf>
    <xf numFmtId="165" fontId="0" fillId="9" borderId="140" xfId="0" applyNumberFormat="1" applyFill="1" applyBorder="1" applyAlignment="1">
      <alignment horizontal="center" vertical="center"/>
    </xf>
    <xf numFmtId="0" fontId="0" fillId="9" borderId="142" xfId="0" applyFill="1" applyBorder="1" applyAlignment="1">
      <alignment horizontal="center" vertical="center"/>
    </xf>
    <xf numFmtId="0" fontId="74" fillId="22" borderId="125" xfId="0" applyFont="1" applyFill="1" applyBorder="1" applyAlignment="1">
      <alignment horizontal="center"/>
    </xf>
    <xf numFmtId="0" fontId="0" fillId="9" borderId="1" xfId="0" applyFill="1" applyBorder="1"/>
    <xf numFmtId="3" fontId="0" fillId="9" borderId="1" xfId="0" applyNumberFormat="1" applyFill="1" applyBorder="1" applyAlignment="1">
      <alignment horizontal="center"/>
    </xf>
    <xf numFmtId="0" fontId="74" fillId="22" borderId="144" xfId="0" applyFont="1" applyFill="1" applyBorder="1" applyAlignment="1">
      <alignment horizontal="center"/>
    </xf>
    <xf numFmtId="3" fontId="8" fillId="24" borderId="145" xfId="0" applyNumberFormat="1" applyFont="1" applyFill="1" applyBorder="1" applyAlignment="1">
      <alignment horizontal="center"/>
    </xf>
    <xf numFmtId="10" fontId="8" fillId="24" borderId="52" xfId="0" applyNumberFormat="1" applyFont="1" applyFill="1" applyBorder="1" applyAlignment="1">
      <alignment horizontal="center"/>
    </xf>
    <xf numFmtId="0" fontId="68" fillId="0" borderId="0" xfId="0" applyFont="1"/>
    <xf numFmtId="3" fontId="8" fillId="0" borderId="122" xfId="0" applyNumberFormat="1" applyFont="1" applyBorder="1" applyAlignment="1">
      <alignment horizontal="center"/>
    </xf>
    <xf numFmtId="3" fontId="0" fillId="0" borderId="1" xfId="0" applyNumberFormat="1" applyBorder="1" applyAlignment="1">
      <alignment horizontal="center"/>
    </xf>
    <xf numFmtId="3" fontId="0" fillId="0" borderId="2" xfId="0" applyNumberFormat="1" applyBorder="1" applyAlignment="1">
      <alignment horizontal="center"/>
    </xf>
    <xf numFmtId="0" fontId="0" fillId="9" borderId="146" xfId="0" applyFill="1" applyBorder="1" applyAlignment="1">
      <alignment horizontal="center" vertical="center"/>
    </xf>
    <xf numFmtId="20" fontId="0" fillId="9" borderId="147" xfId="0" applyNumberFormat="1" applyFill="1" applyBorder="1" applyAlignment="1">
      <alignment horizontal="center" vertical="center"/>
    </xf>
    <xf numFmtId="0" fontId="0" fillId="9" borderId="147" xfId="0" applyFill="1" applyBorder="1" applyAlignment="1">
      <alignment horizontal="center" vertical="center"/>
    </xf>
    <xf numFmtId="1" fontId="0" fillId="9" borderId="147" xfId="0" applyNumberFormat="1" applyFill="1" applyBorder="1" applyAlignment="1">
      <alignment horizontal="center" vertical="center"/>
    </xf>
    <xf numFmtId="0" fontId="0" fillId="9" borderId="147" xfId="0" applyFill="1" applyBorder="1" applyAlignment="1">
      <alignment vertical="center"/>
    </xf>
    <xf numFmtId="0" fontId="62" fillId="10" borderId="0" xfId="0" applyFont="1" applyFill="1"/>
    <xf numFmtId="0" fontId="78" fillId="25" borderId="21" xfId="0" applyFont="1" applyFill="1" applyBorder="1" applyAlignment="1">
      <alignment horizontal="center" vertical="center"/>
    </xf>
    <xf numFmtId="0" fontId="78" fillId="25" borderId="23" xfId="0" applyFont="1" applyFill="1" applyBorder="1" applyAlignment="1">
      <alignment horizontal="center" vertical="center"/>
    </xf>
    <xf numFmtId="0" fontId="78" fillId="25" borderId="23" xfId="0" applyFont="1" applyFill="1" applyBorder="1" applyAlignment="1">
      <alignment horizontal="center" vertical="center" wrapText="1"/>
    </xf>
    <xf numFmtId="0" fontId="79" fillId="10" borderId="0" xfId="0" applyFont="1" applyFill="1" applyAlignment="1">
      <alignment horizontal="center"/>
    </xf>
    <xf numFmtId="0" fontId="0" fillId="0" borderId="0" xfId="0" applyAlignment="1">
      <alignment horizontal="right"/>
    </xf>
    <xf numFmtId="0" fontId="80" fillId="27" borderId="23" xfId="0" applyFont="1" applyFill="1" applyBorder="1" applyAlignment="1">
      <alignment horizontal="center" vertical="center" wrapText="1"/>
    </xf>
    <xf numFmtId="0" fontId="80" fillId="16" borderId="23" xfId="0" applyFont="1" applyFill="1" applyBorder="1" applyAlignment="1">
      <alignment horizontal="center" vertical="center" wrapText="1"/>
    </xf>
    <xf numFmtId="0" fontId="81" fillId="0" borderId="150" xfId="0" applyFont="1" applyBorder="1" applyAlignment="1">
      <alignment horizontal="center"/>
    </xf>
    <xf numFmtId="0" fontId="81" fillId="0" borderId="151" xfId="0" applyFont="1" applyBorder="1" applyAlignment="1">
      <alignment horizontal="center"/>
    </xf>
    <xf numFmtId="0" fontId="81" fillId="0" borderId="82" xfId="0" applyFont="1" applyBorder="1" applyAlignment="1">
      <alignment horizontal="center"/>
    </xf>
    <xf numFmtId="0" fontId="81" fillId="0" borderId="37" xfId="0" applyFont="1" applyBorder="1" applyAlignment="1">
      <alignment horizontal="center"/>
    </xf>
    <xf numFmtId="0" fontId="81" fillId="0" borderId="154" xfId="0" applyFont="1" applyBorder="1" applyAlignment="1">
      <alignment horizontal="center"/>
    </xf>
    <xf numFmtId="0" fontId="81" fillId="0" borderId="155" xfId="0" applyFont="1" applyBorder="1" applyAlignment="1">
      <alignment horizontal="center"/>
    </xf>
    <xf numFmtId="0" fontId="82" fillId="0" borderId="86" xfId="2" applyFont="1" applyBorder="1" applyAlignment="1">
      <alignment horizontal="left"/>
    </xf>
    <xf numFmtId="0" fontId="50" fillId="0" borderId="0" xfId="0" applyFont="1"/>
    <xf numFmtId="177" fontId="9" fillId="0" borderId="48" xfId="0" applyNumberFormat="1" applyFont="1" applyBorder="1" applyAlignment="1">
      <alignment horizontal="center" vertical="center"/>
    </xf>
    <xf numFmtId="177" fontId="37" fillId="13" borderId="51" xfId="4" applyNumberFormat="1" applyBorder="1" applyAlignment="1">
      <alignment horizontal="center"/>
    </xf>
    <xf numFmtId="0" fontId="74" fillId="15" borderId="104" xfId="0" applyFont="1" applyFill="1" applyBorder="1" applyAlignment="1">
      <alignment horizontal="center" vertical="center"/>
    </xf>
    <xf numFmtId="0" fontId="74" fillId="15" borderId="166" xfId="0" applyFont="1" applyFill="1" applyBorder="1" applyAlignment="1">
      <alignment horizontal="center" vertical="center"/>
    </xf>
    <xf numFmtId="3" fontId="8" fillId="23" borderId="167" xfId="0" applyNumberFormat="1" applyFont="1" applyFill="1" applyBorder="1" applyAlignment="1">
      <alignment horizontal="center"/>
    </xf>
    <xf numFmtId="3" fontId="0" fillId="23" borderId="5" xfId="0" applyNumberFormat="1" applyFill="1" applyBorder="1" applyAlignment="1">
      <alignment horizontal="center"/>
    </xf>
    <xf numFmtId="3" fontId="0" fillId="23" borderId="65" xfId="0" applyNumberFormat="1" applyFill="1" applyBorder="1" applyAlignment="1">
      <alignment horizontal="center"/>
    </xf>
    <xf numFmtId="3" fontId="0" fillId="23" borderId="1" xfId="0" applyNumberFormat="1" applyFill="1" applyBorder="1" applyAlignment="1">
      <alignment horizontal="center"/>
    </xf>
    <xf numFmtId="0" fontId="0" fillId="23" borderId="1" xfId="0" applyFill="1" applyBorder="1"/>
    <xf numFmtId="3" fontId="8" fillId="23" borderId="72" xfId="0" applyNumberFormat="1" applyFont="1" applyFill="1" applyBorder="1" applyAlignment="1">
      <alignment horizontal="center"/>
    </xf>
    <xf numFmtId="0" fontId="0" fillId="23" borderId="16" xfId="0" applyFill="1" applyBorder="1"/>
    <xf numFmtId="3" fontId="8" fillId="9" borderId="0" xfId="0" applyNumberFormat="1" applyFont="1" applyFill="1" applyAlignment="1">
      <alignment horizontal="center"/>
    </xf>
    <xf numFmtId="0" fontId="8" fillId="9" borderId="0" xfId="0" applyFont="1" applyFill="1" applyAlignment="1">
      <alignment horizontal="center"/>
    </xf>
    <xf numFmtId="0" fontId="52" fillId="9" borderId="0" xfId="0" applyFont="1" applyFill="1" applyAlignment="1">
      <alignment vertical="center"/>
    </xf>
    <xf numFmtId="0" fontId="41" fillId="9" borderId="160" xfId="0" applyFont="1" applyFill="1" applyBorder="1"/>
    <xf numFmtId="0" fontId="41" fillId="9" borderId="106" xfId="0" applyFont="1" applyFill="1" applyBorder="1"/>
    <xf numFmtId="0" fontId="41" fillId="9" borderId="107" xfId="0" applyFont="1" applyFill="1" applyBorder="1"/>
    <xf numFmtId="1" fontId="41" fillId="9" borderId="164" xfId="0" applyNumberFormat="1" applyFont="1" applyFill="1" applyBorder="1" applyAlignment="1">
      <alignment horizontal="center"/>
    </xf>
    <xf numFmtId="1" fontId="41" fillId="9" borderId="161" xfId="0" applyNumberFormat="1" applyFont="1" applyFill="1" applyBorder="1" applyAlignment="1">
      <alignment horizontal="center"/>
    </xf>
    <xf numFmtId="1" fontId="41" fillId="9" borderId="162" xfId="0" applyNumberFormat="1" applyFont="1" applyFill="1" applyBorder="1" applyAlignment="1">
      <alignment horizontal="center"/>
    </xf>
    <xf numFmtId="0" fontId="66" fillId="0" borderId="11" xfId="0" applyFont="1" applyBorder="1"/>
    <xf numFmtId="14" fontId="20" fillId="9" borderId="56" xfId="0" applyNumberFormat="1" applyFont="1" applyFill="1" applyBorder="1" applyAlignment="1">
      <alignment horizontal="center"/>
    </xf>
    <xf numFmtId="0" fontId="9" fillId="9" borderId="53" xfId="0" applyFont="1" applyFill="1" applyBorder="1"/>
    <xf numFmtId="0" fontId="9" fillId="0" borderId="72" xfId="0" applyFont="1" applyBorder="1"/>
    <xf numFmtId="0" fontId="84" fillId="9" borderId="53" xfId="0" applyFont="1" applyFill="1" applyBorder="1"/>
    <xf numFmtId="0" fontId="41" fillId="9" borderId="53" xfId="0" applyFont="1" applyFill="1" applyBorder="1" applyAlignment="1">
      <alignment horizontal="left"/>
    </xf>
    <xf numFmtId="0" fontId="41" fillId="9" borderId="66" xfId="0" applyFont="1" applyFill="1" applyBorder="1"/>
    <xf numFmtId="0" fontId="0" fillId="9" borderId="156" xfId="0" applyFill="1" applyBorder="1" applyAlignment="1">
      <alignment horizontal="center"/>
    </xf>
    <xf numFmtId="0" fontId="0" fillId="0" borderId="156" xfId="0" applyBorder="1" applyAlignment="1">
      <alignment horizontal="center"/>
    </xf>
    <xf numFmtId="0" fontId="41" fillId="9" borderId="161" xfId="0" applyFont="1" applyFill="1" applyBorder="1"/>
    <xf numFmtId="0" fontId="41" fillId="9" borderId="163" xfId="0" applyFont="1" applyFill="1" applyBorder="1"/>
    <xf numFmtId="0" fontId="41" fillId="18" borderId="79" xfId="0" applyFont="1" applyFill="1" applyBorder="1" applyAlignment="1">
      <alignment horizontal="center"/>
    </xf>
    <xf numFmtId="0" fontId="41" fillId="18" borderId="16" xfId="0" applyFont="1" applyFill="1" applyBorder="1" applyAlignment="1">
      <alignment horizontal="center"/>
    </xf>
    <xf numFmtId="0" fontId="41" fillId="18" borderId="13" xfId="0" applyFont="1" applyFill="1" applyBorder="1" applyAlignment="1">
      <alignment horizontal="center"/>
    </xf>
    <xf numFmtId="0" fontId="46" fillId="18" borderId="159" xfId="0" applyFont="1" applyFill="1" applyBorder="1" applyAlignment="1">
      <alignment horizontal="center"/>
    </xf>
    <xf numFmtId="0" fontId="46" fillId="18" borderId="14" xfId="0" applyFont="1" applyFill="1" applyBorder="1" applyAlignment="1">
      <alignment horizontal="center"/>
    </xf>
    <xf numFmtId="0" fontId="48" fillId="0" borderId="73" xfId="0" applyFont="1" applyBorder="1" applyAlignment="1">
      <alignment wrapText="1"/>
    </xf>
    <xf numFmtId="0" fontId="20" fillId="0" borderId="72" xfId="0" applyFont="1" applyBorder="1" applyAlignment="1">
      <alignment wrapText="1"/>
    </xf>
    <xf numFmtId="0" fontId="0" fillId="0" borderId="2" xfId="0" applyBorder="1" applyAlignment="1">
      <alignment horizontal="center"/>
    </xf>
    <xf numFmtId="0" fontId="84" fillId="9" borderId="56" xfId="0" applyFont="1" applyFill="1" applyBorder="1"/>
    <xf numFmtId="0" fontId="50" fillId="0" borderId="0" xfId="0" applyFont="1" applyAlignment="1">
      <alignment horizontal="center"/>
    </xf>
    <xf numFmtId="0" fontId="65" fillId="0" borderId="0" xfId="0" applyFont="1"/>
    <xf numFmtId="0" fontId="71" fillId="0" borderId="1" xfId="0" applyFont="1" applyBorder="1"/>
    <xf numFmtId="0" fontId="57" fillId="0" borderId="1" xfId="0" applyFont="1" applyBorder="1"/>
    <xf numFmtId="0" fontId="59" fillId="0" borderId="1" xfId="0" applyFont="1" applyBorder="1" applyAlignment="1">
      <alignment horizontal="center"/>
    </xf>
    <xf numFmtId="0" fontId="50" fillId="0" borderId="1" xfId="0" applyFont="1" applyBorder="1"/>
    <xf numFmtId="9" fontId="72" fillId="0" borderId="1" xfId="0" applyNumberFormat="1" applyFont="1" applyBorder="1" applyAlignment="1">
      <alignment horizontal="center"/>
    </xf>
    <xf numFmtId="0" fontId="73" fillId="20" borderId="1" xfId="0" applyFont="1" applyFill="1" applyBorder="1" applyAlignment="1">
      <alignment vertical="center"/>
    </xf>
    <xf numFmtId="0" fontId="61" fillId="19" borderId="21" xfId="0" applyFont="1" applyFill="1" applyBorder="1" applyAlignment="1">
      <alignment horizontal="center" vertical="center" wrapText="1"/>
    </xf>
    <xf numFmtId="0" fontId="61" fillId="19" borderId="23" xfId="0" applyFont="1" applyFill="1" applyBorder="1" applyAlignment="1">
      <alignment horizontal="center" vertical="center" wrapText="1"/>
    </xf>
    <xf numFmtId="0" fontId="58" fillId="19" borderId="23" xfId="0" applyFont="1" applyFill="1" applyBorder="1" applyAlignment="1">
      <alignment wrapText="1"/>
    </xf>
    <xf numFmtId="0" fontId="83" fillId="25" borderId="0" xfId="0" applyFont="1" applyFill="1" applyAlignment="1">
      <alignment horizontal="center" vertical="center"/>
    </xf>
    <xf numFmtId="0" fontId="83" fillId="25" borderId="0" xfId="0" applyFont="1" applyFill="1" applyAlignment="1">
      <alignment vertical="center"/>
    </xf>
    <xf numFmtId="0" fontId="85" fillId="0" borderId="0" xfId="0" applyFont="1" applyAlignment="1">
      <alignment vertical="center"/>
    </xf>
    <xf numFmtId="0" fontId="83" fillId="25" borderId="96" xfId="0" applyFont="1" applyFill="1" applyBorder="1" applyAlignment="1">
      <alignment vertical="center"/>
    </xf>
    <xf numFmtId="0" fontId="50" fillId="0" borderId="75" xfId="0" applyFont="1" applyBorder="1" applyAlignment="1">
      <alignment horizontal="center" wrapText="1"/>
    </xf>
    <xf numFmtId="165" fontId="14" fillId="8" borderId="36" xfId="2" applyNumberFormat="1" applyFont="1" applyFill="1" applyBorder="1" applyAlignment="1">
      <alignment horizontal="center" vertical="center"/>
    </xf>
    <xf numFmtId="171" fontId="37" fillId="14" borderId="48" xfId="5" applyNumberFormat="1" applyBorder="1" applyAlignment="1">
      <alignment horizontal="center" vertical="center"/>
    </xf>
    <xf numFmtId="0" fontId="9" fillId="0" borderId="12" xfId="0" applyFont="1" applyBorder="1" applyAlignment="1">
      <alignment horizontal="center"/>
    </xf>
    <xf numFmtId="0" fontId="35" fillId="0" borderId="12" xfId="0" applyFont="1" applyBorder="1" applyAlignment="1">
      <alignment horizontal="center"/>
    </xf>
    <xf numFmtId="0" fontId="57" fillId="9" borderId="94" xfId="0" applyFont="1" applyFill="1" applyBorder="1" applyAlignment="1">
      <alignment wrapText="1"/>
    </xf>
    <xf numFmtId="0" fontId="57" fillId="9" borderId="158" xfId="0" applyFont="1" applyFill="1" applyBorder="1" applyAlignment="1">
      <alignment wrapText="1"/>
    </xf>
    <xf numFmtId="0" fontId="57" fillId="9" borderId="3" xfId="0" applyFont="1" applyFill="1" applyBorder="1" applyAlignment="1">
      <alignment wrapText="1"/>
    </xf>
    <xf numFmtId="0" fontId="57" fillId="9" borderId="61" xfId="0" applyFont="1" applyFill="1" applyBorder="1" applyAlignment="1">
      <alignment wrapText="1"/>
    </xf>
    <xf numFmtId="0" fontId="57" fillId="9" borderId="160" xfId="0" applyFont="1" applyFill="1" applyBorder="1" applyAlignment="1">
      <alignment wrapText="1"/>
    </xf>
    <xf numFmtId="0" fontId="57" fillId="9" borderId="165" xfId="0" applyFont="1" applyFill="1" applyBorder="1" applyAlignment="1">
      <alignment wrapText="1"/>
    </xf>
    <xf numFmtId="0" fontId="57" fillId="9" borderId="64" xfId="0" applyFont="1" applyFill="1" applyBorder="1" applyAlignment="1">
      <alignment wrapText="1"/>
    </xf>
    <xf numFmtId="0" fontId="57" fillId="9" borderId="11" xfId="0" applyFont="1" applyFill="1" applyBorder="1" applyAlignment="1">
      <alignment wrapText="1"/>
    </xf>
    <xf numFmtId="0" fontId="57" fillId="9" borderId="105" xfId="0" applyFont="1" applyFill="1" applyBorder="1" applyAlignment="1">
      <alignment wrapText="1"/>
    </xf>
    <xf numFmtId="0" fontId="57" fillId="9" borderId="65" xfId="0" applyFont="1" applyFill="1" applyBorder="1" applyAlignment="1">
      <alignment wrapText="1"/>
    </xf>
    <xf numFmtId="0" fontId="57" fillId="9" borderId="107" xfId="0" applyFont="1" applyFill="1" applyBorder="1" applyAlignment="1">
      <alignment wrapText="1"/>
    </xf>
    <xf numFmtId="0" fontId="88" fillId="9" borderId="0" xfId="0" applyFont="1" applyFill="1" applyAlignment="1">
      <alignment horizontal="center" vertical="center"/>
    </xf>
    <xf numFmtId="0" fontId="9" fillId="0" borderId="150" xfId="0" applyFont="1" applyBorder="1"/>
    <xf numFmtId="0" fontId="9" fillId="0" borderId="82" xfId="0" applyFont="1" applyBorder="1"/>
    <xf numFmtId="0" fontId="9" fillId="0" borderId="154" xfId="0" applyFont="1" applyBorder="1"/>
    <xf numFmtId="0" fontId="57" fillId="9" borderId="1" xfId="0" applyFont="1" applyFill="1" applyBorder="1" applyAlignment="1">
      <alignment wrapText="1"/>
    </xf>
    <xf numFmtId="0" fontId="57" fillId="9" borderId="80" xfId="0" applyFont="1" applyFill="1" applyBorder="1" applyAlignment="1">
      <alignment wrapText="1"/>
    </xf>
    <xf numFmtId="0" fontId="57" fillId="9" borderId="77" xfId="0" applyFont="1" applyFill="1" applyBorder="1" applyAlignment="1">
      <alignment wrapText="1"/>
    </xf>
    <xf numFmtId="0" fontId="9" fillId="0" borderId="37" xfId="0" applyFont="1" applyBorder="1"/>
    <xf numFmtId="0" fontId="9" fillId="0" borderId="151" xfId="0" applyFont="1" applyBorder="1"/>
    <xf numFmtId="0" fontId="57" fillId="9" borderId="156" xfId="0" applyFont="1" applyFill="1" applyBorder="1" applyAlignment="1">
      <alignment wrapText="1"/>
    </xf>
    <xf numFmtId="0" fontId="9" fillId="0" borderId="155" xfId="0" applyFont="1" applyBorder="1"/>
    <xf numFmtId="0" fontId="57" fillId="9" borderId="106" xfId="0" applyFont="1" applyFill="1" applyBorder="1" applyAlignment="1">
      <alignment wrapText="1"/>
    </xf>
    <xf numFmtId="0" fontId="57" fillId="9" borderId="52" xfId="0" applyFont="1" applyFill="1" applyBorder="1" applyAlignment="1">
      <alignment wrapText="1"/>
    </xf>
    <xf numFmtId="0" fontId="89" fillId="30" borderId="151" xfId="0" applyFont="1" applyFill="1" applyBorder="1"/>
    <xf numFmtId="0" fontId="89" fillId="30" borderId="37" xfId="0" applyFont="1" applyFill="1" applyBorder="1"/>
    <xf numFmtId="0" fontId="9" fillId="30" borderId="37" xfId="0" applyFont="1" applyFill="1" applyBorder="1"/>
    <xf numFmtId="0" fontId="9" fillId="30" borderId="151" xfId="0" applyFont="1" applyFill="1" applyBorder="1"/>
    <xf numFmtId="0" fontId="9" fillId="30" borderId="155" xfId="0" applyFont="1" applyFill="1" applyBorder="1"/>
    <xf numFmtId="0" fontId="86" fillId="9" borderId="95" xfId="0" applyFont="1" applyFill="1" applyBorder="1" applyAlignment="1">
      <alignment horizontal="center" wrapText="1"/>
    </xf>
    <xf numFmtId="0" fontId="86" fillId="9" borderId="170" xfId="0" applyFont="1" applyFill="1" applyBorder="1" applyAlignment="1">
      <alignment horizontal="center" wrapText="1"/>
    </xf>
    <xf numFmtId="0" fontId="57" fillId="9" borderId="170" xfId="0" applyFont="1" applyFill="1" applyBorder="1" applyAlignment="1">
      <alignment wrapText="1"/>
    </xf>
    <xf numFmtId="0" fontId="57" fillId="9" borderId="76" xfId="0" applyFont="1" applyFill="1" applyBorder="1" applyAlignment="1">
      <alignment wrapText="1"/>
    </xf>
    <xf numFmtId="0" fontId="57" fillId="9" borderId="171" xfId="0" applyFont="1" applyFill="1" applyBorder="1" applyAlignment="1">
      <alignment wrapText="1"/>
    </xf>
    <xf numFmtId="0" fontId="57" fillId="9" borderId="63" xfId="0" applyFont="1" applyFill="1" applyBorder="1" applyAlignment="1">
      <alignment wrapText="1"/>
    </xf>
    <xf numFmtId="0" fontId="57" fillId="9" borderId="172" xfId="0" applyFont="1" applyFill="1" applyBorder="1" applyAlignment="1">
      <alignment wrapText="1"/>
    </xf>
    <xf numFmtId="0" fontId="57" fillId="9" borderId="5" xfId="0" applyFont="1" applyFill="1" applyBorder="1" applyAlignment="1">
      <alignment wrapText="1"/>
    </xf>
    <xf numFmtId="0" fontId="90" fillId="0" borderId="158" xfId="0" applyFont="1" applyBorder="1"/>
    <xf numFmtId="0" fontId="90" fillId="0" borderId="61" xfId="0" applyFont="1" applyBorder="1"/>
    <xf numFmtId="0" fontId="90" fillId="0" borderId="64" xfId="0" applyFont="1" applyBorder="1"/>
    <xf numFmtId="0" fontId="90" fillId="0" borderId="65" xfId="0" applyFont="1" applyBorder="1"/>
    <xf numFmtId="0" fontId="91" fillId="0" borderId="97" xfId="0" applyFont="1" applyBorder="1" applyAlignment="1">
      <alignment horizontal="center"/>
    </xf>
    <xf numFmtId="0" fontId="91" fillId="0" borderId="156" xfId="0" applyFont="1" applyBorder="1" applyAlignment="1">
      <alignment horizontal="center"/>
    </xf>
    <xf numFmtId="0" fontId="92" fillId="0" borderId="156" xfId="0" applyFont="1" applyBorder="1" applyAlignment="1">
      <alignment wrapText="1"/>
    </xf>
    <xf numFmtId="0" fontId="91" fillId="0" borderId="60" xfId="0" applyFont="1" applyBorder="1" applyAlignment="1">
      <alignment horizontal="center"/>
    </xf>
    <xf numFmtId="0" fontId="91" fillId="0" borderId="1" xfId="0" applyFont="1" applyBorder="1" applyAlignment="1">
      <alignment horizontal="center"/>
    </xf>
    <xf numFmtId="0" fontId="92" fillId="0" borderId="1" xfId="0" applyFont="1" applyBorder="1" applyAlignment="1">
      <alignment wrapText="1"/>
    </xf>
    <xf numFmtId="0" fontId="91" fillId="0" borderId="62" xfId="0" applyFont="1" applyBorder="1" applyAlignment="1">
      <alignment horizontal="center"/>
    </xf>
    <xf numFmtId="0" fontId="91" fillId="0" borderId="63" xfId="0" applyFont="1" applyBorder="1" applyAlignment="1">
      <alignment horizontal="center"/>
    </xf>
    <xf numFmtId="0" fontId="92" fillId="0" borderId="63" xfId="0" applyFont="1" applyBorder="1" applyAlignment="1">
      <alignment wrapText="1"/>
    </xf>
    <xf numFmtId="0" fontId="91" fillId="0" borderId="67" xfId="0" applyFont="1" applyBorder="1" applyAlignment="1">
      <alignment horizontal="center"/>
    </xf>
    <xf numFmtId="0" fontId="91" fillId="0" borderId="5" xfId="0" applyFont="1" applyBorder="1" applyAlignment="1">
      <alignment horizontal="center"/>
    </xf>
    <xf numFmtId="0" fontId="92" fillId="0" borderId="5" xfId="0" applyFont="1" applyBorder="1" applyAlignment="1">
      <alignment wrapText="1"/>
    </xf>
    <xf numFmtId="0" fontId="93" fillId="25" borderId="0" xfId="0" applyFont="1" applyFill="1" applyAlignment="1">
      <alignment horizontal="center" vertical="center"/>
    </xf>
    <xf numFmtId="0" fontId="9" fillId="0" borderId="36" xfId="0" applyFont="1" applyBorder="1"/>
    <xf numFmtId="0" fontId="96" fillId="9" borderId="15" xfId="0" applyFont="1" applyFill="1" applyBorder="1" applyAlignment="1">
      <alignment vertical="center" wrapText="1"/>
    </xf>
    <xf numFmtId="0" fontId="95" fillId="30" borderId="97" xfId="0" applyFont="1" applyFill="1" applyBorder="1" applyAlignment="1">
      <alignment horizontal="center" vertical="center"/>
    </xf>
    <xf numFmtId="0" fontId="95" fillId="30" borderId="62" xfId="0" applyFont="1" applyFill="1" applyBorder="1" applyAlignment="1">
      <alignment horizontal="center" vertical="center"/>
    </xf>
    <xf numFmtId="0" fontId="95" fillId="30" borderId="60" xfId="0" applyFont="1" applyFill="1" applyBorder="1" applyAlignment="1">
      <alignment horizontal="center" vertical="center"/>
    </xf>
    <xf numFmtId="0" fontId="90" fillId="0" borderId="173" xfId="0" applyFont="1" applyBorder="1"/>
    <xf numFmtId="0" fontId="90" fillId="0" borderId="2" xfId="0" applyFont="1" applyBorder="1"/>
    <xf numFmtId="0" fontId="95" fillId="30" borderId="2" xfId="0" applyFont="1" applyFill="1" applyBorder="1" applyAlignment="1">
      <alignment horizontal="center" vertical="center"/>
    </xf>
    <xf numFmtId="0" fontId="9" fillId="0" borderId="2" xfId="0" applyFont="1" applyBorder="1"/>
    <xf numFmtId="0" fontId="86" fillId="9" borderId="105" xfId="0" applyFont="1" applyFill="1" applyBorder="1" applyAlignment="1">
      <alignment horizontal="center" wrapText="1"/>
    </xf>
    <xf numFmtId="0" fontId="9" fillId="0" borderId="176" xfId="0" applyFont="1" applyBorder="1"/>
    <xf numFmtId="0" fontId="9" fillId="0" borderId="76" xfId="0" applyFont="1" applyBorder="1"/>
    <xf numFmtId="0" fontId="90" fillId="0" borderId="103" xfId="0" applyFont="1" applyBorder="1"/>
    <xf numFmtId="0" fontId="90" fillId="0" borderId="15" xfId="0" applyFont="1" applyBorder="1"/>
    <xf numFmtId="0" fontId="9" fillId="0" borderId="4" xfId="0" applyFont="1" applyBorder="1"/>
    <xf numFmtId="0" fontId="96" fillId="9" borderId="60" xfId="0" applyFont="1" applyFill="1" applyBorder="1" applyAlignment="1">
      <alignment vertical="center" wrapText="1"/>
    </xf>
    <xf numFmtId="0" fontId="9" fillId="0" borderId="61" xfId="0" applyFont="1" applyBorder="1"/>
    <xf numFmtId="0" fontId="96" fillId="9" borderId="79" xfId="0" applyFont="1" applyFill="1" applyBorder="1" applyAlignment="1">
      <alignment vertical="center" wrapText="1"/>
    </xf>
    <xf numFmtId="0" fontId="9" fillId="0" borderId="67" xfId="0" applyFont="1" applyBorder="1"/>
    <xf numFmtId="0" fontId="9" fillId="0" borderId="60" xfId="0" applyFont="1" applyBorder="1"/>
    <xf numFmtId="0" fontId="9" fillId="0" borderId="79" xfId="0" applyFont="1" applyBorder="1"/>
    <xf numFmtId="0" fontId="95" fillId="9" borderId="60" xfId="0" applyFont="1" applyFill="1" applyBorder="1" applyAlignment="1">
      <alignment horizontal="center" vertical="center"/>
    </xf>
    <xf numFmtId="0" fontId="94" fillId="0" borderId="82" xfId="0" applyFont="1" applyBorder="1" applyAlignment="1">
      <alignment horizontal="center"/>
    </xf>
    <xf numFmtId="0" fontId="9" fillId="0" borderId="75" xfId="0" applyFont="1" applyBorder="1"/>
    <xf numFmtId="0" fontId="94" fillId="0" borderId="36" xfId="0" applyFont="1" applyBorder="1" applyAlignment="1">
      <alignment horizontal="center"/>
    </xf>
    <xf numFmtId="0" fontId="9" fillId="30" borderId="4" xfId="0" applyFont="1" applyFill="1" applyBorder="1"/>
    <xf numFmtId="0" fontId="95" fillId="31" borderId="97" xfId="0" applyFont="1" applyFill="1" applyBorder="1" applyAlignment="1">
      <alignment horizontal="center" vertical="center"/>
    </xf>
    <xf numFmtId="0" fontId="95" fillId="31" borderId="62" xfId="0" applyFont="1" applyFill="1" applyBorder="1" applyAlignment="1">
      <alignment horizontal="center" vertical="center"/>
    </xf>
    <xf numFmtId="0" fontId="95" fillId="31" borderId="67" xfId="0" applyFont="1" applyFill="1" applyBorder="1" applyAlignment="1">
      <alignment horizontal="center" vertical="center"/>
    </xf>
    <xf numFmtId="0" fontId="50" fillId="0" borderId="0" xfId="0" applyFont="1" applyAlignment="1">
      <alignment horizontal="center" wrapText="1"/>
    </xf>
    <xf numFmtId="0" fontId="95" fillId="31" borderId="15" xfId="0" applyFont="1" applyFill="1" applyBorder="1" applyAlignment="1">
      <alignment horizontal="center" vertical="center"/>
    </xf>
    <xf numFmtId="0" fontId="9" fillId="9" borderId="60" xfId="0" applyFont="1" applyFill="1" applyBorder="1"/>
    <xf numFmtId="0" fontId="9" fillId="0" borderId="177" xfId="0" applyFont="1" applyBorder="1"/>
    <xf numFmtId="0" fontId="9" fillId="0" borderId="97" xfId="0" applyFont="1" applyBorder="1"/>
    <xf numFmtId="0" fontId="9" fillId="30" borderId="60" xfId="0" applyFont="1" applyFill="1" applyBorder="1"/>
    <xf numFmtId="0" fontId="9" fillId="0" borderId="62" xfId="0" applyFont="1" applyBorder="1"/>
    <xf numFmtId="0" fontId="9" fillId="9" borderId="97" xfId="0" applyFont="1" applyFill="1" applyBorder="1"/>
    <xf numFmtId="0" fontId="9" fillId="9" borderId="4" xfId="0" applyFont="1" applyFill="1" applyBorder="1"/>
    <xf numFmtId="0" fontId="9" fillId="31" borderId="60" xfId="0" applyFont="1" applyFill="1" applyBorder="1"/>
    <xf numFmtId="0" fontId="9" fillId="0" borderId="64" xfId="0" applyFont="1" applyBorder="1"/>
    <xf numFmtId="0" fontId="96" fillId="9" borderId="97" xfId="0" applyFont="1" applyFill="1" applyBorder="1" applyAlignment="1">
      <alignment vertical="center" wrapText="1"/>
    </xf>
    <xf numFmtId="0" fontId="9" fillId="0" borderId="102" xfId="0" applyFont="1" applyBorder="1"/>
    <xf numFmtId="0" fontId="9" fillId="0" borderId="173" xfId="0" applyFont="1" applyBorder="1"/>
    <xf numFmtId="0" fontId="9" fillId="9" borderId="67" xfId="0" applyFont="1" applyFill="1" applyBorder="1"/>
    <xf numFmtId="0" fontId="9" fillId="0" borderId="65" xfId="0" applyFont="1" applyBorder="1"/>
    <xf numFmtId="0" fontId="9" fillId="9" borderId="12" xfId="0" applyFont="1" applyFill="1" applyBorder="1"/>
    <xf numFmtId="0" fontId="9" fillId="0" borderId="103" xfId="0" applyFont="1" applyBorder="1"/>
    <xf numFmtId="0" fontId="9" fillId="31" borderId="62" xfId="0" applyFont="1" applyFill="1" applyBorder="1"/>
    <xf numFmtId="0" fontId="9" fillId="30" borderId="67" xfId="0" applyFont="1" applyFill="1" applyBorder="1"/>
    <xf numFmtId="0" fontId="9" fillId="0" borderId="178" xfId="0" applyFont="1" applyBorder="1"/>
    <xf numFmtId="0" fontId="9" fillId="0" borderId="179" xfId="0" applyFont="1" applyBorder="1"/>
    <xf numFmtId="0" fontId="9" fillId="31" borderId="179" xfId="0" applyFont="1" applyFill="1" applyBorder="1"/>
    <xf numFmtId="0" fontId="9" fillId="31" borderId="180" xfId="0" applyFont="1" applyFill="1" applyBorder="1"/>
    <xf numFmtId="0" fontId="9" fillId="0" borderId="174" xfId="0" applyFont="1" applyBorder="1"/>
    <xf numFmtId="0" fontId="9" fillId="30" borderId="40" xfId="0" applyFont="1" applyFill="1" applyBorder="1"/>
    <xf numFmtId="0" fontId="9" fillId="0" borderId="40" xfId="0" applyFont="1" applyBorder="1"/>
    <xf numFmtId="0" fontId="9" fillId="0" borderId="175" xfId="0" applyFont="1" applyBorder="1"/>
    <xf numFmtId="0" fontId="9" fillId="9" borderId="40" xfId="0" applyFont="1" applyFill="1" applyBorder="1"/>
    <xf numFmtId="0" fontId="9" fillId="30" borderId="89" xfId="0" applyFont="1" applyFill="1" applyBorder="1"/>
    <xf numFmtId="0" fontId="9" fillId="30" borderId="174" xfId="0" applyFont="1" applyFill="1" applyBorder="1"/>
    <xf numFmtId="0" fontId="9" fillId="9" borderId="82" xfId="0" applyFont="1" applyFill="1" applyBorder="1"/>
    <xf numFmtId="0" fontId="9" fillId="9" borderId="176" xfId="0" applyFont="1" applyFill="1" applyBorder="1"/>
    <xf numFmtId="0" fontId="9" fillId="9" borderId="154" xfId="0" applyFont="1" applyFill="1" applyBorder="1"/>
    <xf numFmtId="0" fontId="9" fillId="9" borderId="76" xfId="0" applyFont="1" applyFill="1" applyBorder="1"/>
    <xf numFmtId="0" fontId="9" fillId="30" borderId="179" xfId="0" applyFont="1" applyFill="1" applyBorder="1"/>
    <xf numFmtId="0" fontId="9" fillId="31" borderId="40" xfId="0" applyFont="1" applyFill="1" applyBorder="1"/>
    <xf numFmtId="0" fontId="9" fillId="31" borderId="175" xfId="0" applyFont="1" applyFill="1" applyBorder="1"/>
    <xf numFmtId="0" fontId="57" fillId="9" borderId="75" xfId="0" applyFont="1" applyFill="1" applyBorder="1" applyAlignment="1">
      <alignment wrapText="1"/>
    </xf>
    <xf numFmtId="0" fontId="41" fillId="9" borderId="54" xfId="0" applyFont="1" applyFill="1" applyBorder="1" applyAlignment="1">
      <alignment horizontal="left"/>
    </xf>
    <xf numFmtId="14" fontId="97" fillId="10" borderId="37" xfId="0" applyNumberFormat="1" applyFont="1" applyFill="1" applyBorder="1" applyAlignment="1">
      <alignment horizontal="left" vertical="center"/>
    </xf>
    <xf numFmtId="14" fontId="65" fillId="0" borderId="97" xfId="0" applyNumberFormat="1" applyFont="1" applyBorder="1" applyAlignment="1">
      <alignment horizontal="center"/>
    </xf>
    <xf numFmtId="0" fontId="71" fillId="0" borderId="156" xfId="0" applyFont="1" applyBorder="1"/>
    <xf numFmtId="0" fontId="57" fillId="0" borderId="156" xfId="0" applyFont="1" applyBorder="1"/>
    <xf numFmtId="0" fontId="59" fillId="0" borderId="156" xfId="0" applyFont="1" applyBorder="1" applyAlignment="1">
      <alignment horizontal="center"/>
    </xf>
    <xf numFmtId="0" fontId="50" fillId="0" borderId="156" xfId="0" applyFont="1" applyBorder="1"/>
    <xf numFmtId="9" fontId="72" fillId="0" borderId="156" xfId="0" applyNumberFormat="1" applyFont="1" applyBorder="1" applyAlignment="1">
      <alignment horizontal="center"/>
    </xf>
    <xf numFmtId="0" fontId="73" fillId="20" borderId="156" xfId="0" applyFont="1" applyFill="1" applyBorder="1" applyAlignment="1">
      <alignment vertical="center"/>
    </xf>
    <xf numFmtId="14" fontId="65" fillId="0" borderId="60" xfId="0" applyNumberFormat="1" applyFont="1" applyBorder="1" applyAlignment="1">
      <alignment horizontal="center"/>
    </xf>
    <xf numFmtId="0" fontId="57" fillId="0" borderId="63" xfId="0" applyFont="1" applyBorder="1"/>
    <xf numFmtId="0" fontId="9" fillId="0" borderId="19" xfId="0" applyFont="1" applyBorder="1"/>
    <xf numFmtId="0" fontId="9" fillId="0" borderId="27" xfId="0" applyFont="1" applyBorder="1"/>
    <xf numFmtId="0" fontId="98" fillId="32" borderId="35" xfId="0" applyFont="1" applyFill="1" applyBorder="1"/>
    <xf numFmtId="0" fontId="98" fillId="32" borderId="37" xfId="0" applyFont="1" applyFill="1" applyBorder="1" applyAlignment="1">
      <alignment horizontal="center"/>
    </xf>
    <xf numFmtId="0" fontId="99" fillId="0" borderId="35" xfId="0" applyFont="1" applyBorder="1" applyAlignment="1">
      <alignment horizontal="center"/>
    </xf>
    <xf numFmtId="0" fontId="99" fillId="0" borderId="37" xfId="0" applyFont="1" applyBorder="1" applyAlignment="1">
      <alignment horizontal="center"/>
    </xf>
    <xf numFmtId="0" fontId="9" fillId="0" borderId="27" xfId="0" applyFont="1" applyBorder="1" applyAlignment="1">
      <alignment horizontal="center"/>
    </xf>
    <xf numFmtId="0" fontId="9" fillId="0" borderId="35" xfId="0" applyFont="1" applyBorder="1" applyAlignment="1">
      <alignment horizontal="center"/>
    </xf>
    <xf numFmtId="0" fontId="9" fillId="0" borderId="37" xfId="0" applyFont="1" applyBorder="1" applyAlignment="1">
      <alignment horizontal="center"/>
    </xf>
    <xf numFmtId="177" fontId="99" fillId="32" borderId="35" xfId="0" applyNumberFormat="1" applyFont="1" applyFill="1" applyBorder="1" applyAlignment="1">
      <alignment horizontal="center"/>
    </xf>
    <xf numFmtId="0" fontId="25" fillId="0" borderId="0" xfId="0" applyFont="1" applyAlignment="1">
      <alignment horizontal="left"/>
    </xf>
    <xf numFmtId="0" fontId="0" fillId="0" borderId="61" xfId="0" applyBorder="1"/>
    <xf numFmtId="0" fontId="71" fillId="0" borderId="16" xfId="0" applyFont="1" applyBorder="1"/>
    <xf numFmtId="0" fontId="57" fillId="0" borderId="16" xfId="0" applyFont="1" applyBorder="1"/>
    <xf numFmtId="0" fontId="59" fillId="0" borderId="16" xfId="0" applyFont="1" applyBorder="1" applyAlignment="1">
      <alignment horizontal="center"/>
    </xf>
    <xf numFmtId="0" fontId="94" fillId="0" borderId="167" xfId="0" applyFont="1" applyBorder="1" applyAlignment="1">
      <alignment horizontal="center"/>
    </xf>
    <xf numFmtId="0" fontId="94" fillId="0" borderId="176" xfId="0" applyFont="1" applyBorder="1" applyAlignment="1">
      <alignment horizontal="center"/>
    </xf>
    <xf numFmtId="175" fontId="17" fillId="9" borderId="11" xfId="2" applyNumberFormat="1" applyFont="1" applyFill="1" applyBorder="1" applyAlignment="1">
      <alignment horizontal="center" vertical="center"/>
    </xf>
    <xf numFmtId="14" fontId="100" fillId="10" borderId="37" xfId="0" applyNumberFormat="1" applyFont="1" applyFill="1" applyBorder="1" applyAlignment="1">
      <alignment horizontal="center" vertical="center"/>
    </xf>
    <xf numFmtId="3" fontId="76" fillId="0" borderId="140" xfId="0" applyNumberFormat="1" applyFont="1" applyBorder="1" applyAlignment="1">
      <alignment horizontal="center"/>
    </xf>
    <xf numFmtId="0" fontId="8" fillId="9" borderId="167" xfId="0" applyFont="1" applyFill="1" applyBorder="1"/>
    <xf numFmtId="0" fontId="8" fillId="9" borderId="74" xfId="0" applyFont="1" applyFill="1" applyBorder="1"/>
    <xf numFmtId="10" fontId="8" fillId="23" borderId="182" xfId="0" applyNumberFormat="1" applyFont="1" applyFill="1" applyBorder="1" applyAlignment="1">
      <alignment horizontal="center"/>
    </xf>
    <xf numFmtId="10" fontId="8" fillId="23" borderId="183" xfId="0" applyNumberFormat="1" applyFont="1" applyFill="1" applyBorder="1" applyAlignment="1">
      <alignment horizontal="center"/>
    </xf>
    <xf numFmtId="10" fontId="8" fillId="23" borderId="76" xfId="0" applyNumberFormat="1" applyFont="1" applyFill="1" applyBorder="1" applyAlignment="1">
      <alignment horizontal="center"/>
    </xf>
    <xf numFmtId="3" fontId="8" fillId="23" borderId="184" xfId="0" applyNumberFormat="1" applyFont="1" applyFill="1" applyBorder="1" applyAlignment="1">
      <alignment horizontal="center"/>
    </xf>
    <xf numFmtId="3" fontId="8" fillId="23" borderId="185" xfId="0" applyNumberFormat="1" applyFont="1" applyFill="1" applyBorder="1" applyAlignment="1">
      <alignment horizontal="center"/>
    </xf>
    <xf numFmtId="3" fontId="8" fillId="24" borderId="186" xfId="0" applyNumberFormat="1" applyFont="1" applyFill="1" applyBorder="1" applyAlignment="1">
      <alignment horizontal="center"/>
    </xf>
    <xf numFmtId="3" fontId="8" fillId="24" borderId="181" xfId="0" applyNumberFormat="1" applyFont="1" applyFill="1" applyBorder="1" applyAlignment="1">
      <alignment horizontal="center"/>
    </xf>
    <xf numFmtId="2" fontId="8" fillId="24" borderId="187" xfId="0" applyNumberFormat="1" applyFont="1" applyFill="1" applyBorder="1" applyAlignment="1">
      <alignment horizontal="center"/>
    </xf>
    <xf numFmtId="2" fontId="8" fillId="24" borderId="181" xfId="0" applyNumberFormat="1" applyFont="1" applyFill="1" applyBorder="1" applyAlignment="1">
      <alignment horizontal="center"/>
    </xf>
    <xf numFmtId="10" fontId="8" fillId="24" borderId="188" xfId="0" applyNumberFormat="1" applyFont="1" applyFill="1" applyBorder="1" applyAlignment="1">
      <alignment horizontal="center"/>
    </xf>
    <xf numFmtId="10" fontId="8" fillId="24" borderId="183" xfId="0" applyNumberFormat="1" applyFont="1" applyFill="1" applyBorder="1" applyAlignment="1">
      <alignment horizontal="center"/>
    </xf>
    <xf numFmtId="10" fontId="8" fillId="24" borderId="189" xfId="0" applyNumberFormat="1" applyFont="1" applyFill="1" applyBorder="1" applyAlignment="1">
      <alignment horizontal="center"/>
    </xf>
    <xf numFmtId="0" fontId="74" fillId="15" borderId="134" xfId="0" applyFont="1" applyFill="1" applyBorder="1" applyAlignment="1">
      <alignment horizontal="center" vertical="center"/>
    </xf>
    <xf numFmtId="0" fontId="74" fillId="15" borderId="190" xfId="0" applyFont="1" applyFill="1" applyBorder="1" applyAlignment="1">
      <alignment horizontal="center" vertical="center"/>
    </xf>
    <xf numFmtId="0" fontId="9" fillId="10" borderId="0" xfId="0" applyFont="1" applyFill="1"/>
    <xf numFmtId="0" fontId="101" fillId="10" borderId="0" xfId="0" applyFont="1" applyFill="1"/>
    <xf numFmtId="0" fontId="9" fillId="12" borderId="191" xfId="0" applyFont="1" applyFill="1" applyBorder="1"/>
    <xf numFmtId="0" fontId="9" fillId="12" borderId="50" xfId="0" applyFont="1" applyFill="1" applyBorder="1" applyAlignment="1">
      <alignment wrapText="1"/>
    </xf>
    <xf numFmtId="0" fontId="9" fillId="12" borderId="192" xfId="0" applyFont="1" applyFill="1" applyBorder="1"/>
    <xf numFmtId="16" fontId="9" fillId="10" borderId="193" xfId="0" applyNumberFormat="1" applyFont="1" applyFill="1" applyBorder="1"/>
    <xf numFmtId="3" fontId="9" fillId="10" borderId="37" xfId="0" applyNumberFormat="1" applyFont="1" applyFill="1" applyBorder="1"/>
    <xf numFmtId="3" fontId="9" fillId="10" borderId="194" xfId="0" applyNumberFormat="1" applyFont="1" applyFill="1" applyBorder="1"/>
    <xf numFmtId="0" fontId="20" fillId="10" borderId="195" xfId="0" applyFont="1" applyFill="1" applyBorder="1"/>
    <xf numFmtId="3" fontId="20" fillId="10" borderId="33" xfId="0" applyNumberFormat="1" applyFont="1" applyFill="1" applyBorder="1"/>
    <xf numFmtId="3" fontId="9" fillId="10" borderId="37" xfId="0" applyNumberFormat="1" applyFont="1" applyFill="1" applyBorder="1" applyAlignment="1">
      <alignment horizontal="center"/>
    </xf>
    <xf numFmtId="4" fontId="8" fillId="23" borderId="122" xfId="0" applyNumberFormat="1" applyFont="1" applyFill="1" applyBorder="1" applyAlignment="1">
      <alignment horizontal="center"/>
    </xf>
    <xf numFmtId="4" fontId="8" fillId="23" borderId="181" xfId="0" applyNumberFormat="1" applyFont="1" applyFill="1" applyBorder="1" applyAlignment="1">
      <alignment horizontal="center"/>
    </xf>
    <xf numFmtId="176" fontId="8" fillId="23" borderId="122" xfId="0" applyNumberFormat="1" applyFont="1" applyFill="1" applyBorder="1" applyAlignment="1">
      <alignment horizontal="center"/>
    </xf>
    <xf numFmtId="176" fontId="8" fillId="23" borderId="181" xfId="0" applyNumberFormat="1" applyFont="1" applyFill="1" applyBorder="1" applyAlignment="1">
      <alignment horizontal="center"/>
    </xf>
    <xf numFmtId="3" fontId="20" fillId="10" borderId="33" xfId="0" applyNumberFormat="1" applyFont="1" applyFill="1" applyBorder="1" applyAlignment="1">
      <alignment horizontal="center"/>
    </xf>
    <xf numFmtId="173" fontId="14" fillId="8" borderId="0" xfId="2" applyNumberFormat="1" applyFont="1" applyFill="1" applyAlignment="1">
      <alignment horizontal="center" vertical="center"/>
    </xf>
    <xf numFmtId="0" fontId="0" fillId="9" borderId="196" xfId="0" applyFill="1" applyBorder="1" applyAlignment="1">
      <alignment horizontal="center" vertical="center"/>
    </xf>
    <xf numFmtId="20" fontId="0" fillId="9" borderId="197" xfId="0" applyNumberFormat="1" applyFill="1" applyBorder="1" applyAlignment="1">
      <alignment horizontal="center" vertical="center"/>
    </xf>
    <xf numFmtId="0" fontId="0" fillId="9" borderId="197" xfId="0" applyFill="1" applyBorder="1" applyAlignment="1">
      <alignment vertical="center"/>
    </xf>
    <xf numFmtId="0" fontId="12" fillId="0" borderId="87" xfId="2" applyFont="1" applyBorder="1" applyAlignment="1">
      <alignment horizontal="center"/>
    </xf>
    <xf numFmtId="0" fontId="12" fillId="8" borderId="0" xfId="2" applyFont="1" applyFill="1" applyAlignment="1">
      <alignment horizontal="center"/>
    </xf>
    <xf numFmtId="0" fontId="59" fillId="9" borderId="1" xfId="0" applyFont="1" applyFill="1" applyBorder="1" applyAlignment="1">
      <alignment horizontal="center"/>
    </xf>
    <xf numFmtId="0" fontId="50" fillId="9" borderId="1" xfId="0" applyFont="1" applyFill="1" applyBorder="1"/>
    <xf numFmtId="9" fontId="72" fillId="9" borderId="1" xfId="0" applyNumberFormat="1" applyFont="1" applyFill="1" applyBorder="1" applyAlignment="1">
      <alignment horizontal="center"/>
    </xf>
    <xf numFmtId="3" fontId="9" fillId="10" borderId="0" xfId="0" applyNumberFormat="1" applyFont="1" applyFill="1"/>
    <xf numFmtId="3" fontId="0" fillId="0" borderId="0" xfId="0" applyNumberFormat="1"/>
    <xf numFmtId="14" fontId="65" fillId="0" borderId="0" xfId="0" applyNumberFormat="1" applyFont="1" applyAlignment="1">
      <alignment horizontal="center"/>
    </xf>
    <xf numFmtId="0" fontId="59" fillId="9" borderId="16" xfId="0" applyFont="1" applyFill="1" applyBorder="1" applyAlignment="1">
      <alignment horizontal="center"/>
    </xf>
    <xf numFmtId="0" fontId="50" fillId="9" borderId="16" xfId="0" applyFont="1" applyFill="1" applyBorder="1"/>
    <xf numFmtId="0" fontId="0" fillId="9" borderId="16" xfId="0" applyFill="1" applyBorder="1"/>
    <xf numFmtId="0" fontId="12" fillId="0" borderId="87" xfId="2" applyFont="1" applyBorder="1" applyAlignment="1">
      <alignment horizontal="center" vertical="top"/>
    </xf>
    <xf numFmtId="175" fontId="17" fillId="9" borderId="198" xfId="2" applyNumberFormat="1" applyFont="1" applyFill="1" applyBorder="1" applyAlignment="1">
      <alignment horizontal="center" vertical="center"/>
    </xf>
    <xf numFmtId="174" fontId="17" fillId="9" borderId="198" xfId="2" applyNumberFormat="1" applyFont="1" applyFill="1" applyBorder="1" applyAlignment="1">
      <alignment horizontal="center" vertical="center"/>
    </xf>
    <xf numFmtId="173" fontId="17" fillId="9" borderId="198" xfId="2" applyNumberFormat="1" applyFont="1" applyFill="1" applyBorder="1" applyAlignment="1">
      <alignment horizontal="center" vertical="center"/>
    </xf>
    <xf numFmtId="4" fontId="0" fillId="0" borderId="1" xfId="0" applyNumberFormat="1" applyBorder="1"/>
    <xf numFmtId="3" fontId="8" fillId="8" borderId="122" xfId="0" applyNumberFormat="1" applyFont="1" applyFill="1" applyBorder="1" applyAlignment="1">
      <alignment horizontal="center"/>
    </xf>
    <xf numFmtId="4" fontId="8" fillId="9" borderId="0" xfId="0" applyNumberFormat="1" applyFont="1" applyFill="1" applyAlignment="1">
      <alignment horizontal="center"/>
    </xf>
    <xf numFmtId="0" fontId="20" fillId="9" borderId="60" xfId="0" applyFont="1" applyFill="1" applyBorder="1" applyAlignment="1">
      <alignment horizontal="center"/>
    </xf>
    <xf numFmtId="0" fontId="20" fillId="9" borderId="62" xfId="0" applyFont="1" applyFill="1" applyBorder="1" applyAlignment="1">
      <alignment horizontal="center"/>
    </xf>
    <xf numFmtId="0" fontId="0" fillId="9" borderId="16" xfId="0" applyFill="1" applyBorder="1" applyAlignment="1">
      <alignment horizontal="center"/>
    </xf>
    <xf numFmtId="0" fontId="0" fillId="9" borderId="18" xfId="0" applyFill="1" applyBorder="1"/>
    <xf numFmtId="0" fontId="0" fillId="9" borderId="78" xfId="0" applyFill="1" applyBorder="1"/>
    <xf numFmtId="0" fontId="0" fillId="9" borderId="61" xfId="0" applyFill="1" applyBorder="1"/>
    <xf numFmtId="0" fontId="73" fillId="9" borderId="1" xfId="0" applyFont="1" applyFill="1" applyBorder="1" applyAlignment="1">
      <alignment vertical="center"/>
    </xf>
    <xf numFmtId="9" fontId="72" fillId="9" borderId="16" xfId="0" applyNumberFormat="1" applyFont="1" applyFill="1" applyBorder="1" applyAlignment="1">
      <alignment horizontal="center"/>
    </xf>
    <xf numFmtId="0" fontId="0" fillId="9" borderId="159" xfId="0" applyFill="1" applyBorder="1"/>
    <xf numFmtId="0" fontId="50" fillId="9" borderId="156" xfId="0" applyFont="1" applyFill="1" applyBorder="1"/>
    <xf numFmtId="0" fontId="85" fillId="9" borderId="1" xfId="0" applyFont="1" applyFill="1" applyBorder="1"/>
    <xf numFmtId="0" fontId="0" fillId="9" borderId="156" xfId="0" applyFill="1" applyBorder="1"/>
    <xf numFmtId="0" fontId="0" fillId="9" borderId="63" xfId="0" applyFill="1" applyBorder="1"/>
    <xf numFmtId="0" fontId="0" fillId="9" borderId="64" xfId="0" applyFill="1" applyBorder="1"/>
    <xf numFmtId="3" fontId="17" fillId="9" borderId="199" xfId="2" applyNumberFormat="1" applyFont="1" applyFill="1" applyBorder="1" applyAlignment="1">
      <alignment horizontal="center" vertical="center"/>
    </xf>
    <xf numFmtId="174" fontId="17" fillId="9" borderId="199" xfId="2" applyNumberFormat="1" applyFont="1" applyFill="1" applyBorder="1" applyAlignment="1">
      <alignment horizontal="center" vertical="center"/>
    </xf>
    <xf numFmtId="0" fontId="87" fillId="0" borderId="1" xfId="0" applyFont="1" applyBorder="1" applyAlignment="1">
      <alignment horizontal="center"/>
    </xf>
    <xf numFmtId="0" fontId="73" fillId="34" borderId="1" xfId="0" applyFont="1" applyFill="1" applyBorder="1" applyAlignment="1">
      <alignment vertical="center"/>
    </xf>
    <xf numFmtId="0" fontId="71" fillId="0" borderId="63" xfId="0" applyFont="1" applyBorder="1"/>
    <xf numFmtId="0" fontId="87" fillId="9" borderId="1" xfId="0" applyFont="1" applyFill="1" applyBorder="1" applyAlignment="1">
      <alignment horizontal="center"/>
    </xf>
    <xf numFmtId="0" fontId="50" fillId="0" borderId="16" xfId="0" applyFont="1" applyBorder="1"/>
    <xf numFmtId="0" fontId="0" fillId="9" borderId="158" xfId="0" applyFill="1" applyBorder="1"/>
    <xf numFmtId="0" fontId="57" fillId="9" borderId="61" xfId="0" applyFont="1" applyFill="1" applyBorder="1"/>
    <xf numFmtId="0" fontId="87" fillId="9" borderId="16" xfId="0" applyFont="1" applyFill="1" applyBorder="1" applyAlignment="1">
      <alignment horizontal="center"/>
    </xf>
    <xf numFmtId="4" fontId="0" fillId="23" borderId="61" xfId="0" applyNumberFormat="1" applyFill="1" applyBorder="1" applyAlignment="1">
      <alignment horizontal="center"/>
    </xf>
    <xf numFmtId="0" fontId="0" fillId="9" borderId="1" xfId="0" applyFill="1" applyBorder="1" applyAlignment="1">
      <alignment horizontal="center" vertical="center"/>
    </xf>
    <xf numFmtId="20" fontId="0" fillId="9" borderId="1" xfId="0" applyNumberFormat="1" applyFill="1" applyBorder="1" applyAlignment="1">
      <alignment horizontal="center" vertical="center"/>
    </xf>
    <xf numFmtId="1" fontId="0" fillId="9" borderId="1" xfId="0" applyNumberFormat="1" applyFill="1" applyBorder="1" applyAlignment="1">
      <alignment horizontal="center" vertical="center"/>
    </xf>
    <xf numFmtId="0" fontId="0" fillId="9" borderId="1" xfId="0" applyFill="1" applyBorder="1" applyAlignment="1">
      <alignment vertical="center"/>
    </xf>
    <xf numFmtId="0" fontId="57" fillId="0" borderId="2" xfId="0" applyFont="1" applyBorder="1"/>
    <xf numFmtId="9" fontId="72" fillId="0" borderId="16" xfId="0" applyNumberFormat="1" applyFont="1" applyBorder="1" applyAlignment="1">
      <alignment horizontal="center"/>
    </xf>
    <xf numFmtId="0" fontId="73" fillId="20" borderId="16" xfId="0" applyFont="1" applyFill="1" applyBorder="1" applyAlignment="1">
      <alignment vertical="center"/>
    </xf>
    <xf numFmtId="0" fontId="59" fillId="0" borderId="5" xfId="0" applyFont="1" applyBorder="1" applyAlignment="1">
      <alignment horizontal="center"/>
    </xf>
    <xf numFmtId="0" fontId="87" fillId="0" borderId="5" xfId="0" applyFont="1" applyBorder="1" applyAlignment="1">
      <alignment horizontal="center"/>
    </xf>
    <xf numFmtId="0" fontId="50" fillId="9" borderId="5" xfId="0" applyFont="1" applyFill="1" applyBorder="1"/>
    <xf numFmtId="0" fontId="57" fillId="0" borderId="158" xfId="0" applyFont="1" applyBorder="1"/>
    <xf numFmtId="0" fontId="57" fillId="0" borderId="61" xfId="0" applyFont="1" applyBorder="1"/>
    <xf numFmtId="0" fontId="57" fillId="0" borderId="159" xfId="0" applyFont="1" applyBorder="1"/>
    <xf numFmtId="0" fontId="0" fillId="0" borderId="65" xfId="0" applyBorder="1"/>
    <xf numFmtId="0" fontId="59" fillId="0" borderId="63" xfId="0" applyFont="1" applyBorder="1" applyAlignment="1">
      <alignment horizontal="center"/>
    </xf>
    <xf numFmtId="0" fontId="50" fillId="9" borderId="63" xfId="0" applyFont="1" applyFill="1" applyBorder="1"/>
    <xf numFmtId="9" fontId="72" fillId="9" borderId="63" xfId="0" applyNumberFormat="1" applyFont="1" applyFill="1" applyBorder="1" applyAlignment="1">
      <alignment horizontal="center"/>
    </xf>
    <xf numFmtId="0" fontId="71" fillId="0" borderId="5" xfId="0" applyFont="1" applyBorder="1"/>
    <xf numFmtId="0" fontId="57" fillId="0" borderId="5" xfId="0" applyFont="1" applyBorder="1"/>
    <xf numFmtId="0" fontId="0" fillId="9" borderId="65" xfId="0" applyFill="1" applyBorder="1"/>
    <xf numFmtId="0" fontId="0" fillId="0" borderId="10" xfId="0" applyBorder="1" applyAlignment="1">
      <alignment horizontal="left"/>
    </xf>
    <xf numFmtId="0" fontId="102" fillId="35" borderId="19" xfId="0" applyFont="1" applyFill="1" applyBorder="1" applyAlignment="1">
      <alignment horizontal="center" wrapText="1"/>
    </xf>
    <xf numFmtId="0" fontId="102" fillId="35" borderId="19" xfId="0" applyFont="1" applyFill="1" applyBorder="1" applyAlignment="1">
      <alignment horizontal="center" vertical="center" wrapText="1"/>
    </xf>
    <xf numFmtId="0" fontId="102" fillId="35" borderId="4" xfId="0" applyFont="1" applyFill="1" applyBorder="1" applyAlignment="1">
      <alignment horizontal="center" vertical="center" wrapText="1"/>
    </xf>
    <xf numFmtId="0" fontId="102" fillId="35" borderId="1" xfId="0" applyFont="1" applyFill="1" applyBorder="1" applyAlignment="1">
      <alignment horizontal="center" vertical="center" wrapText="1"/>
    </xf>
    <xf numFmtId="0" fontId="102" fillId="35" borderId="2" xfId="0" applyFont="1" applyFill="1" applyBorder="1" applyAlignment="1">
      <alignment horizontal="center" vertical="center" wrapText="1"/>
    </xf>
    <xf numFmtId="0" fontId="12" fillId="0" borderId="86" xfId="2" applyFont="1" applyBorder="1" applyAlignment="1">
      <alignment horizontal="left" wrapText="1"/>
    </xf>
    <xf numFmtId="0" fontId="0" fillId="21" borderId="0" xfId="0" applyFill="1" applyAlignment="1">
      <alignment horizontal="center"/>
    </xf>
    <xf numFmtId="4" fontId="0" fillId="21" borderId="0" xfId="0" applyNumberFormat="1" applyFill="1" applyAlignment="1">
      <alignment horizontal="center" vertical="center"/>
    </xf>
    <xf numFmtId="0" fontId="0" fillId="21" borderId="0" xfId="0" applyFill="1" applyAlignment="1">
      <alignment horizontal="center" vertical="center"/>
    </xf>
    <xf numFmtId="176" fontId="0" fillId="21" borderId="0" xfId="0" applyNumberFormat="1" applyFill="1" applyAlignment="1">
      <alignment horizontal="center"/>
    </xf>
    <xf numFmtId="0" fontId="0" fillId="21" borderId="0" xfId="0" applyFill="1"/>
    <xf numFmtId="0" fontId="59" fillId="0" borderId="17" xfId="0" applyFont="1" applyBorder="1" applyAlignment="1">
      <alignment horizontal="center"/>
    </xf>
    <xf numFmtId="0" fontId="87" fillId="0" borderId="16" xfId="0" applyFont="1" applyBorder="1" applyAlignment="1">
      <alignment horizontal="center"/>
    </xf>
    <xf numFmtId="0" fontId="73" fillId="34" borderId="16" xfId="0" applyFont="1" applyFill="1" applyBorder="1" applyAlignment="1">
      <alignment vertical="center"/>
    </xf>
    <xf numFmtId="0" fontId="0" fillId="0" borderId="159" xfId="0" applyBorder="1"/>
    <xf numFmtId="0" fontId="73" fillId="20" borderId="63" xfId="0" applyFont="1" applyFill="1" applyBorder="1" applyAlignment="1">
      <alignment vertical="center"/>
    </xf>
    <xf numFmtId="0" fontId="0" fillId="36" borderId="3" xfId="0" applyFill="1" applyBorder="1"/>
    <xf numFmtId="0" fontId="7" fillId="36" borderId="3" xfId="0" applyFont="1" applyFill="1" applyBorder="1" applyAlignment="1">
      <alignment horizontal="left"/>
    </xf>
    <xf numFmtId="0" fontId="7" fillId="36" borderId="4" xfId="0" applyFont="1" applyFill="1" applyBorder="1" applyAlignment="1">
      <alignment horizontal="left"/>
    </xf>
    <xf numFmtId="0" fontId="8" fillId="0" borderId="16" xfId="0" applyFont="1" applyBorder="1" applyAlignment="1">
      <alignment horizontal="center" vertical="center" wrapText="1" indent="1"/>
    </xf>
    <xf numFmtId="0" fontId="8" fillId="0" borderId="16" xfId="0" applyFont="1" applyBorder="1" applyAlignment="1">
      <alignment vertical="center" wrapText="1" indent="1"/>
    </xf>
    <xf numFmtId="0" fontId="0" fillId="0" borderId="1" xfId="0" applyBorder="1" applyAlignment="1">
      <alignment horizontal="center" vertical="center" wrapText="1"/>
    </xf>
    <xf numFmtId="0" fontId="104" fillId="0" borderId="12" xfId="0" applyFont="1" applyBorder="1" applyAlignment="1">
      <alignment horizontal="center" vertical="center"/>
    </xf>
    <xf numFmtId="0" fontId="104" fillId="0" borderId="12" xfId="0" quotePrefix="1" applyFont="1" applyBorder="1" applyAlignment="1">
      <alignment horizontal="center" vertical="center"/>
    </xf>
    <xf numFmtId="0" fontId="105" fillId="0" borderId="12" xfId="0" applyFont="1" applyBorder="1" applyAlignment="1">
      <alignment horizontal="center" vertical="center"/>
    </xf>
    <xf numFmtId="0" fontId="105" fillId="0" borderId="12" xfId="0" quotePrefix="1" applyFont="1" applyBorder="1" applyAlignment="1">
      <alignment horizontal="center" vertical="center"/>
    </xf>
    <xf numFmtId="0" fontId="34" fillId="0" borderId="12" xfId="0" applyFont="1" applyBorder="1" applyAlignment="1">
      <alignment horizontal="center" vertical="center"/>
    </xf>
    <xf numFmtId="16" fontId="34" fillId="0" borderId="12" xfId="0" applyNumberFormat="1" applyFont="1" applyBorder="1" applyAlignment="1">
      <alignment horizontal="center" vertical="center"/>
    </xf>
    <xf numFmtId="0" fontId="104" fillId="0" borderId="5" xfId="0" applyFont="1" applyBorder="1" applyAlignment="1">
      <alignment horizontal="center" vertical="center"/>
    </xf>
    <xf numFmtId="0" fontId="104" fillId="0" borderId="1" xfId="0" applyFont="1" applyBorder="1" applyAlignment="1">
      <alignment horizontal="center" vertical="center"/>
    </xf>
    <xf numFmtId="0" fontId="104" fillId="0" borderId="10" xfId="0" applyFont="1" applyBorder="1" applyAlignment="1">
      <alignment horizontal="center" vertical="center"/>
    </xf>
    <xf numFmtId="0" fontId="34" fillId="0" borderId="10" xfId="0" applyFont="1" applyBorder="1" applyAlignment="1">
      <alignment horizontal="center" vertical="center"/>
    </xf>
    <xf numFmtId="0" fontId="105" fillId="0" borderId="10" xfId="0" applyFont="1" applyBorder="1" applyAlignment="1">
      <alignment horizontal="center" vertical="center"/>
    </xf>
    <xf numFmtId="0" fontId="104" fillId="0" borderId="23" xfId="0" applyFont="1" applyBorder="1" applyAlignment="1">
      <alignment horizontal="center" vertical="center"/>
    </xf>
    <xf numFmtId="0" fontId="34" fillId="0" borderId="23" xfId="0" applyFont="1" applyBorder="1" applyAlignment="1">
      <alignment horizontal="center" vertical="center"/>
    </xf>
    <xf numFmtId="0" fontId="34" fillId="0" borderId="70" xfId="0" applyFont="1" applyBorder="1" applyAlignment="1">
      <alignment horizontal="center" vertical="center"/>
    </xf>
    <xf numFmtId="0" fontId="105" fillId="0" borderId="1" xfId="0" applyFont="1" applyBorder="1" applyAlignment="1">
      <alignment horizontal="center" vertical="center"/>
    </xf>
    <xf numFmtId="14" fontId="35" fillId="0" borderId="1" xfId="0" applyNumberFormat="1" applyFont="1" applyBorder="1" applyAlignment="1">
      <alignment horizontal="center"/>
    </xf>
    <xf numFmtId="0" fontId="35" fillId="0" borderId="1" xfId="0" applyFont="1" applyBorder="1" applyAlignment="1">
      <alignment horizontal="center"/>
    </xf>
    <xf numFmtId="14" fontId="35" fillId="0" borderId="12" xfId="0" applyNumberFormat="1" applyFont="1" applyBorder="1" applyAlignment="1">
      <alignment horizontal="center"/>
    </xf>
    <xf numFmtId="16" fontId="9" fillId="0" borderId="12" xfId="0" applyNumberFormat="1" applyFont="1" applyBorder="1" applyAlignment="1">
      <alignment horizontal="center"/>
    </xf>
    <xf numFmtId="0" fontId="82" fillId="0" borderId="87" xfId="2" applyFont="1" applyBorder="1" applyAlignment="1">
      <alignment horizontal="left"/>
    </xf>
    <xf numFmtId="0" fontId="37" fillId="14" borderId="200" xfId="5" applyBorder="1" applyAlignment="1">
      <alignment horizontal="center" vertical="center"/>
    </xf>
    <xf numFmtId="0" fontId="37" fillId="14" borderId="201" xfId="5" applyBorder="1" applyAlignment="1">
      <alignment horizontal="center" vertical="center"/>
    </xf>
    <xf numFmtId="0" fontId="37" fillId="14" borderId="202" xfId="5" applyBorder="1" applyAlignment="1">
      <alignment horizontal="center" vertical="center"/>
    </xf>
    <xf numFmtId="0" fontId="9" fillId="0" borderId="203" xfId="0" applyFont="1" applyBorder="1"/>
    <xf numFmtId="0" fontId="9" fillId="0" borderId="204" xfId="0" applyFont="1" applyBorder="1"/>
    <xf numFmtId="171" fontId="9" fillId="0" borderId="0" xfId="0" applyNumberFormat="1" applyFont="1" applyAlignment="1">
      <alignment horizontal="center" vertical="center"/>
    </xf>
    <xf numFmtId="0" fontId="37" fillId="14" borderId="0" xfId="5" applyBorder="1" applyAlignment="1">
      <alignment horizontal="center" vertical="center"/>
    </xf>
    <xf numFmtId="171" fontId="37" fillId="14" borderId="0" xfId="5" applyNumberFormat="1" applyBorder="1" applyAlignment="1">
      <alignment horizontal="center" vertical="center"/>
    </xf>
    <xf numFmtId="0" fontId="37" fillId="14" borderId="205" xfId="5" applyBorder="1" applyAlignment="1">
      <alignment horizontal="center" vertical="center"/>
    </xf>
    <xf numFmtId="0" fontId="0" fillId="0" borderId="206" xfId="0" applyBorder="1"/>
    <xf numFmtId="165" fontId="22" fillId="0" borderId="207" xfId="0" applyNumberFormat="1" applyFont="1" applyBorder="1" applyAlignment="1">
      <alignment horizontal="center"/>
    </xf>
    <xf numFmtId="165" fontId="22" fillId="0" borderId="208" xfId="0" applyNumberFormat="1" applyFont="1" applyBorder="1" applyAlignment="1">
      <alignment horizontal="center"/>
    </xf>
    <xf numFmtId="165" fontId="22" fillId="0" borderId="25" xfId="0" applyNumberFormat="1" applyFont="1" applyBorder="1" applyAlignment="1">
      <alignment horizontal="center"/>
    </xf>
    <xf numFmtId="0" fontId="0" fillId="0" borderId="204" xfId="0" applyBorder="1"/>
    <xf numFmtId="165" fontId="22" fillId="0" borderId="209" xfId="0" applyNumberFormat="1" applyFont="1" applyBorder="1" applyAlignment="1">
      <alignment horizontal="center"/>
    </xf>
    <xf numFmtId="165" fontId="22" fillId="0" borderId="210" xfId="0" applyNumberFormat="1" applyFont="1" applyBorder="1" applyAlignment="1">
      <alignment horizontal="center"/>
    </xf>
    <xf numFmtId="165" fontId="22" fillId="0" borderId="65" xfId="0" applyNumberFormat="1" applyFont="1" applyBorder="1" applyAlignment="1">
      <alignment horizontal="center"/>
    </xf>
    <xf numFmtId="1" fontId="23" fillId="0" borderId="204" xfId="0" applyNumberFormat="1" applyFont="1" applyBorder="1"/>
    <xf numFmtId="165" fontId="22" fillId="0" borderId="211" xfId="0" applyNumberFormat="1" applyFont="1" applyBorder="1" applyAlignment="1">
      <alignment horizontal="center"/>
    </xf>
    <xf numFmtId="165" fontId="22" fillId="0" borderId="204" xfId="0" applyNumberFormat="1" applyFont="1" applyBorder="1" applyAlignment="1">
      <alignment horizontal="center"/>
    </xf>
    <xf numFmtId="165" fontId="22" fillId="0" borderId="212" xfId="0" applyNumberFormat="1" applyFont="1" applyBorder="1" applyAlignment="1">
      <alignment horizontal="center"/>
    </xf>
    <xf numFmtId="165" fontId="22" fillId="0" borderId="213" xfId="0" applyNumberFormat="1" applyFont="1" applyBorder="1" applyAlignment="1">
      <alignment horizontal="center"/>
    </xf>
    <xf numFmtId="165" fontId="22" fillId="0" borderId="5" xfId="0" applyNumberFormat="1" applyFont="1" applyBorder="1" applyAlignment="1">
      <alignment horizontal="center"/>
    </xf>
    <xf numFmtId="165" fontId="22" fillId="0" borderId="15" xfId="0" applyNumberFormat="1" applyFont="1" applyBorder="1" applyAlignment="1">
      <alignment horizontal="center"/>
    </xf>
    <xf numFmtId="3" fontId="8" fillId="0" borderId="0" xfId="0" applyNumberFormat="1" applyFont="1" applyAlignment="1">
      <alignment vertical="center"/>
    </xf>
    <xf numFmtId="0" fontId="7" fillId="36" borderId="18" xfId="0" applyFont="1" applyFill="1" applyBorder="1" applyAlignment="1">
      <alignment horizontal="left"/>
    </xf>
    <xf numFmtId="3" fontId="106" fillId="37" borderId="0" xfId="0" applyNumberFormat="1" applyFont="1" applyFill="1" applyAlignment="1">
      <alignment horizontal="center"/>
    </xf>
    <xf numFmtId="0" fontId="21" fillId="16" borderId="0" xfId="0" applyFont="1" applyFill="1" applyAlignment="1">
      <alignment vertical="center"/>
    </xf>
    <xf numFmtId="0" fontId="34" fillId="0" borderId="151" xfId="0" applyFont="1" applyBorder="1" applyAlignment="1">
      <alignment horizontal="right"/>
    </xf>
    <xf numFmtId="3" fontId="34" fillId="0" borderId="151" xfId="0" applyNumberFormat="1" applyFont="1" applyBorder="1" applyAlignment="1">
      <alignment horizontal="right"/>
    </xf>
    <xf numFmtId="0" fontId="34" fillId="26" borderId="152" xfId="0" applyFont="1" applyFill="1" applyBorder="1" applyAlignment="1">
      <alignment wrapText="1"/>
    </xf>
    <xf numFmtId="0" fontId="34" fillId="0" borderId="37" xfId="0" applyFont="1" applyBorder="1" applyAlignment="1">
      <alignment horizontal="right"/>
    </xf>
    <xf numFmtId="3" fontId="34" fillId="0" borderId="37" xfId="0" applyNumberFormat="1" applyFont="1" applyBorder="1" applyAlignment="1">
      <alignment horizontal="right"/>
    </xf>
    <xf numFmtId="0" fontId="34" fillId="10" borderId="153" xfId="0" applyFont="1" applyFill="1" applyBorder="1" applyAlignment="1">
      <alignment wrapText="1"/>
    </xf>
    <xf numFmtId="0" fontId="34" fillId="26" borderId="153" xfId="0" applyFont="1" applyFill="1" applyBorder="1" applyAlignment="1">
      <alignment wrapText="1"/>
    </xf>
    <xf numFmtId="0" fontId="34" fillId="0" borderId="155" xfId="0" applyFont="1" applyBorder="1" applyAlignment="1">
      <alignment horizontal="right"/>
    </xf>
    <xf numFmtId="3" fontId="34" fillId="0" borderId="155" xfId="0" applyNumberFormat="1" applyFont="1" applyBorder="1" applyAlignment="1">
      <alignment horizontal="right"/>
    </xf>
    <xf numFmtId="0" fontId="34" fillId="10" borderId="76" xfId="0" applyFont="1" applyFill="1" applyBorder="1" applyAlignment="1">
      <alignment wrapText="1"/>
    </xf>
    <xf numFmtId="0" fontId="21" fillId="9" borderId="0" xfId="0" applyFont="1" applyFill="1"/>
    <xf numFmtId="4" fontId="34" fillId="9" borderId="1" xfId="0" applyNumberFormat="1" applyFont="1" applyFill="1" applyBorder="1" applyAlignment="1">
      <alignment horizontal="center"/>
    </xf>
    <xf numFmtId="0" fontId="34" fillId="29" borderId="0" xfId="0" applyFont="1" applyFill="1" applyAlignment="1">
      <alignment horizontal="center"/>
    </xf>
    <xf numFmtId="0" fontId="34" fillId="29" borderId="140" xfId="0" applyFont="1" applyFill="1" applyBorder="1" applyAlignment="1">
      <alignment horizontal="center"/>
    </xf>
    <xf numFmtId="4" fontId="34" fillId="8" borderId="140" xfId="0" applyNumberFormat="1" applyFont="1" applyFill="1" applyBorder="1" applyAlignment="1">
      <alignment horizontal="center"/>
    </xf>
    <xf numFmtId="0" fontId="34" fillId="8" borderId="140" xfId="0" applyFont="1" applyFill="1" applyBorder="1" applyAlignment="1">
      <alignment horizontal="center"/>
    </xf>
    <xf numFmtId="3" fontId="34" fillId="8" borderId="140" xfId="0" applyNumberFormat="1" applyFont="1" applyFill="1" applyBorder="1" applyAlignment="1">
      <alignment horizontal="center"/>
    </xf>
    <xf numFmtId="0" fontId="34" fillId="0" borderId="0" xfId="0" applyFont="1"/>
    <xf numFmtId="0" fontId="34" fillId="33" borderId="140" xfId="0" applyFont="1" applyFill="1" applyBorder="1" applyAlignment="1">
      <alignment horizontal="center"/>
    </xf>
    <xf numFmtId="4" fontId="43" fillId="0" borderId="1" xfId="0" applyNumberFormat="1" applyFont="1" applyBorder="1" applyAlignment="1">
      <alignment horizontal="center"/>
    </xf>
    <xf numFmtId="0" fontId="21" fillId="0" borderId="0" xfId="0" applyFont="1"/>
    <xf numFmtId="0" fontId="34" fillId="0" borderId="140" xfId="0" applyFont="1" applyBorder="1" applyAlignment="1">
      <alignment horizontal="center"/>
    </xf>
    <xf numFmtId="0" fontId="34" fillId="0" borderId="140" xfId="0" applyFont="1" applyBorder="1"/>
    <xf numFmtId="0" fontId="53" fillId="22" borderId="6" xfId="0" applyFont="1" applyFill="1" applyBorder="1"/>
    <xf numFmtId="3" fontId="0" fillId="23" borderId="61" xfId="0" applyNumberFormat="1" applyFill="1" applyBorder="1" applyAlignment="1">
      <alignment horizontal="center"/>
    </xf>
    <xf numFmtId="0" fontId="34" fillId="38" borderId="140" xfId="0" applyFont="1" applyFill="1" applyBorder="1" applyAlignment="1">
      <alignment horizontal="center"/>
    </xf>
    <xf numFmtId="4" fontId="0" fillId="9" borderId="0" xfId="0" applyNumberFormat="1" applyFill="1" applyAlignment="1">
      <alignment horizontal="center"/>
    </xf>
    <xf numFmtId="0" fontId="0" fillId="39" borderId="66" xfId="0" applyFill="1" applyBorder="1"/>
    <xf numFmtId="0" fontId="0" fillId="39" borderId="161" xfId="0" applyFill="1" applyBorder="1"/>
    <xf numFmtId="0" fontId="0" fillId="39" borderId="162" xfId="0" applyFill="1" applyBorder="1"/>
    <xf numFmtId="4" fontId="107" fillId="0" borderId="140" xfId="0" applyNumberFormat="1" applyFont="1" applyBorder="1" applyAlignment="1">
      <alignment horizontal="center"/>
    </xf>
    <xf numFmtId="3" fontId="6" fillId="23" borderId="56" xfId="0" applyNumberFormat="1" applyFont="1" applyFill="1" applyBorder="1" applyAlignment="1">
      <alignment horizontal="center"/>
    </xf>
    <xf numFmtId="3" fontId="12" fillId="0" borderId="0" xfId="2" applyNumberFormat="1" applyFont="1"/>
    <xf numFmtId="178" fontId="0" fillId="9" borderId="60" xfId="0" applyNumberFormat="1" applyFill="1" applyBorder="1" applyAlignment="1">
      <alignment horizontal="center"/>
    </xf>
    <xf numFmtId="177" fontId="9" fillId="0" borderId="214" xfId="0" applyNumberFormat="1" applyFont="1" applyBorder="1" applyAlignment="1">
      <alignment horizontal="center" vertical="center"/>
    </xf>
    <xf numFmtId="171" fontId="9" fillId="0" borderId="214" xfId="0" applyNumberFormat="1" applyFont="1" applyBorder="1" applyAlignment="1">
      <alignment horizontal="center" vertical="center"/>
    </xf>
    <xf numFmtId="177" fontId="0" fillId="13" borderId="51" xfId="4" applyNumberFormat="1" applyFont="1" applyBorder="1" applyAlignment="1">
      <alignment horizontal="center"/>
    </xf>
    <xf numFmtId="0" fontId="30" fillId="0" borderId="56" xfId="0" applyFont="1" applyBorder="1" applyAlignment="1">
      <alignment horizontal="center"/>
    </xf>
    <xf numFmtId="0" fontId="30" fillId="0" borderId="53" xfId="0" applyFont="1" applyBorder="1" applyAlignment="1">
      <alignment horizontal="center"/>
    </xf>
    <xf numFmtId="0" fontId="30" fillId="0" borderId="54" xfId="0" applyFont="1" applyBorder="1" applyAlignment="1">
      <alignment horizontal="center"/>
    </xf>
    <xf numFmtId="0" fontId="9" fillId="9" borderId="53" xfId="0" applyFont="1" applyFill="1" applyBorder="1" applyAlignment="1">
      <alignment horizontal="center"/>
    </xf>
    <xf numFmtId="0" fontId="42" fillId="9" borderId="0" xfId="0" applyFont="1" applyFill="1" applyAlignment="1">
      <alignment horizontal="center"/>
    </xf>
    <xf numFmtId="178" fontId="41" fillId="18" borderId="94" xfId="0" applyNumberFormat="1" applyFont="1" applyFill="1" applyBorder="1" applyAlignment="1">
      <alignment horizontal="center"/>
    </xf>
    <xf numFmtId="0" fontId="35" fillId="0" borderId="73" xfId="0" applyFont="1" applyBorder="1"/>
    <xf numFmtId="1" fontId="41" fillId="9" borderId="216" xfId="0" applyNumberFormat="1" applyFont="1" applyFill="1" applyBorder="1" applyAlignment="1">
      <alignment horizontal="center"/>
    </xf>
    <xf numFmtId="0" fontId="41" fillId="18" borderId="165" xfId="0" applyFont="1" applyFill="1" applyBorder="1" applyAlignment="1">
      <alignment horizontal="center"/>
    </xf>
    <xf numFmtId="0" fontId="20" fillId="9" borderId="0" xfId="0" applyFont="1" applyFill="1" applyAlignment="1">
      <alignment horizontal="center" vertical="center" wrapText="1"/>
    </xf>
    <xf numFmtId="0" fontId="41" fillId="18" borderId="9" xfId="0" applyFont="1" applyFill="1" applyBorder="1" applyAlignment="1">
      <alignment horizontal="center"/>
    </xf>
    <xf numFmtId="0" fontId="20" fillId="9" borderId="75" xfId="0" applyFont="1" applyFill="1" applyBorder="1" applyAlignment="1">
      <alignment horizontal="center" vertical="center" wrapText="1"/>
    </xf>
    <xf numFmtId="0" fontId="48" fillId="0" borderId="0" xfId="0" applyFont="1" applyAlignment="1">
      <alignment wrapText="1"/>
    </xf>
    <xf numFmtId="0" fontId="0" fillId="0" borderId="53" xfId="0" applyBorder="1"/>
    <xf numFmtId="0" fontId="41" fillId="18" borderId="64" xfId="0" applyFont="1" applyFill="1" applyBorder="1" applyAlignment="1">
      <alignment horizontal="center"/>
    </xf>
    <xf numFmtId="20" fontId="0" fillId="9" borderId="0" xfId="0" applyNumberFormat="1" applyFill="1" applyAlignment="1">
      <alignment horizontal="center" vertical="center"/>
    </xf>
    <xf numFmtId="1" fontId="0" fillId="9" borderId="0" xfId="0" applyNumberFormat="1" applyFill="1" applyAlignment="1">
      <alignment horizontal="center" vertical="center"/>
    </xf>
    <xf numFmtId="2" fontId="0" fillId="9" borderId="0" xfId="0" applyNumberFormat="1" applyFill="1" applyAlignment="1">
      <alignment horizontal="center" vertical="center"/>
    </xf>
    <xf numFmtId="177" fontId="0" fillId="9" borderId="0" xfId="0" applyNumberFormat="1" applyFill="1" applyAlignment="1">
      <alignment vertical="center"/>
    </xf>
    <xf numFmtId="165" fontId="0" fillId="9" borderId="0" xfId="0" applyNumberFormat="1" applyFill="1" applyAlignment="1">
      <alignment horizontal="center" vertical="center"/>
    </xf>
    <xf numFmtId="165" fontId="0" fillId="9" borderId="197" xfId="0" applyNumberFormat="1" applyFill="1" applyBorder="1" applyAlignment="1">
      <alignment horizontal="center" vertical="center"/>
    </xf>
    <xf numFmtId="177" fontId="0" fillId="9" borderId="16" xfId="0" applyNumberFormat="1" applyFill="1" applyBorder="1" applyAlignment="1">
      <alignment horizontal="center" vertical="center"/>
    </xf>
    <xf numFmtId="177" fontId="0" fillId="9" borderId="1" xfId="0" applyNumberFormat="1" applyFill="1" applyBorder="1" applyAlignment="1">
      <alignment horizontal="center" vertical="center"/>
    </xf>
    <xf numFmtId="179" fontId="21" fillId="0" borderId="0" xfId="0" applyNumberFormat="1" applyFont="1"/>
    <xf numFmtId="179" fontId="8" fillId="23" borderId="122" xfId="0" applyNumberFormat="1" applyFont="1" applyFill="1" applyBorder="1" applyAlignment="1">
      <alignment horizontal="center"/>
    </xf>
    <xf numFmtId="1" fontId="48" fillId="0" borderId="0" xfId="0" applyNumberFormat="1" applyFont="1" applyAlignment="1">
      <alignment wrapText="1"/>
    </xf>
    <xf numFmtId="0" fontId="20" fillId="0" borderId="73" xfId="0" applyFont="1" applyBorder="1"/>
    <xf numFmtId="169" fontId="56" fillId="0" borderId="0" xfId="0" applyNumberFormat="1" applyFont="1"/>
    <xf numFmtId="0" fontId="56" fillId="0" borderId="73" xfId="0" applyFont="1" applyBorder="1"/>
    <xf numFmtId="0" fontId="20" fillId="9" borderId="56" xfId="0" applyFont="1" applyFill="1" applyBorder="1"/>
    <xf numFmtId="0" fontId="20" fillId="9" borderId="53" xfId="0" applyFont="1" applyFill="1" applyBorder="1" applyAlignment="1">
      <alignment horizontal="left"/>
    </xf>
    <xf numFmtId="0" fontId="20" fillId="9" borderId="54" xfId="0" applyFont="1" applyFill="1" applyBorder="1" applyAlignment="1">
      <alignment horizontal="left"/>
    </xf>
    <xf numFmtId="0" fontId="46" fillId="18" borderId="165" xfId="0" applyFont="1" applyFill="1" applyBorder="1" applyAlignment="1">
      <alignment horizontal="center"/>
    </xf>
    <xf numFmtId="0" fontId="46" fillId="18" borderId="9" xfId="0" applyFont="1" applyFill="1" applyBorder="1" applyAlignment="1">
      <alignment horizontal="center"/>
    </xf>
    <xf numFmtId="0" fontId="41" fillId="9" borderId="105" xfId="0" applyFont="1" applyFill="1" applyBorder="1"/>
    <xf numFmtId="0" fontId="0" fillId="0" borderId="75" xfId="0" applyBorder="1"/>
    <xf numFmtId="0" fontId="0" fillId="9" borderId="16" xfId="0" applyFill="1" applyBorder="1" applyAlignment="1">
      <alignment horizontal="center" vertical="center"/>
    </xf>
    <xf numFmtId="20" fontId="0" fillId="9" borderId="16" xfId="0" applyNumberFormat="1" applyFill="1" applyBorder="1" applyAlignment="1">
      <alignment horizontal="center" vertical="center"/>
    </xf>
    <xf numFmtId="165" fontId="0" fillId="9" borderId="16" xfId="0" applyNumberFormat="1" applyFill="1" applyBorder="1" applyAlignment="1">
      <alignment horizontal="center" vertical="center"/>
    </xf>
    <xf numFmtId="1" fontId="0" fillId="9" borderId="16" xfId="0" applyNumberFormat="1" applyFill="1" applyBorder="1" applyAlignment="1">
      <alignment horizontal="center" vertical="center"/>
    </xf>
    <xf numFmtId="0" fontId="0" fillId="9" borderId="3" xfId="0" applyFill="1" applyBorder="1" applyAlignment="1">
      <alignment vertical="center"/>
    </xf>
    <xf numFmtId="9" fontId="15" fillId="8" borderId="11" xfId="3" applyFont="1" applyFill="1" applyBorder="1" applyAlignment="1">
      <alignment horizontal="center" vertical="center"/>
    </xf>
    <xf numFmtId="0" fontId="0" fillId="9" borderId="4" xfId="0" applyFill="1" applyBorder="1" applyAlignment="1">
      <alignment horizontal="center" vertical="center"/>
    </xf>
    <xf numFmtId="0" fontId="6" fillId="0" borderId="4" xfId="0" applyFont="1" applyBorder="1"/>
    <xf numFmtId="0" fontId="6" fillId="0" borderId="1" xfId="0" applyFont="1" applyBorder="1" applyAlignment="1">
      <alignment horizontal="center" vertical="center" wrapText="1"/>
    </xf>
    <xf numFmtId="0" fontId="8" fillId="0" borderId="18" xfId="0" applyFont="1" applyBorder="1"/>
    <xf numFmtId="0" fontId="20" fillId="9" borderId="7" xfId="0" applyFont="1" applyFill="1" applyBorder="1" applyAlignment="1">
      <alignment vertical="center" wrapText="1"/>
    </xf>
    <xf numFmtId="0" fontId="20" fillId="9" borderId="0" xfId="0" applyFont="1" applyFill="1" applyAlignment="1">
      <alignment vertical="center" wrapText="1"/>
    </xf>
    <xf numFmtId="0" fontId="20" fillId="9" borderId="75" xfId="0" applyFont="1" applyFill="1" applyBorder="1" applyAlignment="1">
      <alignment vertical="center" wrapText="1"/>
    </xf>
    <xf numFmtId="0" fontId="20" fillId="9" borderId="157" xfId="0" applyFont="1" applyFill="1" applyBorder="1" applyAlignment="1">
      <alignment vertical="center" wrapText="1"/>
    </xf>
    <xf numFmtId="0" fontId="20" fillId="9" borderId="18" xfId="0" applyFont="1" applyFill="1" applyBorder="1" applyAlignment="1">
      <alignment vertical="center" wrapText="1"/>
    </xf>
    <xf numFmtId="0" fontId="20" fillId="9" borderId="78" xfId="0" applyFont="1" applyFill="1" applyBorder="1" applyAlignment="1">
      <alignment vertical="center" wrapText="1"/>
    </xf>
    <xf numFmtId="0" fontId="0" fillId="9" borderId="4" xfId="0" applyFill="1" applyBorder="1" applyAlignment="1">
      <alignment horizontal="center"/>
    </xf>
    <xf numFmtId="0" fontId="20" fillId="9" borderId="161" xfId="0" applyFont="1" applyFill="1" applyBorder="1" applyAlignment="1">
      <alignment horizontal="center"/>
    </xf>
    <xf numFmtId="0" fontId="41" fillId="9" borderId="53" xfId="0" applyFont="1" applyFill="1" applyBorder="1"/>
    <xf numFmtId="0" fontId="8" fillId="0" borderId="5" xfId="0" applyFont="1" applyBorder="1" applyAlignment="1">
      <alignment horizontal="center"/>
    </xf>
    <xf numFmtId="2" fontId="0" fillId="9" borderId="1" xfId="0" applyNumberFormat="1" applyFill="1" applyBorder="1" applyAlignment="1">
      <alignment horizontal="center" vertical="center"/>
    </xf>
    <xf numFmtId="0" fontId="0" fillId="9" borderId="14" xfId="0" applyFill="1" applyBorder="1" applyAlignment="1">
      <alignment horizontal="center" vertical="center"/>
    </xf>
    <xf numFmtId="0" fontId="0" fillId="9" borderId="9" xfId="0" applyFill="1" applyBorder="1" applyAlignment="1">
      <alignment vertical="center"/>
    </xf>
    <xf numFmtId="0" fontId="0" fillId="9" borderId="2" xfId="0" applyFill="1" applyBorder="1" applyAlignment="1">
      <alignment vertical="center"/>
    </xf>
    <xf numFmtId="2" fontId="0" fillId="9" borderId="16" xfId="0" applyNumberFormat="1" applyFill="1" applyBorder="1" applyAlignment="1">
      <alignment horizontal="center" vertical="center"/>
    </xf>
    <xf numFmtId="0" fontId="8" fillId="0" borderId="1" xfId="0" applyFont="1" applyBorder="1" applyAlignment="1">
      <alignment horizontal="center" wrapText="1"/>
    </xf>
    <xf numFmtId="0" fontId="6" fillId="0" borderId="3" xfId="0" applyFont="1" applyBorder="1"/>
    <xf numFmtId="0" fontId="0" fillId="9" borderId="16" xfId="0" applyFill="1" applyBorder="1" applyAlignment="1">
      <alignment vertical="center"/>
    </xf>
    <xf numFmtId="2" fontId="108" fillId="0" borderId="0" xfId="0" applyNumberFormat="1" applyFont="1" applyAlignment="1">
      <alignment horizontal="center"/>
    </xf>
    <xf numFmtId="3" fontId="8" fillId="0" borderId="16" xfId="0" applyNumberFormat="1" applyFont="1" applyBorder="1" applyAlignment="1">
      <alignment vertical="center"/>
    </xf>
    <xf numFmtId="2" fontId="13" fillId="21" borderId="118" xfId="2" applyNumberFormat="1" applyFont="1" applyFill="1" applyBorder="1" applyAlignment="1">
      <alignment horizontal="center" vertical="center"/>
    </xf>
    <xf numFmtId="0" fontId="81" fillId="21" borderId="0" xfId="0" applyFont="1" applyFill="1" applyAlignment="1">
      <alignment horizontal="center"/>
    </xf>
    <xf numFmtId="2" fontId="0" fillId="9" borderId="0" xfId="0" applyNumberFormat="1" applyFill="1" applyAlignment="1">
      <alignment horizontal="center"/>
    </xf>
    <xf numFmtId="0" fontId="109" fillId="9" borderId="0" xfId="0" applyFont="1" applyFill="1" applyAlignment="1">
      <alignment horizontal="center" vertical="center"/>
    </xf>
    <xf numFmtId="2" fontId="34" fillId="9" borderId="0" xfId="0" applyNumberFormat="1" applyFont="1" applyFill="1" applyAlignment="1">
      <alignment horizontal="center"/>
    </xf>
    <xf numFmtId="0" fontId="113" fillId="0" borderId="0" xfId="0" applyFont="1"/>
    <xf numFmtId="0" fontId="110" fillId="0" borderId="0" xfId="0" applyFont="1"/>
    <xf numFmtId="0" fontId="114" fillId="0" borderId="0" xfId="0" applyFont="1"/>
    <xf numFmtId="0" fontId="113" fillId="40" borderId="195" xfId="0" applyFont="1" applyFill="1" applyBorder="1"/>
    <xf numFmtId="0" fontId="113" fillId="43" borderId="195" xfId="0" applyFont="1" applyFill="1" applyBorder="1"/>
    <xf numFmtId="0" fontId="113" fillId="42" borderId="195" xfId="0" applyFont="1" applyFill="1" applyBorder="1"/>
    <xf numFmtId="0" fontId="113" fillId="45" borderId="195" xfId="0" applyFont="1" applyFill="1" applyBorder="1"/>
    <xf numFmtId="0" fontId="113" fillId="44" borderId="195" xfId="0" applyFont="1" applyFill="1" applyBorder="1"/>
    <xf numFmtId="0" fontId="111" fillId="0" borderId="195" xfId="0" applyFont="1" applyBorder="1" applyAlignment="1">
      <alignment horizontal="center" vertical="center"/>
    </xf>
    <xf numFmtId="0" fontId="110" fillId="0" borderId="33" xfId="0" applyFont="1" applyBorder="1" applyAlignment="1">
      <alignment horizontal="center" vertical="center"/>
    </xf>
    <xf numFmtId="0" fontId="110" fillId="0" borderId="217" xfId="0" applyFont="1" applyBorder="1" applyAlignment="1">
      <alignment horizontal="center" vertical="center"/>
    </xf>
    <xf numFmtId="0" fontId="112" fillId="0" borderId="217" xfId="0" applyFont="1" applyBorder="1" applyAlignment="1">
      <alignment horizontal="center" vertical="center"/>
    </xf>
    <xf numFmtId="16" fontId="112" fillId="0" borderId="217" xfId="0" applyNumberFormat="1" applyFont="1" applyBorder="1" applyAlignment="1">
      <alignment horizontal="center" vertical="center"/>
    </xf>
    <xf numFmtId="0" fontId="112" fillId="0" borderId="33" xfId="0" applyFont="1" applyBorder="1" applyAlignment="1">
      <alignment horizontal="center" vertical="center"/>
    </xf>
    <xf numFmtId="0" fontId="113" fillId="0" borderId="36" xfId="0" applyFont="1" applyBorder="1" applyAlignment="1">
      <alignment horizontal="center" vertical="center"/>
    </xf>
    <xf numFmtId="0" fontId="113" fillId="0" borderId="114" xfId="0" applyFont="1" applyBorder="1" applyAlignment="1">
      <alignment horizontal="center" vertical="center"/>
    </xf>
    <xf numFmtId="0" fontId="113" fillId="0" borderId="191" xfId="0" applyFont="1" applyBorder="1" applyAlignment="1">
      <alignment horizontal="center" vertical="center"/>
    </xf>
    <xf numFmtId="0" fontId="113" fillId="0" borderId="50" xfId="0" applyFont="1" applyBorder="1" applyAlignment="1">
      <alignment horizontal="center" vertical="center"/>
    </xf>
    <xf numFmtId="0" fontId="113" fillId="0" borderId="194" xfId="0" applyFont="1" applyBorder="1" applyAlignment="1">
      <alignment horizontal="center" vertical="center"/>
    </xf>
    <xf numFmtId="16" fontId="113" fillId="0" borderId="115" xfId="0" applyNumberFormat="1" applyFont="1" applyBorder="1" applyAlignment="1">
      <alignment horizontal="center" vertical="center"/>
    </xf>
    <xf numFmtId="0" fontId="113" fillId="0" borderId="193" xfId="0" applyFont="1" applyBorder="1" applyAlignment="1">
      <alignment horizontal="center" vertical="center"/>
    </xf>
    <xf numFmtId="0" fontId="113" fillId="0" borderId="37" xfId="0" applyFont="1" applyBorder="1" applyAlignment="1">
      <alignment horizontal="center" vertical="center"/>
    </xf>
    <xf numFmtId="0" fontId="113" fillId="0" borderId="115" xfId="0" applyFont="1" applyBorder="1" applyAlignment="1">
      <alignment horizontal="center" vertical="center"/>
    </xf>
    <xf numFmtId="0" fontId="113" fillId="10" borderId="193" xfId="0" applyFont="1" applyFill="1" applyBorder="1" applyAlignment="1">
      <alignment horizontal="center" vertical="center"/>
    </xf>
    <xf numFmtId="0" fontId="113" fillId="0" borderId="0" xfId="0" applyFont="1" applyAlignment="1">
      <alignment horizontal="center" vertical="center"/>
    </xf>
    <xf numFmtId="0" fontId="113" fillId="0" borderId="35" xfId="0" applyFont="1" applyBorder="1" applyAlignment="1">
      <alignment horizontal="center" vertical="center"/>
    </xf>
    <xf numFmtId="0" fontId="113" fillId="40" borderId="37" xfId="0" applyFont="1" applyFill="1" applyBorder="1" applyAlignment="1">
      <alignment horizontal="center" vertical="center"/>
    </xf>
    <xf numFmtId="0" fontId="113" fillId="0" borderId="27" xfId="0" applyFont="1" applyBorder="1" applyAlignment="1">
      <alignment horizontal="center" vertical="center"/>
    </xf>
    <xf numFmtId="0" fontId="113" fillId="0" borderId="219" xfId="0" applyFont="1" applyBorder="1" applyAlignment="1">
      <alignment horizontal="center" vertical="center"/>
    </xf>
    <xf numFmtId="0" fontId="113" fillId="0" borderId="116" xfId="0" applyFont="1" applyBorder="1" applyAlignment="1">
      <alignment horizontal="center" vertical="center"/>
    </xf>
    <xf numFmtId="0" fontId="113" fillId="41" borderId="220" xfId="0" applyFont="1" applyFill="1" applyBorder="1" applyAlignment="1">
      <alignment horizontal="center" vertical="center"/>
    </xf>
    <xf numFmtId="0" fontId="113" fillId="0" borderId="221" xfId="0" applyFont="1" applyBorder="1" applyAlignment="1">
      <alignment horizontal="center" vertical="center"/>
    </xf>
    <xf numFmtId="0" fontId="113" fillId="0" borderId="222" xfId="0" applyFont="1" applyBorder="1" applyAlignment="1">
      <alignment horizontal="center" vertical="center"/>
    </xf>
    <xf numFmtId="0" fontId="110" fillId="0" borderId="0" xfId="0" applyFont="1" applyAlignment="1">
      <alignment horizontal="center" vertical="center"/>
    </xf>
    <xf numFmtId="0" fontId="113" fillId="0" borderId="223" xfId="0" applyFont="1" applyBorder="1" applyAlignment="1">
      <alignment horizontal="center" vertical="center"/>
    </xf>
    <xf numFmtId="0" fontId="113" fillId="0" borderId="192" xfId="0" applyFont="1" applyBorder="1" applyAlignment="1">
      <alignment horizontal="center" vertical="center"/>
    </xf>
    <xf numFmtId="0" fontId="113" fillId="0" borderId="224" xfId="0" applyFont="1" applyBorder="1" applyAlignment="1">
      <alignment horizontal="center" vertical="center"/>
    </xf>
    <xf numFmtId="0" fontId="113" fillId="42" borderId="35" xfId="0" applyFont="1" applyFill="1" applyBorder="1" applyAlignment="1">
      <alignment horizontal="center" vertical="center"/>
    </xf>
    <xf numFmtId="16" fontId="113" fillId="0" borderId="224" xfId="0" applyNumberFormat="1" applyFont="1" applyBorder="1" applyAlignment="1">
      <alignment horizontal="center" vertical="center"/>
    </xf>
    <xf numFmtId="0" fontId="113" fillId="43" borderId="35" xfId="0" applyFont="1" applyFill="1" applyBorder="1" applyAlignment="1">
      <alignment horizontal="center" vertical="center"/>
    </xf>
    <xf numFmtId="0" fontId="113" fillId="44" borderId="37" xfId="0" applyFont="1" applyFill="1" applyBorder="1" applyAlignment="1">
      <alignment horizontal="center" vertical="center"/>
    </xf>
    <xf numFmtId="0" fontId="113" fillId="0" borderId="225" xfId="0" applyFont="1" applyBorder="1" applyAlignment="1">
      <alignment horizontal="center" vertical="center"/>
    </xf>
    <xf numFmtId="0" fontId="34" fillId="0" borderId="12" xfId="0" applyFont="1" applyBorder="1" applyAlignment="1">
      <alignment horizontal="center" vertical="center" wrapText="1"/>
    </xf>
    <xf numFmtId="0" fontId="34" fillId="0" borderId="10" xfId="0" applyFont="1" applyBorder="1" applyAlignment="1">
      <alignment horizontal="center" vertical="center" wrapText="1"/>
    </xf>
    <xf numFmtId="0" fontId="0" fillId="0" borderId="0" xfId="0" applyAlignment="1">
      <alignment wrapText="1"/>
    </xf>
    <xf numFmtId="0" fontId="34" fillId="0" borderId="1" xfId="0" applyFont="1" applyBorder="1" applyAlignment="1">
      <alignment horizontal="center" vertical="center" wrapText="1"/>
    </xf>
    <xf numFmtId="0" fontId="104" fillId="0" borderId="12" xfId="0" quotePrefix="1" applyFont="1" applyBorder="1" applyAlignment="1">
      <alignment horizontal="center" vertical="center" wrapText="1"/>
    </xf>
    <xf numFmtId="10" fontId="13" fillId="21" borderId="118" xfId="2" applyNumberFormat="1" applyFont="1" applyFill="1" applyBorder="1" applyAlignment="1">
      <alignment horizontal="center" vertical="center"/>
    </xf>
    <xf numFmtId="0" fontId="74" fillId="9" borderId="12" xfId="0" applyFont="1" applyFill="1" applyBorder="1" applyAlignment="1">
      <alignment horizontal="center"/>
    </xf>
    <xf numFmtId="0" fontId="74" fillId="9" borderId="60" xfId="0" applyFont="1" applyFill="1" applyBorder="1" applyAlignment="1">
      <alignment horizontal="center"/>
    </xf>
    <xf numFmtId="0" fontId="74" fillId="9" borderId="4" xfId="0" applyFont="1" applyFill="1" applyBorder="1" applyAlignment="1">
      <alignment horizontal="center"/>
    </xf>
    <xf numFmtId="0" fontId="74" fillId="9" borderId="14" xfId="0" applyFont="1" applyFill="1" applyBorder="1" applyAlignment="1">
      <alignment horizontal="center"/>
    </xf>
    <xf numFmtId="0" fontId="74" fillId="9" borderId="62" xfId="0" applyFont="1" applyFill="1" applyBorder="1" applyAlignment="1">
      <alignment horizontal="center"/>
    </xf>
    <xf numFmtId="0" fontId="119" fillId="9" borderId="56" xfId="0" applyFont="1" applyFill="1" applyBorder="1"/>
    <xf numFmtId="0" fontId="109" fillId="9" borderId="53" xfId="0" applyFont="1" applyFill="1" applyBorder="1"/>
    <xf numFmtId="0" fontId="77" fillId="9" borderId="53" xfId="0" applyFont="1" applyFill="1" applyBorder="1" applyAlignment="1">
      <alignment horizontal="left"/>
    </xf>
    <xf numFmtId="178" fontId="77" fillId="9" borderId="94" xfId="0" applyNumberFormat="1" applyFont="1" applyFill="1" applyBorder="1" applyAlignment="1">
      <alignment horizontal="center"/>
    </xf>
    <xf numFmtId="0" fontId="115" fillId="9" borderId="102" xfId="0" applyFont="1" applyFill="1" applyBorder="1" applyAlignment="1">
      <alignment horizontal="center"/>
    </xf>
    <xf numFmtId="0" fontId="115" fillId="9" borderId="63" xfId="0" applyFont="1" applyFill="1" applyBorder="1" applyAlignment="1">
      <alignment horizontal="center"/>
    </xf>
    <xf numFmtId="0" fontId="115" fillId="9" borderId="103" xfId="0" applyFont="1" applyFill="1" applyBorder="1" applyAlignment="1">
      <alignment horizontal="center"/>
    </xf>
    <xf numFmtId="0" fontId="115" fillId="9" borderId="62" xfId="0" applyFont="1" applyFill="1" applyBorder="1" applyAlignment="1">
      <alignment horizontal="center"/>
    </xf>
    <xf numFmtId="0" fontId="115" fillId="9" borderId="165" xfId="0" applyFont="1" applyFill="1" applyBorder="1" applyAlignment="1">
      <alignment horizontal="center"/>
    </xf>
    <xf numFmtId="0" fontId="115" fillId="9" borderId="64" xfId="0" applyFont="1" applyFill="1" applyBorder="1" applyAlignment="1">
      <alignment horizontal="center"/>
    </xf>
    <xf numFmtId="0" fontId="116" fillId="9" borderId="6" xfId="0" applyFont="1" applyFill="1" applyBorder="1" applyAlignment="1">
      <alignment wrapText="1"/>
    </xf>
    <xf numFmtId="0" fontId="116" fillId="9" borderId="7" xfId="0" applyFont="1" applyFill="1" applyBorder="1"/>
    <xf numFmtId="0" fontId="117" fillId="9" borderId="8" xfId="0" applyFont="1" applyFill="1" applyBorder="1" applyAlignment="1">
      <alignment wrapText="1"/>
    </xf>
    <xf numFmtId="0" fontId="116" fillId="9" borderId="0" xfId="0" applyFont="1" applyFill="1"/>
    <xf numFmtId="0" fontId="116" fillId="9" borderId="104" xfId="0" applyFont="1" applyFill="1" applyBorder="1"/>
    <xf numFmtId="0" fontId="118" fillId="9" borderId="72" xfId="0" applyFont="1" applyFill="1" applyBorder="1"/>
    <xf numFmtId="0" fontId="118" fillId="9" borderId="0" xfId="0" applyFont="1" applyFill="1"/>
    <xf numFmtId="1" fontId="117" fillId="9" borderId="0" xfId="0" applyNumberFormat="1" applyFont="1" applyFill="1" applyAlignment="1">
      <alignment wrapText="1"/>
    </xf>
    <xf numFmtId="0" fontId="116" fillId="9" borderId="73" xfId="0" applyFont="1" applyFill="1" applyBorder="1"/>
    <xf numFmtId="0" fontId="116" fillId="9" borderId="72" xfId="0" applyFont="1" applyFill="1" applyBorder="1"/>
    <xf numFmtId="169" fontId="118" fillId="9" borderId="0" xfId="0" applyNumberFormat="1" applyFont="1" applyFill="1"/>
    <xf numFmtId="0" fontId="118" fillId="9" borderId="51" xfId="0" applyFont="1" applyFill="1" applyBorder="1"/>
    <xf numFmtId="0" fontId="118" fillId="9" borderId="73" xfId="0" applyFont="1" applyFill="1" applyBorder="1"/>
    <xf numFmtId="0" fontId="118" fillId="9" borderId="52" xfId="0" applyFont="1" applyFill="1" applyBorder="1"/>
    <xf numFmtId="0" fontId="118" fillId="9" borderId="75" xfId="0" applyFont="1" applyFill="1" applyBorder="1"/>
    <xf numFmtId="0" fontId="118" fillId="9" borderId="76" xfId="0" applyFont="1" applyFill="1" applyBorder="1"/>
    <xf numFmtId="4" fontId="34" fillId="21" borderId="0" xfId="0" applyNumberFormat="1" applyFont="1" applyFill="1" applyAlignment="1">
      <alignment horizontal="center" vertical="center"/>
    </xf>
    <xf numFmtId="0" fontId="21" fillId="21" borderId="0" xfId="0" applyFont="1" applyFill="1"/>
    <xf numFmtId="0" fontId="43" fillId="39" borderId="162" xfId="0" applyFont="1" applyFill="1" applyBorder="1" applyAlignment="1">
      <alignment horizontal="center"/>
    </xf>
    <xf numFmtId="0" fontId="43" fillId="39" borderId="62" xfId="0" applyFont="1" applyFill="1" applyBorder="1" applyAlignment="1">
      <alignment horizontal="center"/>
    </xf>
    <xf numFmtId="0" fontId="43" fillId="39" borderId="63" xfId="0" applyFont="1" applyFill="1" applyBorder="1" applyAlignment="1">
      <alignment horizontal="center"/>
    </xf>
    <xf numFmtId="0" fontId="43" fillId="39" borderId="64" xfId="0" applyFont="1" applyFill="1" applyBorder="1" applyAlignment="1">
      <alignment horizontal="center"/>
    </xf>
    <xf numFmtId="0" fontId="43" fillId="39" borderId="56" xfId="0" applyFont="1" applyFill="1" applyBorder="1"/>
    <xf numFmtId="3" fontId="43" fillId="23" borderId="168" xfId="0" applyNumberFormat="1" applyFont="1" applyFill="1" applyBorder="1" applyAlignment="1">
      <alignment horizontal="center"/>
    </xf>
    <xf numFmtId="3" fontId="43" fillId="23" borderId="169" xfId="0" applyNumberFormat="1" applyFont="1" applyFill="1" applyBorder="1" applyAlignment="1">
      <alignment horizontal="center"/>
    </xf>
    <xf numFmtId="0" fontId="68" fillId="9" borderId="67" xfId="0" applyFont="1" applyFill="1" applyBorder="1" applyAlignment="1">
      <alignment horizontal="center"/>
    </xf>
    <xf numFmtId="0" fontId="68" fillId="9" borderId="5" xfId="0" applyFont="1" applyFill="1" applyBorder="1" applyAlignment="1">
      <alignment horizontal="center"/>
    </xf>
    <xf numFmtId="0" fontId="68" fillId="9" borderId="18" xfId="0" applyFont="1" applyFill="1" applyBorder="1"/>
    <xf numFmtId="0" fontId="68" fillId="9" borderId="65" xfId="0" applyFont="1" applyFill="1" applyBorder="1" applyAlignment="1">
      <alignment horizontal="center"/>
    </xf>
    <xf numFmtId="0" fontId="68" fillId="9" borderId="60" xfId="0" applyFont="1" applyFill="1" applyBorder="1" applyAlignment="1">
      <alignment horizontal="center"/>
    </xf>
    <xf numFmtId="0" fontId="68" fillId="9" borderId="1" xfId="0" applyFont="1" applyFill="1" applyBorder="1" applyAlignment="1">
      <alignment horizontal="center"/>
    </xf>
    <xf numFmtId="0" fontId="68" fillId="9" borderId="61" xfId="0" applyFont="1" applyFill="1" applyBorder="1" applyAlignment="1">
      <alignment horizontal="center"/>
    </xf>
    <xf numFmtId="0" fontId="68" fillId="9" borderId="62" xfId="0" applyFont="1" applyFill="1" applyBorder="1" applyAlignment="1">
      <alignment horizontal="center"/>
    </xf>
    <xf numFmtId="0" fontId="68" fillId="9" borderId="63" xfId="0" applyFont="1" applyFill="1" applyBorder="1" applyAlignment="1">
      <alignment horizontal="center"/>
    </xf>
    <xf numFmtId="0" fontId="68" fillId="9" borderId="78" xfId="0" applyFont="1" applyFill="1" applyBorder="1"/>
    <xf numFmtId="0" fontId="68" fillId="9" borderId="75" xfId="0" applyFont="1" applyFill="1" applyBorder="1"/>
    <xf numFmtId="0" fontId="68" fillId="9" borderId="64" xfId="0" applyFont="1" applyFill="1" applyBorder="1" applyAlignment="1">
      <alignment horizontal="center"/>
    </xf>
    <xf numFmtId="0" fontId="68" fillId="9" borderId="16" xfId="0" applyFont="1" applyFill="1" applyBorder="1" applyAlignment="1">
      <alignment horizontal="center"/>
    </xf>
    <xf numFmtId="3" fontId="34" fillId="8" borderId="141" xfId="0" applyNumberFormat="1" applyFont="1" applyFill="1" applyBorder="1" applyAlignment="1">
      <alignment horizontal="center"/>
    </xf>
    <xf numFmtId="0" fontId="120" fillId="0" borderId="1" xfId="0" applyFont="1" applyBorder="1" applyAlignment="1">
      <alignment horizontal="center"/>
    </xf>
    <xf numFmtId="3" fontId="14" fillId="8" borderId="0" xfId="2" applyNumberFormat="1" applyFont="1" applyFill="1" applyAlignment="1">
      <alignment horizontal="center" vertical="center" wrapText="1"/>
    </xf>
    <xf numFmtId="3" fontId="14" fillId="8" borderId="36" xfId="2" applyNumberFormat="1" applyFont="1" applyFill="1" applyBorder="1" applyAlignment="1">
      <alignment horizontal="center" vertical="center" wrapText="1"/>
    </xf>
    <xf numFmtId="0" fontId="25" fillId="0" borderId="0" xfId="0" applyFont="1" applyAlignment="1">
      <alignment vertical="center" wrapText="1"/>
    </xf>
    <xf numFmtId="0" fontId="25" fillId="0" borderId="0" xfId="0" applyFont="1" applyAlignment="1">
      <alignment vertical="top" wrapText="1"/>
    </xf>
    <xf numFmtId="0" fontId="25" fillId="0" borderId="10" xfId="0" applyFont="1" applyBorder="1" applyAlignment="1">
      <alignment vertical="top" wrapText="1"/>
    </xf>
    <xf numFmtId="0" fontId="25" fillId="0" borderId="11" xfId="0" applyFont="1" applyBorder="1" applyAlignment="1">
      <alignment vertical="top" wrapText="1"/>
    </xf>
    <xf numFmtId="0" fontId="25" fillId="0" borderId="12" xfId="0" applyFont="1" applyBorder="1" applyAlignment="1">
      <alignment vertical="top" wrapText="1"/>
    </xf>
    <xf numFmtId="0" fontId="25" fillId="0" borderId="11" xfId="0" applyFont="1" applyBorder="1"/>
    <xf numFmtId="0" fontId="120" fillId="0" borderId="0" xfId="0" applyFont="1"/>
    <xf numFmtId="4" fontId="0" fillId="23" borderId="97" xfId="0" applyNumberFormat="1" applyFill="1" applyBorder="1" applyAlignment="1">
      <alignment horizontal="center"/>
    </xf>
    <xf numFmtId="3" fontId="0" fillId="23" borderId="156" xfId="0" applyNumberFormat="1" applyFill="1" applyBorder="1" applyAlignment="1">
      <alignment horizontal="center"/>
    </xf>
    <xf numFmtId="3" fontId="0" fillId="23" borderId="158" xfId="0" applyNumberFormat="1" applyFill="1" applyBorder="1" applyAlignment="1">
      <alignment horizontal="center"/>
    </xf>
    <xf numFmtId="4" fontId="0" fillId="23" borderId="67" xfId="0" applyNumberFormat="1" applyFill="1" applyBorder="1" applyAlignment="1">
      <alignment horizontal="center"/>
    </xf>
    <xf numFmtId="4" fontId="0" fillId="23" borderId="226" xfId="0" applyNumberFormat="1" applyFill="1" applyBorder="1" applyAlignment="1">
      <alignment horizontal="center"/>
    </xf>
    <xf numFmtId="0" fontId="0" fillId="23" borderId="63" xfId="0" applyFill="1" applyBorder="1"/>
    <xf numFmtId="4" fontId="0" fillId="23" borderId="64" xfId="0" applyNumberFormat="1" applyFill="1" applyBorder="1" applyAlignment="1">
      <alignment horizontal="center"/>
    </xf>
    <xf numFmtId="3" fontId="0" fillId="23" borderId="15" xfId="0" applyNumberFormat="1" applyFill="1" applyBorder="1" applyAlignment="1">
      <alignment horizontal="center"/>
    </xf>
    <xf numFmtId="0" fontId="0" fillId="23" borderId="2" xfId="0" applyFill="1" applyBorder="1" applyAlignment="1">
      <alignment horizontal="center"/>
    </xf>
    <xf numFmtId="0" fontId="0" fillId="23" borderId="13" xfId="0" applyFill="1" applyBorder="1" applyAlignment="1">
      <alignment horizontal="center"/>
    </xf>
    <xf numFmtId="0" fontId="43" fillId="39" borderId="14" xfId="0" applyFont="1" applyFill="1" applyBorder="1" applyAlignment="1">
      <alignment horizontal="center"/>
    </xf>
    <xf numFmtId="0" fontId="43" fillId="39" borderId="16" xfId="0" applyFont="1" applyFill="1" applyBorder="1" applyAlignment="1">
      <alignment horizontal="center"/>
    </xf>
    <xf numFmtId="0" fontId="43" fillId="39" borderId="159" xfId="0" applyFont="1" applyFill="1" applyBorder="1" applyAlignment="1">
      <alignment horizontal="center"/>
    </xf>
    <xf numFmtId="4" fontId="43" fillId="23" borderId="80" xfId="0" applyNumberFormat="1" applyFont="1" applyFill="1" applyBorder="1"/>
    <xf numFmtId="3" fontId="43" fillId="23" borderId="77" xfId="0" applyNumberFormat="1" applyFont="1" applyFill="1" applyBorder="1" applyAlignment="1">
      <alignment horizontal="center"/>
    </xf>
    <xf numFmtId="0" fontId="9" fillId="0" borderId="9" xfId="0" applyFont="1" applyBorder="1" applyAlignment="1">
      <alignment wrapText="1"/>
    </xf>
    <xf numFmtId="0" fontId="9" fillId="0" borderId="14" xfId="0" applyFont="1" applyBorder="1" applyAlignment="1">
      <alignment wrapText="1"/>
    </xf>
    <xf numFmtId="0" fontId="9" fillId="0" borderId="11" xfId="0" applyFont="1" applyBorder="1" applyAlignment="1">
      <alignment wrapText="1"/>
    </xf>
    <xf numFmtId="0" fontId="9" fillId="0" borderId="12" xfId="0" applyFont="1" applyBorder="1" applyAlignment="1">
      <alignment wrapText="1"/>
    </xf>
    <xf numFmtId="0" fontId="122" fillId="0" borderId="0" xfId="0" applyFont="1"/>
    <xf numFmtId="0" fontId="123" fillId="0" borderId="0" xfId="0" applyFont="1" applyAlignment="1">
      <alignment vertical="center"/>
    </xf>
    <xf numFmtId="0" fontId="123" fillId="0" borderId="0" xfId="0" applyFont="1" applyAlignment="1">
      <alignment horizontal="center" vertical="center"/>
    </xf>
    <xf numFmtId="0" fontId="122" fillId="0" borderId="0" xfId="0" applyFont="1" applyAlignment="1">
      <alignment horizontal="left" indent="1"/>
    </xf>
    <xf numFmtId="0" fontId="124" fillId="0" borderId="0" xfId="0" applyFont="1" applyAlignment="1">
      <alignment horizontal="left"/>
    </xf>
    <xf numFmtId="0" fontId="124" fillId="0" borderId="0" xfId="0" applyFont="1" applyAlignment="1">
      <alignment horizontal="center"/>
    </xf>
    <xf numFmtId="0" fontId="125" fillId="0" borderId="0" xfId="0" applyFont="1"/>
    <xf numFmtId="0" fontId="127" fillId="0" borderId="0" xfId="0" applyFont="1" applyAlignment="1">
      <alignment vertical="center" wrapText="1"/>
    </xf>
    <xf numFmtId="0" fontId="128" fillId="0" borderId="0" xfId="0" applyFont="1" applyAlignment="1" applyProtection="1">
      <alignment vertical="center"/>
      <protection hidden="1"/>
    </xf>
    <xf numFmtId="0" fontId="129" fillId="0" borderId="0" xfId="0" applyFont="1" applyAlignment="1">
      <alignment horizontal="center" vertical="center" wrapText="1"/>
    </xf>
    <xf numFmtId="0" fontId="129" fillId="0" borderId="0" xfId="0" applyFont="1" applyAlignment="1">
      <alignment horizontal="left" vertical="center" wrapText="1"/>
    </xf>
    <xf numFmtId="0" fontId="130" fillId="0" borderId="0" xfId="0" applyFont="1" applyAlignment="1" applyProtection="1">
      <alignment vertical="center"/>
      <protection hidden="1"/>
    </xf>
    <xf numFmtId="0" fontId="127" fillId="0" borderId="0" xfId="0" applyFont="1" applyAlignment="1">
      <alignment horizontal="left"/>
    </xf>
    <xf numFmtId="0" fontId="127" fillId="0" borderId="0" xfId="0" applyFont="1" applyAlignment="1">
      <alignment horizontal="center"/>
    </xf>
    <xf numFmtId="0" fontId="127" fillId="0" borderId="0" xfId="0" applyFont="1"/>
    <xf numFmtId="0" fontId="131" fillId="0" borderId="0" xfId="0" applyFont="1"/>
    <xf numFmtId="0" fontId="131" fillId="0" borderId="0" xfId="0" applyFont="1" applyAlignment="1" applyProtection="1">
      <alignment horizontal="left" vertical="center" wrapText="1"/>
      <protection hidden="1"/>
    </xf>
    <xf numFmtId="0" fontId="132" fillId="9" borderId="0" xfId="9" applyFont="1" applyFill="1" applyAlignment="1">
      <alignment horizontal="left" vertical="center"/>
    </xf>
    <xf numFmtId="0" fontId="123" fillId="0" borderId="0" xfId="0" applyFont="1" applyAlignment="1" applyProtection="1">
      <alignment horizontal="left" vertical="center" wrapText="1"/>
      <protection hidden="1"/>
    </xf>
    <xf numFmtId="0" fontId="133" fillId="9" borderId="0" xfId="9" applyFont="1" applyFill="1" applyAlignment="1">
      <alignment horizontal="left" vertical="center"/>
    </xf>
    <xf numFmtId="0" fontId="134" fillId="15" borderId="19" xfId="0" applyFont="1" applyFill="1" applyBorder="1" applyAlignment="1">
      <alignment horizontal="center" vertical="center" wrapText="1"/>
    </xf>
    <xf numFmtId="0" fontId="134" fillId="15" borderId="26" xfId="0" applyFont="1" applyFill="1" applyBorder="1" applyAlignment="1">
      <alignment horizontal="center" vertical="center" wrapText="1"/>
    </xf>
    <xf numFmtId="0" fontId="123" fillId="0" borderId="227" xfId="0" applyFont="1" applyBorder="1" applyAlignment="1">
      <alignment horizontal="left" vertical="center" wrapText="1" indent="1"/>
    </xf>
    <xf numFmtId="0" fontId="136" fillId="8" borderId="228" xfId="0" applyFont="1" applyFill="1" applyBorder="1" applyAlignment="1">
      <alignment horizontal="center" vertical="center" wrapText="1"/>
    </xf>
    <xf numFmtId="3" fontId="136" fillId="8" borderId="21" xfId="8" applyNumberFormat="1" applyFont="1" applyFill="1" applyBorder="1" applyAlignment="1">
      <alignment horizontal="center" vertical="center"/>
    </xf>
    <xf numFmtId="3" fontId="136" fillId="8" borderId="229" xfId="8" applyNumberFormat="1" applyFont="1" applyFill="1" applyBorder="1" applyAlignment="1">
      <alignment horizontal="center" vertical="center"/>
    </xf>
    <xf numFmtId="3" fontId="136" fillId="8" borderId="230" xfId="8" applyNumberFormat="1" applyFont="1" applyFill="1" applyBorder="1" applyAlignment="1">
      <alignment horizontal="center" vertical="center"/>
    </xf>
    <xf numFmtId="9" fontId="137" fillId="8" borderId="231" xfId="8" applyFont="1" applyFill="1" applyBorder="1" applyAlignment="1">
      <alignment horizontal="center" vertical="center"/>
    </xf>
    <xf numFmtId="9" fontId="138" fillId="8" borderId="231" xfId="8" applyFont="1" applyFill="1" applyBorder="1" applyAlignment="1">
      <alignment horizontal="center" vertical="center"/>
    </xf>
    <xf numFmtId="3" fontId="138" fillId="8" borderId="229" xfId="8" applyNumberFormat="1" applyFont="1" applyFill="1" applyBorder="1" applyAlignment="1">
      <alignment horizontal="center" vertical="center"/>
    </xf>
    <xf numFmtId="9" fontId="138" fillId="8" borderId="232" xfId="8" applyFont="1" applyFill="1" applyBorder="1" applyAlignment="1">
      <alignment horizontal="center" vertical="center"/>
    </xf>
    <xf numFmtId="9" fontId="137" fillId="8" borderId="232" xfId="8" applyFont="1" applyFill="1" applyBorder="1" applyAlignment="1">
      <alignment horizontal="center" vertical="center"/>
    </xf>
    <xf numFmtId="3" fontId="139" fillId="9" borderId="233" xfId="0" applyNumberFormat="1" applyFont="1" applyFill="1" applyBorder="1" applyAlignment="1">
      <alignment horizontal="left" vertical="center" wrapText="1"/>
    </xf>
    <xf numFmtId="0" fontId="123" fillId="0" borderId="234" xfId="0" applyFont="1" applyBorder="1" applyAlignment="1">
      <alignment horizontal="left" vertical="center" wrapText="1" indent="1"/>
    </xf>
    <xf numFmtId="0" fontId="136" fillId="8" borderId="235" xfId="0" applyFont="1" applyFill="1" applyBorder="1" applyAlignment="1">
      <alignment horizontal="center" vertical="center" wrapText="1"/>
    </xf>
    <xf numFmtId="3" fontId="136" fillId="8" borderId="236" xfId="8" applyNumberFormat="1" applyFont="1" applyFill="1" applyBorder="1" applyAlignment="1">
      <alignment horizontal="center" vertical="center"/>
    </xf>
    <xf numFmtId="3" fontId="136" fillId="8" borderId="237" xfId="8" applyNumberFormat="1" applyFont="1" applyFill="1" applyBorder="1" applyAlignment="1">
      <alignment horizontal="center" vertical="center"/>
    </xf>
    <xf numFmtId="3" fontId="136" fillId="8" borderId="238" xfId="8" applyNumberFormat="1" applyFont="1" applyFill="1" applyBorder="1" applyAlignment="1">
      <alignment horizontal="center" vertical="center"/>
    </xf>
    <xf numFmtId="9" fontId="137" fillId="8" borderId="239" xfId="8" applyFont="1" applyFill="1" applyBorder="1" applyAlignment="1">
      <alignment horizontal="center" vertical="center"/>
    </xf>
    <xf numFmtId="3" fontId="138" fillId="8" borderId="237" xfId="8" applyNumberFormat="1" applyFont="1" applyFill="1" applyBorder="1" applyAlignment="1">
      <alignment horizontal="center" vertical="center"/>
    </xf>
    <xf numFmtId="9" fontId="138" fillId="8" borderId="240" xfId="8" applyFont="1" applyFill="1" applyBorder="1" applyAlignment="1">
      <alignment horizontal="center" vertical="center"/>
    </xf>
    <xf numFmtId="9" fontId="137" fillId="8" borderId="240" xfId="8" applyFont="1" applyFill="1" applyBorder="1" applyAlignment="1">
      <alignment horizontal="center" vertical="center"/>
    </xf>
    <xf numFmtId="3" fontId="139" fillId="9" borderId="241" xfId="0" applyNumberFormat="1" applyFont="1" applyFill="1" applyBorder="1" applyAlignment="1">
      <alignment horizontal="left" vertical="center" wrapText="1"/>
    </xf>
    <xf numFmtId="3" fontId="136" fillId="8" borderId="235" xfId="8" applyNumberFormat="1" applyFont="1" applyFill="1" applyBorder="1" applyAlignment="1">
      <alignment horizontal="center" vertical="center"/>
    </xf>
    <xf numFmtId="9" fontId="138" fillId="8" borderId="239" xfId="8" applyFont="1" applyFill="1" applyBorder="1" applyAlignment="1">
      <alignment horizontal="center" vertical="center"/>
    </xf>
    <xf numFmtId="0" fontId="123" fillId="0" borderId="242" xfId="0" applyFont="1" applyBorder="1" applyAlignment="1">
      <alignment horizontal="left" vertical="center" wrapText="1" indent="1"/>
    </xf>
    <xf numFmtId="0" fontId="136" fillId="8" borderId="236" xfId="0" applyFont="1" applyFill="1" applyBorder="1" applyAlignment="1">
      <alignment horizontal="center" vertical="center" wrapText="1"/>
    </xf>
    <xf numFmtId="9" fontId="136" fillId="8" borderId="243" xfId="8" applyFont="1" applyFill="1" applyBorder="1" applyAlignment="1">
      <alignment horizontal="center" vertical="center"/>
    </xf>
    <xf numFmtId="3" fontId="136" fillId="8" borderId="244" xfId="0" applyNumberFormat="1" applyFont="1" applyFill="1" applyBorder="1" applyAlignment="1">
      <alignment horizontal="center" vertical="center"/>
    </xf>
    <xf numFmtId="3" fontId="136" fillId="8" borderId="245" xfId="8" applyNumberFormat="1" applyFont="1" applyFill="1" applyBorder="1" applyAlignment="1">
      <alignment horizontal="center" vertical="center"/>
    </xf>
    <xf numFmtId="9" fontId="140" fillId="8" borderId="246" xfId="8" applyFont="1" applyFill="1" applyBorder="1" applyAlignment="1">
      <alignment horizontal="center" vertical="center"/>
    </xf>
    <xf numFmtId="9" fontId="140" fillId="8" borderId="244" xfId="8" applyFont="1" applyFill="1" applyBorder="1" applyAlignment="1">
      <alignment horizontal="center" vertical="center"/>
    </xf>
    <xf numFmtId="9" fontId="140" fillId="8" borderId="245" xfId="8" applyFont="1" applyFill="1" applyBorder="1" applyAlignment="1">
      <alignment horizontal="center" vertical="center"/>
    </xf>
    <xf numFmtId="0" fontId="123" fillId="0" borderId="247" xfId="0" applyFont="1" applyBorder="1" applyAlignment="1">
      <alignment vertical="center" wrapText="1"/>
    </xf>
    <xf numFmtId="4" fontId="136" fillId="8" borderId="248" xfId="7" applyNumberFormat="1" applyFont="1" applyFill="1" applyBorder="1" applyAlignment="1">
      <alignment horizontal="center" vertical="center"/>
    </xf>
    <xf numFmtId="4" fontId="136" fillId="8" borderId="244" xfId="7" applyNumberFormat="1" applyFont="1" applyFill="1" applyBorder="1" applyAlignment="1">
      <alignment horizontal="center" vertical="center"/>
    </xf>
    <xf numFmtId="4" fontId="136" fillId="8" borderId="245" xfId="7" applyNumberFormat="1" applyFont="1" applyFill="1" applyBorder="1" applyAlignment="1">
      <alignment horizontal="center" vertical="center"/>
    </xf>
    <xf numFmtId="9" fontId="137" fillId="8" borderId="246" xfId="8" applyFont="1" applyFill="1" applyBorder="1" applyAlignment="1">
      <alignment horizontal="center" vertical="center"/>
    </xf>
    <xf numFmtId="2" fontId="137" fillId="8" borderId="244" xfId="8" applyNumberFormat="1" applyFont="1" applyFill="1" applyBorder="1" applyAlignment="1">
      <alignment horizontal="center" vertical="center"/>
    </xf>
    <xf numFmtId="2" fontId="138" fillId="8" borderId="244" xfId="8" applyNumberFormat="1" applyFont="1" applyFill="1" applyBorder="1" applyAlignment="1">
      <alignment horizontal="center" vertical="center"/>
    </xf>
    <xf numFmtId="9" fontId="139" fillId="9" borderId="247" xfId="0" applyNumberFormat="1" applyFont="1" applyFill="1" applyBorder="1" applyAlignment="1">
      <alignment horizontal="left" vertical="center" wrapText="1"/>
    </xf>
    <xf numFmtId="9" fontId="136" fillId="8" borderId="248" xfId="0" applyNumberFormat="1" applyFont="1" applyFill="1" applyBorder="1" applyAlignment="1">
      <alignment horizontal="center" vertical="center"/>
    </xf>
    <xf numFmtId="176" fontId="136" fillId="8" borderId="244" xfId="0" applyNumberFormat="1" applyFont="1" applyFill="1" applyBorder="1" applyAlignment="1">
      <alignment horizontal="center" vertical="center"/>
    </xf>
    <xf numFmtId="176" fontId="136" fillId="8" borderId="245" xfId="0" applyNumberFormat="1" applyFont="1" applyFill="1" applyBorder="1" applyAlignment="1">
      <alignment horizontal="center" vertical="center"/>
    </xf>
    <xf numFmtId="176" fontId="138" fillId="8" borderId="237" xfId="8" applyNumberFormat="1" applyFont="1" applyFill="1" applyBorder="1" applyAlignment="1">
      <alignment horizontal="center" vertical="center"/>
    </xf>
    <xf numFmtId="166" fontId="138" fillId="8" borderId="245" xfId="8" applyNumberFormat="1" applyFont="1" applyFill="1" applyBorder="1" applyAlignment="1">
      <alignment horizontal="center" vertical="center"/>
    </xf>
    <xf numFmtId="9" fontId="138" fillId="8" borderId="249" xfId="8" applyFont="1" applyFill="1" applyBorder="1" applyAlignment="1">
      <alignment horizontal="center" vertical="center"/>
    </xf>
    <xf numFmtId="166" fontId="136" fillId="8" borderId="244" xfId="0" applyNumberFormat="1" applyFont="1" applyFill="1" applyBorder="1" applyAlignment="1">
      <alignment horizontal="center" vertical="center"/>
    </xf>
    <xf numFmtId="166" fontId="136" fillId="8" borderId="245" xfId="0" applyNumberFormat="1" applyFont="1" applyFill="1" applyBorder="1" applyAlignment="1">
      <alignment horizontal="center" vertical="center"/>
    </xf>
    <xf numFmtId="9" fontId="137" fillId="8" borderId="249" xfId="0" applyNumberFormat="1" applyFont="1" applyFill="1" applyBorder="1" applyAlignment="1">
      <alignment horizontal="center" vertical="center"/>
    </xf>
    <xf numFmtId="166" fontId="136" fillId="8" borderId="248" xfId="0" applyNumberFormat="1" applyFont="1" applyFill="1" applyBorder="1" applyAlignment="1">
      <alignment horizontal="center" vertical="center"/>
    </xf>
    <xf numFmtId="9" fontId="137" fillId="8" borderId="244" xfId="8" applyFont="1" applyFill="1" applyBorder="1" applyAlignment="1">
      <alignment horizontal="center" vertical="center"/>
    </xf>
    <xf numFmtId="9" fontId="137" fillId="8" borderId="245" xfId="8" applyFont="1" applyFill="1" applyBorder="1" applyAlignment="1">
      <alignment horizontal="center" vertical="center"/>
    </xf>
    <xf numFmtId="9" fontId="137" fillId="8" borderId="249" xfId="8" applyFont="1" applyFill="1" applyBorder="1" applyAlignment="1">
      <alignment horizontal="center" vertical="center"/>
    </xf>
    <xf numFmtId="166" fontId="136" fillId="8" borderId="248" xfId="7" applyNumberFormat="1" applyFont="1" applyFill="1" applyBorder="1" applyAlignment="1">
      <alignment horizontal="center" vertical="center"/>
    </xf>
    <xf numFmtId="9" fontId="136" fillId="8" borderId="246" xfId="8" applyFont="1" applyFill="1" applyBorder="1" applyAlignment="1">
      <alignment horizontal="center" vertical="center"/>
    </xf>
    <xf numFmtId="2" fontId="136" fillId="8" borderId="244" xfId="7" applyNumberFormat="1" applyFont="1" applyFill="1" applyBorder="1" applyAlignment="1">
      <alignment horizontal="center" vertical="center"/>
    </xf>
    <xf numFmtId="2" fontId="136" fillId="8" borderId="245" xfId="7" applyNumberFormat="1" applyFont="1" applyFill="1" applyBorder="1" applyAlignment="1">
      <alignment horizontal="center" vertical="center"/>
    </xf>
    <xf numFmtId="180" fontId="136" fillId="8" borderId="248" xfId="7" applyNumberFormat="1" applyFont="1" applyFill="1" applyBorder="1" applyAlignment="1">
      <alignment horizontal="center" vertical="center"/>
    </xf>
    <xf numFmtId="181" fontId="136" fillId="8" borderId="244" xfId="7" applyNumberFormat="1" applyFont="1" applyFill="1" applyBorder="1" applyAlignment="1">
      <alignment horizontal="center" vertical="center"/>
    </xf>
    <xf numFmtId="181" fontId="136" fillId="8" borderId="245" xfId="7" applyNumberFormat="1" applyFont="1" applyFill="1" applyBorder="1" applyAlignment="1">
      <alignment horizontal="center" vertical="center"/>
    </xf>
    <xf numFmtId="180" fontId="136" fillId="8" borderId="244" xfId="7" applyNumberFormat="1" applyFont="1" applyFill="1" applyBorder="1" applyAlignment="1">
      <alignment horizontal="center" vertical="center"/>
    </xf>
    <xf numFmtId="180" fontId="136" fillId="8" borderId="245" xfId="7" applyNumberFormat="1" applyFont="1" applyFill="1" applyBorder="1" applyAlignment="1">
      <alignment horizontal="center" vertical="center"/>
    </xf>
    <xf numFmtId="9" fontId="136" fillId="8" borderId="249" xfId="8" applyFont="1" applyFill="1" applyBorder="1" applyAlignment="1">
      <alignment horizontal="center" vertical="center"/>
    </xf>
    <xf numFmtId="9" fontId="138" fillId="8" borderId="246" xfId="8" applyFont="1" applyFill="1" applyBorder="1" applyAlignment="1">
      <alignment horizontal="center" vertical="center"/>
    </xf>
    <xf numFmtId="2" fontId="139" fillId="9" borderId="247" xfId="7" applyNumberFormat="1" applyFont="1" applyFill="1" applyBorder="1" applyAlignment="1">
      <alignment horizontal="left" vertical="center" wrapText="1"/>
    </xf>
    <xf numFmtId="2" fontId="139" fillId="9" borderId="252" xfId="7" applyNumberFormat="1" applyFont="1" applyFill="1" applyBorder="1" applyAlignment="1">
      <alignment horizontal="left" vertical="center" wrapText="1"/>
    </xf>
    <xf numFmtId="0" fontId="123" fillId="0" borderId="253" xfId="0" applyFont="1" applyBorder="1" applyAlignment="1">
      <alignment horizontal="left" vertical="center" wrapText="1" indent="1"/>
    </xf>
    <xf numFmtId="0" fontId="136" fillId="8" borderId="254" xfId="0" applyFont="1" applyFill="1" applyBorder="1" applyAlignment="1">
      <alignment horizontal="center" vertical="center" wrapText="1"/>
    </xf>
    <xf numFmtId="2" fontId="136" fillId="8" borderId="255" xfId="7" applyNumberFormat="1" applyFont="1" applyFill="1" applyBorder="1" applyAlignment="1">
      <alignment horizontal="center" vertical="center"/>
    </xf>
    <xf numFmtId="4" fontId="136" fillId="8" borderId="256" xfId="7" applyNumberFormat="1" applyFont="1" applyFill="1" applyBorder="1" applyAlignment="1">
      <alignment horizontal="center" vertical="center"/>
    </xf>
    <xf numFmtId="4" fontId="136" fillId="8" borderId="257" xfId="7" applyNumberFormat="1" applyFont="1" applyFill="1" applyBorder="1" applyAlignment="1">
      <alignment horizontal="center" vertical="center"/>
    </xf>
    <xf numFmtId="9" fontId="136" fillId="8" borderId="258" xfId="8" applyFont="1" applyFill="1" applyBorder="1" applyAlignment="1">
      <alignment horizontal="center" vertical="center"/>
    </xf>
    <xf numFmtId="2" fontId="136" fillId="8" borderId="256" xfId="7" applyNumberFormat="1" applyFont="1" applyFill="1" applyBorder="1" applyAlignment="1">
      <alignment horizontal="center" vertical="center"/>
    </xf>
    <xf numFmtId="9" fontId="136" fillId="8" borderId="259" xfId="8" applyFont="1" applyFill="1" applyBorder="1" applyAlignment="1">
      <alignment horizontal="center" vertical="center"/>
    </xf>
    <xf numFmtId="2" fontId="139" fillId="9" borderId="254" xfId="7" applyNumberFormat="1" applyFont="1" applyFill="1" applyBorder="1" applyAlignment="1">
      <alignment horizontal="left" vertical="center" wrapText="1"/>
    </xf>
    <xf numFmtId="165" fontId="136" fillId="8" borderId="260" xfId="8" applyNumberFormat="1" applyFont="1" applyFill="1" applyBorder="1" applyAlignment="1">
      <alignment horizontal="center" vertical="center"/>
    </xf>
    <xf numFmtId="165" fontId="136" fillId="8" borderId="229" xfId="8" applyNumberFormat="1" applyFont="1" applyFill="1" applyBorder="1" applyAlignment="1">
      <alignment horizontal="center" vertical="center"/>
    </xf>
    <xf numFmtId="165" fontId="136" fillId="8" borderId="230" xfId="8" applyNumberFormat="1" applyFont="1" applyFill="1" applyBorder="1" applyAlignment="1">
      <alignment horizontal="center" vertical="center"/>
    </xf>
    <xf numFmtId="9" fontId="140" fillId="8" borderId="232" xfId="8" applyFont="1" applyFill="1" applyBorder="1" applyAlignment="1">
      <alignment horizontal="center" vertical="center"/>
    </xf>
    <xf numFmtId="9" fontId="136" fillId="8" borderId="232" xfId="8" applyFont="1" applyFill="1" applyBorder="1" applyAlignment="1">
      <alignment horizontal="center" vertical="center"/>
    </xf>
    <xf numFmtId="165" fontId="136" fillId="8" borderId="248" xfId="8" applyNumberFormat="1" applyFont="1" applyFill="1" applyBorder="1" applyAlignment="1">
      <alignment horizontal="center" vertical="center"/>
    </xf>
    <xf numFmtId="165" fontId="136" fillId="8" borderId="244" xfId="8" applyNumberFormat="1" applyFont="1" applyFill="1" applyBorder="1" applyAlignment="1">
      <alignment horizontal="center" vertical="center"/>
    </xf>
    <xf numFmtId="165" fontId="136" fillId="8" borderId="245" xfId="8" applyNumberFormat="1" applyFont="1" applyFill="1" applyBorder="1" applyAlignment="1">
      <alignment horizontal="center" vertical="center"/>
    </xf>
    <xf numFmtId="2" fontId="139" fillId="0" borderId="247" xfId="7" applyNumberFormat="1" applyFont="1" applyBorder="1" applyAlignment="1">
      <alignment horizontal="left" vertical="center" wrapText="1"/>
    </xf>
    <xf numFmtId="167" fontId="136" fillId="8" borderId="235" xfId="8" applyNumberFormat="1" applyFont="1" applyFill="1" applyBorder="1" applyAlignment="1">
      <alignment horizontal="center" vertical="center"/>
    </xf>
    <xf numFmtId="167" fontId="136" fillId="8" borderId="244" xfId="8" applyNumberFormat="1" applyFont="1" applyFill="1" applyBorder="1" applyAlignment="1">
      <alignment horizontal="center" vertical="center"/>
    </xf>
    <xf numFmtId="167" fontId="136" fillId="8" borderId="245" xfId="8" applyNumberFormat="1" applyFont="1" applyFill="1" applyBorder="1" applyAlignment="1">
      <alignment horizontal="center" vertical="center"/>
    </xf>
    <xf numFmtId="0" fontId="139" fillId="0" borderId="261" xfId="0" applyFont="1" applyBorder="1" applyAlignment="1">
      <alignment vertical="center" wrapText="1"/>
    </xf>
    <xf numFmtId="0" fontId="141" fillId="0" borderId="0" xfId="0" applyFont="1"/>
    <xf numFmtId="0" fontId="139" fillId="0" borderId="241" xfId="0" applyFont="1" applyBorder="1" applyAlignment="1">
      <alignment vertical="center" wrapText="1"/>
    </xf>
    <xf numFmtId="165" fontId="139" fillId="0" borderId="247" xfId="8" applyNumberFormat="1" applyFont="1" applyBorder="1" applyAlignment="1">
      <alignment horizontal="left" vertical="center" wrapText="1"/>
    </xf>
    <xf numFmtId="165" fontId="136" fillId="8" borderId="255" xfId="8" applyNumberFormat="1" applyFont="1" applyFill="1" applyBorder="1" applyAlignment="1">
      <alignment horizontal="center" vertical="center"/>
    </xf>
    <xf numFmtId="165" fontId="136" fillId="8" borderId="256" xfId="8" applyNumberFormat="1" applyFont="1" applyFill="1" applyBorder="1" applyAlignment="1">
      <alignment horizontal="center" vertical="center"/>
    </xf>
    <xf numFmtId="165" fontId="136" fillId="8" borderId="257" xfId="8" applyNumberFormat="1" applyFont="1" applyFill="1" applyBorder="1" applyAlignment="1">
      <alignment horizontal="center" vertical="center"/>
    </xf>
    <xf numFmtId="9" fontId="136" fillId="8" borderId="256" xfId="8" applyFont="1" applyFill="1" applyBorder="1" applyAlignment="1">
      <alignment horizontal="center" vertical="center"/>
    </xf>
    <xf numFmtId="9" fontId="136" fillId="8" borderId="257" xfId="8" applyFont="1" applyFill="1" applyBorder="1" applyAlignment="1">
      <alignment horizontal="center" vertical="center"/>
    </xf>
    <xf numFmtId="166" fontId="139" fillId="0" borderId="261" xfId="7" applyNumberFormat="1" applyFont="1" applyBorder="1" applyAlignment="1">
      <alignment horizontal="left" vertical="center"/>
    </xf>
    <xf numFmtId="9" fontId="136" fillId="8" borderId="260" xfId="0" applyNumberFormat="1" applyFont="1" applyFill="1" applyBorder="1" applyAlignment="1">
      <alignment horizontal="center" vertical="center"/>
    </xf>
    <xf numFmtId="9" fontId="136" fillId="8" borderId="229" xfId="0" applyNumberFormat="1" applyFont="1" applyFill="1" applyBorder="1" applyAlignment="1">
      <alignment horizontal="center" vertical="center"/>
    </xf>
    <xf numFmtId="9" fontId="136" fillId="8" borderId="230" xfId="0" applyNumberFormat="1" applyFont="1" applyFill="1" applyBorder="1" applyAlignment="1">
      <alignment horizontal="center" vertical="center"/>
    </xf>
    <xf numFmtId="9" fontId="136" fillId="8" borderId="232" xfId="0" applyNumberFormat="1" applyFont="1" applyFill="1" applyBorder="1" applyAlignment="1">
      <alignment horizontal="center" vertical="center"/>
    </xf>
    <xf numFmtId="9" fontId="137" fillId="8" borderId="232" xfId="0" applyNumberFormat="1" applyFont="1" applyFill="1" applyBorder="1" applyAlignment="1">
      <alignment horizontal="center" vertical="center"/>
    </xf>
    <xf numFmtId="9" fontId="137" fillId="8" borderId="231" xfId="0" applyNumberFormat="1" applyFont="1" applyFill="1" applyBorder="1" applyAlignment="1">
      <alignment horizontal="center" vertical="center"/>
    </xf>
    <xf numFmtId="9" fontId="140" fillId="8" borderId="232" xfId="0" applyNumberFormat="1" applyFont="1" applyFill="1" applyBorder="1" applyAlignment="1">
      <alignment horizontal="center" vertical="center"/>
    </xf>
    <xf numFmtId="0" fontId="139" fillId="0" borderId="247" xfId="0" applyFont="1" applyBorder="1" applyAlignment="1">
      <alignment vertical="center" wrapText="1"/>
    </xf>
    <xf numFmtId="1" fontId="123" fillId="0" borderId="0" xfId="0" applyNumberFormat="1" applyFont="1" applyAlignment="1">
      <alignment vertical="center"/>
    </xf>
    <xf numFmtId="9" fontId="136" fillId="8" borderId="244" xfId="0" applyNumberFormat="1" applyFont="1" applyFill="1" applyBorder="1" applyAlignment="1">
      <alignment horizontal="center" vertical="center"/>
    </xf>
    <xf numFmtId="9" fontId="136" fillId="8" borderId="245" xfId="0" applyNumberFormat="1" applyFont="1" applyFill="1" applyBorder="1" applyAlignment="1">
      <alignment horizontal="center" vertical="center"/>
    </xf>
    <xf numFmtId="9" fontId="136" fillId="8" borderId="249" xfId="0" applyNumberFormat="1" applyFont="1" applyFill="1" applyBorder="1" applyAlignment="1">
      <alignment horizontal="center" vertical="center"/>
    </xf>
    <xf numFmtId="9" fontId="136" fillId="8" borderId="246" xfId="0" applyNumberFormat="1" applyFont="1" applyFill="1" applyBorder="1" applyAlignment="1">
      <alignment horizontal="center" vertical="center"/>
    </xf>
    <xf numFmtId="9" fontId="140" fillId="8" borderId="249" xfId="0" applyNumberFormat="1" applyFont="1" applyFill="1" applyBorder="1" applyAlignment="1">
      <alignment horizontal="center" vertical="center"/>
    </xf>
    <xf numFmtId="9" fontId="138" fillId="8" borderId="246" xfId="0" applyNumberFormat="1" applyFont="1" applyFill="1" applyBorder="1" applyAlignment="1">
      <alignment horizontal="center" vertical="center"/>
    </xf>
    <xf numFmtId="0" fontId="123" fillId="0" borderId="262" xfId="0" applyFont="1" applyBorder="1" applyAlignment="1">
      <alignment horizontal="left" vertical="center" wrapText="1" indent="1"/>
    </xf>
    <xf numFmtId="0" fontId="136" fillId="8" borderId="263" xfId="0" applyFont="1" applyFill="1" applyBorder="1" applyAlignment="1">
      <alignment horizontal="center" vertical="center" wrapText="1"/>
    </xf>
    <xf numFmtId="9" fontId="136" fillId="8" borderId="264" xfId="0" applyNumberFormat="1" applyFont="1" applyFill="1" applyBorder="1" applyAlignment="1">
      <alignment horizontal="center" vertical="center"/>
    </xf>
    <xf numFmtId="9" fontId="136" fillId="8" borderId="256" xfId="0" applyNumberFormat="1" applyFont="1" applyFill="1" applyBorder="1" applyAlignment="1">
      <alignment horizontal="center" vertical="center"/>
    </xf>
    <xf numFmtId="9" fontId="136" fillId="8" borderId="257" xfId="0" applyNumberFormat="1" applyFont="1" applyFill="1" applyBorder="1" applyAlignment="1">
      <alignment horizontal="center" vertical="center"/>
    </xf>
    <xf numFmtId="9" fontId="137" fillId="8" borderId="259" xfId="0" applyNumberFormat="1" applyFont="1" applyFill="1" applyBorder="1" applyAlignment="1">
      <alignment horizontal="center" vertical="center"/>
    </xf>
    <xf numFmtId="9" fontId="137" fillId="8" borderId="258" xfId="0" applyNumberFormat="1" applyFont="1" applyFill="1" applyBorder="1" applyAlignment="1">
      <alignment horizontal="center" vertical="center"/>
    </xf>
    <xf numFmtId="2" fontId="139" fillId="9" borderId="261" xfId="7" applyNumberFormat="1" applyFont="1" applyFill="1" applyBorder="1" applyAlignment="1">
      <alignment horizontal="left" vertical="center" wrapText="1"/>
    </xf>
    <xf numFmtId="9" fontId="137" fillId="8" borderId="246" xfId="0" applyNumberFormat="1" applyFont="1" applyFill="1" applyBorder="1" applyAlignment="1">
      <alignment horizontal="center" vertical="center"/>
    </xf>
    <xf numFmtId="0" fontId="139" fillId="10" borderId="247" xfId="0" applyFont="1" applyFill="1" applyBorder="1" applyAlignment="1">
      <alignment horizontal="left" vertical="center" wrapText="1"/>
    </xf>
    <xf numFmtId="9" fontId="139" fillId="0" borderId="247" xfId="0" applyNumberFormat="1" applyFont="1" applyBorder="1" applyAlignment="1">
      <alignment horizontal="left" vertical="center" wrapText="1"/>
    </xf>
    <xf numFmtId="9" fontId="136" fillId="8" borderId="255" xfId="0" applyNumberFormat="1" applyFont="1" applyFill="1" applyBorder="1" applyAlignment="1">
      <alignment horizontal="center" vertical="center"/>
    </xf>
    <xf numFmtId="0" fontId="123" fillId="0" borderId="228" xfId="0" applyFont="1" applyBorder="1" applyAlignment="1">
      <alignment horizontal="left" vertical="center" wrapText="1" indent="1"/>
    </xf>
    <xf numFmtId="2" fontId="136" fillId="8" borderId="260" xfId="0" applyNumberFormat="1" applyFont="1" applyFill="1" applyBorder="1" applyAlignment="1">
      <alignment horizontal="center" vertical="center"/>
    </xf>
    <xf numFmtId="2" fontId="136" fillId="8" borderId="229" xfId="0" applyNumberFormat="1" applyFont="1" applyFill="1" applyBorder="1" applyAlignment="1">
      <alignment horizontal="center" vertical="center"/>
    </xf>
    <xf numFmtId="2" fontId="136" fillId="8" borderId="230" xfId="0" applyNumberFormat="1" applyFont="1" applyFill="1" applyBorder="1" applyAlignment="1">
      <alignment horizontal="center" vertical="center"/>
    </xf>
    <xf numFmtId="9" fontId="138" fillId="8" borderId="232" xfId="0" applyNumberFormat="1" applyFont="1" applyFill="1" applyBorder="1" applyAlignment="1">
      <alignment horizontal="center" vertical="center"/>
    </xf>
    <xf numFmtId="2" fontId="139" fillId="9" borderId="228" xfId="7" applyNumberFormat="1" applyFont="1" applyFill="1" applyBorder="1" applyAlignment="1">
      <alignment horizontal="left" vertical="center" wrapText="1"/>
    </xf>
    <xf numFmtId="0" fontId="123" fillId="0" borderId="254" xfId="0" applyFont="1" applyBorder="1" applyAlignment="1">
      <alignment horizontal="left" vertical="center" wrapText="1" indent="1"/>
    </xf>
    <xf numFmtId="166" fontId="136" fillId="8" borderId="255" xfId="0" applyNumberFormat="1" applyFont="1" applyFill="1" applyBorder="1" applyAlignment="1">
      <alignment horizontal="center" vertical="center"/>
    </xf>
    <xf numFmtId="2" fontId="136" fillId="8" borderId="256" xfId="0" applyNumberFormat="1" applyFont="1" applyFill="1" applyBorder="1" applyAlignment="1">
      <alignment horizontal="center" vertical="center"/>
    </xf>
    <xf numFmtId="2" fontId="136" fillId="8" borderId="257" xfId="0" applyNumberFormat="1" applyFont="1" applyFill="1" applyBorder="1" applyAlignment="1">
      <alignment horizontal="center" vertical="center"/>
    </xf>
    <xf numFmtId="9" fontId="137" fillId="8" borderId="259" xfId="8" applyFont="1" applyFill="1" applyBorder="1" applyAlignment="1">
      <alignment horizontal="center" vertical="center"/>
    </xf>
    <xf numFmtId="9" fontId="137" fillId="8" borderId="258" xfId="8" applyFont="1" applyFill="1" applyBorder="1" applyAlignment="1">
      <alignment horizontal="center" vertical="center"/>
    </xf>
    <xf numFmtId="9" fontId="138" fillId="8" borderId="259" xfId="8" applyFont="1" applyFill="1" applyBorder="1" applyAlignment="1">
      <alignment horizontal="center" vertical="center"/>
    </xf>
    <xf numFmtId="0" fontId="139" fillId="0" borderId="227" xfId="0" applyFont="1" applyBorder="1" applyAlignment="1">
      <alignment horizontal="left" vertical="center" wrapText="1" indent="1"/>
    </xf>
    <xf numFmtId="9" fontId="136" fillId="8" borderId="228" xfId="0" applyNumberFormat="1" applyFont="1" applyFill="1" applyBorder="1" applyAlignment="1">
      <alignment horizontal="center" vertical="center"/>
    </xf>
    <xf numFmtId="182" fontId="136" fillId="8" borderId="229" xfId="0" applyNumberFormat="1" applyFont="1" applyFill="1" applyBorder="1" applyAlignment="1">
      <alignment horizontal="center" vertical="center"/>
    </xf>
    <xf numFmtId="182" fontId="136" fillId="8" borderId="230" xfId="0" applyNumberFormat="1" applyFont="1" applyFill="1" applyBorder="1" applyAlignment="1">
      <alignment horizontal="center" vertical="center"/>
    </xf>
    <xf numFmtId="9" fontId="139" fillId="9" borderId="228" xfId="0" applyNumberFormat="1" applyFont="1" applyFill="1" applyBorder="1" applyAlignment="1">
      <alignment horizontal="left" vertical="center" wrapText="1"/>
    </xf>
    <xf numFmtId="0" fontId="139" fillId="0" borderId="253" xfId="0" applyFont="1" applyBorder="1" applyAlignment="1">
      <alignment horizontal="left" vertical="center" wrapText="1" indent="1"/>
    </xf>
    <xf numFmtId="183" fontId="136" fillId="8" borderId="254" xfId="0" applyNumberFormat="1" applyFont="1" applyFill="1" applyBorder="1" applyAlignment="1">
      <alignment horizontal="center" vertical="center"/>
    </xf>
    <xf numFmtId="183" fontId="136" fillId="8" borderId="256" xfId="0" applyNumberFormat="1" applyFont="1" applyFill="1" applyBorder="1" applyAlignment="1">
      <alignment horizontal="center" vertical="center"/>
    </xf>
    <xf numFmtId="183" fontId="136" fillId="8" borderId="257" xfId="0" applyNumberFormat="1" applyFont="1" applyFill="1" applyBorder="1" applyAlignment="1">
      <alignment horizontal="center" vertical="center"/>
    </xf>
    <xf numFmtId="9" fontId="138" fillId="8" borderId="258" xfId="8" applyFont="1" applyFill="1" applyBorder="1" applyAlignment="1">
      <alignment horizontal="center" vertical="center"/>
    </xf>
    <xf numFmtId="9" fontId="140" fillId="8" borderId="259" xfId="8" applyFont="1" applyFill="1" applyBorder="1" applyAlignment="1">
      <alignment horizontal="center" vertical="center"/>
    </xf>
    <xf numFmtId="9" fontId="139" fillId="9" borderId="254" xfId="0" applyNumberFormat="1" applyFont="1" applyFill="1" applyBorder="1" applyAlignment="1">
      <alignment horizontal="left" vertical="center" wrapText="1"/>
    </xf>
    <xf numFmtId="0" fontId="135" fillId="0" borderId="26" xfId="0" applyFont="1" applyBorder="1" applyAlignment="1">
      <alignment horizontal="center" vertical="center" wrapText="1"/>
    </xf>
    <xf numFmtId="0" fontId="139" fillId="0" borderId="26" xfId="0" applyFont="1" applyBorder="1" applyAlignment="1">
      <alignment horizontal="left" vertical="center" wrapText="1" indent="1"/>
    </xf>
    <xf numFmtId="0" fontId="136" fillId="8" borderId="19" xfId="0" applyFont="1" applyFill="1" applyBorder="1" applyAlignment="1">
      <alignment horizontal="center" vertical="center" wrapText="1"/>
    </xf>
    <xf numFmtId="9" fontId="136" fillId="8" borderId="27" xfId="0" applyNumberFormat="1" applyFont="1" applyFill="1" applyBorder="1" applyAlignment="1">
      <alignment horizontal="center" vertical="center"/>
    </xf>
    <xf numFmtId="182" fontId="136" fillId="8" borderId="265" xfId="0" applyNumberFormat="1" applyFont="1" applyFill="1" applyBorder="1" applyAlignment="1">
      <alignment horizontal="center" vertical="center"/>
    </xf>
    <xf numFmtId="182" fontId="136" fillId="8" borderId="266" xfId="0" applyNumberFormat="1" applyFont="1" applyFill="1" applyBorder="1" applyAlignment="1">
      <alignment horizontal="center" vertical="center"/>
    </xf>
    <xf numFmtId="9" fontId="136" fillId="8" borderId="267" xfId="0" applyNumberFormat="1" applyFont="1" applyFill="1" applyBorder="1" applyAlignment="1">
      <alignment horizontal="center" vertical="center"/>
    </xf>
    <xf numFmtId="9" fontId="136" fillId="8" borderId="268" xfId="0" applyNumberFormat="1" applyFont="1" applyFill="1" applyBorder="1" applyAlignment="1">
      <alignment horizontal="center" vertical="center"/>
    </xf>
    <xf numFmtId="9" fontId="139" fillId="9" borderId="27" xfId="0" applyNumberFormat="1" applyFont="1" applyFill="1" applyBorder="1" applyAlignment="1">
      <alignment horizontal="left" vertical="center"/>
    </xf>
    <xf numFmtId="9" fontId="137" fillId="8" borderId="267" xfId="0" applyNumberFormat="1" applyFont="1" applyFill="1" applyBorder="1" applyAlignment="1">
      <alignment horizontal="center" vertical="center"/>
    </xf>
    <xf numFmtId="9" fontId="137" fillId="8" borderId="268" xfId="0" applyNumberFormat="1" applyFont="1" applyFill="1" applyBorder="1" applyAlignment="1">
      <alignment horizontal="center" vertical="center"/>
    </xf>
    <xf numFmtId="9" fontId="139" fillId="9" borderId="27" xfId="0" applyNumberFormat="1" applyFont="1" applyFill="1" applyBorder="1" applyAlignment="1">
      <alignment horizontal="left" vertical="center" wrapText="1"/>
    </xf>
    <xf numFmtId="9" fontId="136" fillId="8" borderId="231" xfId="8" applyFont="1" applyFill="1" applyBorder="1" applyAlignment="1">
      <alignment horizontal="center" vertical="center"/>
    </xf>
    <xf numFmtId="9" fontId="136" fillId="8" borderId="229" xfId="8" applyFont="1" applyFill="1" applyBorder="1" applyAlignment="1">
      <alignment horizontal="center" vertical="center"/>
    </xf>
    <xf numFmtId="9" fontId="136" fillId="8" borderId="230" xfId="8" applyFont="1" applyFill="1" applyBorder="1" applyAlignment="1">
      <alignment horizontal="center" vertical="center"/>
    </xf>
    <xf numFmtId="49" fontId="139" fillId="9" borderId="228" xfId="0" applyNumberFormat="1" applyFont="1" applyFill="1" applyBorder="1" applyAlignment="1">
      <alignment horizontal="left" vertical="center"/>
    </xf>
    <xf numFmtId="0" fontId="139" fillId="0" borderId="242" xfId="0" applyFont="1" applyBorder="1" applyAlignment="1">
      <alignment horizontal="left" vertical="center" wrapText="1" indent="1"/>
    </xf>
    <xf numFmtId="183" fontId="136" fillId="8" borderId="248" xfId="0" applyNumberFormat="1" applyFont="1" applyFill="1" applyBorder="1" applyAlignment="1">
      <alignment horizontal="center" vertical="center"/>
    </xf>
    <xf numFmtId="2" fontId="136" fillId="8" borderId="244" xfId="0" applyNumberFormat="1" applyFont="1" applyFill="1" applyBorder="1" applyAlignment="1">
      <alignment horizontal="center" vertical="center"/>
    </xf>
    <xf numFmtId="2" fontId="136" fillId="8" borderId="245" xfId="0" applyNumberFormat="1" applyFont="1" applyFill="1" applyBorder="1" applyAlignment="1">
      <alignment horizontal="center" vertical="center"/>
    </xf>
    <xf numFmtId="49" fontId="139" fillId="9" borderId="236" xfId="0" applyNumberFormat="1" applyFont="1" applyFill="1" applyBorder="1" applyAlignment="1">
      <alignment horizontal="left" vertical="center" wrapText="1"/>
    </xf>
    <xf numFmtId="2" fontId="136" fillId="8" borderId="255" xfId="0" applyNumberFormat="1" applyFont="1" applyFill="1" applyBorder="1" applyAlignment="1">
      <alignment horizontal="center" vertical="center"/>
    </xf>
    <xf numFmtId="49" fontId="139" fillId="9" borderId="254" xfId="0" applyNumberFormat="1" applyFont="1" applyFill="1" applyBorder="1" applyAlignment="1">
      <alignment horizontal="left" vertical="center"/>
    </xf>
    <xf numFmtId="0" fontId="123" fillId="0" borderId="19" xfId="0" applyFont="1" applyBorder="1" applyAlignment="1">
      <alignment vertical="center" wrapText="1"/>
    </xf>
    <xf numFmtId="0" fontId="138" fillId="8" borderId="19" xfId="0" applyFont="1" applyFill="1" applyBorder="1" applyAlignment="1">
      <alignment horizontal="center" vertical="center"/>
    </xf>
    <xf numFmtId="0" fontId="138" fillId="8" borderId="265" xfId="0" applyFont="1" applyFill="1" applyBorder="1" applyAlignment="1">
      <alignment horizontal="center" vertical="center"/>
    </xf>
    <xf numFmtId="0" fontId="138" fillId="8" borderId="266" xfId="0" applyFont="1" applyFill="1" applyBorder="1" applyAlignment="1">
      <alignment horizontal="center" vertical="center"/>
    </xf>
    <xf numFmtId="9" fontId="138" fillId="8" borderId="267" xfId="8" applyFont="1" applyFill="1" applyBorder="1" applyAlignment="1">
      <alignment horizontal="center" vertical="center"/>
    </xf>
    <xf numFmtId="9" fontId="138" fillId="8" borderId="268" xfId="8" applyFont="1" applyFill="1" applyBorder="1" applyAlignment="1">
      <alignment horizontal="center" vertical="center"/>
    </xf>
    <xf numFmtId="0" fontId="123" fillId="0" borderId="19" xfId="0" applyFont="1" applyBorder="1" applyAlignment="1">
      <alignment vertical="center"/>
    </xf>
    <xf numFmtId="0" fontId="138" fillId="8" borderId="269" xfId="0" applyFont="1" applyFill="1" applyBorder="1" applyAlignment="1">
      <alignment horizontal="center" vertical="center"/>
    </xf>
    <xf numFmtId="0" fontId="138" fillId="8" borderId="270" xfId="0" applyFont="1" applyFill="1" applyBorder="1" applyAlignment="1">
      <alignment horizontal="center" vertical="center"/>
    </xf>
    <xf numFmtId="9" fontId="138" fillId="8" borderId="271" xfId="8" applyFont="1" applyFill="1" applyBorder="1" applyAlignment="1">
      <alignment horizontal="center" vertical="center"/>
    </xf>
    <xf numFmtId="9" fontId="138" fillId="8" borderId="272" xfId="8" applyFont="1" applyFill="1" applyBorder="1" applyAlignment="1">
      <alignment horizontal="center" vertical="center"/>
    </xf>
    <xf numFmtId="0" fontId="142" fillId="0" borderId="0" xfId="0" applyFont="1" applyAlignment="1">
      <alignment horizontal="center" vertical="center"/>
    </xf>
    <xf numFmtId="0" fontId="142" fillId="0" borderId="0" xfId="0" applyFont="1" applyAlignment="1">
      <alignment vertical="center"/>
    </xf>
    <xf numFmtId="0" fontId="142" fillId="0" borderId="0" xfId="0" applyFont="1" applyAlignment="1">
      <alignment horizontal="left" vertical="center"/>
    </xf>
    <xf numFmtId="181" fontId="136" fillId="8" borderId="244" xfId="7" quotePrefix="1" applyNumberFormat="1" applyFont="1" applyFill="1" applyBorder="1" applyAlignment="1">
      <alignment horizontal="center" vertical="center"/>
    </xf>
    <xf numFmtId="181" fontId="136" fillId="8" borderId="245" xfId="7" quotePrefix="1" applyNumberFormat="1" applyFont="1" applyFill="1" applyBorder="1" applyAlignment="1">
      <alignment horizontal="center" vertical="center"/>
    </xf>
    <xf numFmtId="9" fontId="136" fillId="8" borderId="246" xfId="8" quotePrefix="1" applyFont="1" applyFill="1" applyBorder="1" applyAlignment="1">
      <alignment horizontal="center" vertical="center"/>
    </xf>
    <xf numFmtId="0" fontId="144" fillId="46" borderId="21" xfId="10" applyFont="1" applyFill="1" applyBorder="1" applyAlignment="1">
      <alignment vertical="center" wrapText="1"/>
    </xf>
    <xf numFmtId="0" fontId="144" fillId="46" borderId="21" xfId="10" applyFont="1" applyFill="1" applyBorder="1" applyAlignment="1">
      <alignment horizontal="center" vertical="center" wrapText="1"/>
    </xf>
    <xf numFmtId="0" fontId="0" fillId="0" borderId="0" xfId="10" applyFont="1"/>
    <xf numFmtId="0" fontId="144" fillId="9" borderId="0" xfId="10" applyFont="1" applyFill="1" applyAlignment="1">
      <alignment horizontal="center" vertical="center" wrapText="1"/>
    </xf>
    <xf numFmtId="3" fontId="145" fillId="9" borderId="36" xfId="10" applyNumberFormat="1" applyFont="1" applyFill="1" applyBorder="1" applyAlignment="1">
      <alignment horizontal="center" vertical="center" wrapText="1"/>
    </xf>
    <xf numFmtId="0" fontId="114" fillId="30" borderId="19" xfId="10" applyFont="1" applyFill="1" applyBorder="1" applyAlignment="1">
      <alignment horizontal="center" vertical="center" wrapText="1"/>
    </xf>
    <xf numFmtId="0" fontId="114" fillId="30" borderId="19" xfId="10" applyFont="1" applyFill="1" applyBorder="1" applyAlignment="1">
      <alignment horizontal="center" vertical="top" wrapText="1"/>
    </xf>
    <xf numFmtId="0" fontId="144" fillId="9" borderId="36" xfId="10" applyFont="1" applyFill="1" applyBorder="1" applyAlignment="1">
      <alignment horizontal="center" vertical="center" wrapText="1"/>
    </xf>
    <xf numFmtId="3" fontId="145" fillId="47" borderId="273" xfId="10" applyNumberFormat="1" applyFont="1" applyFill="1" applyBorder="1" applyAlignment="1">
      <alignment horizontal="center" vertical="center" wrapText="1"/>
    </xf>
    <xf numFmtId="3" fontId="145" fillId="47" borderId="273" xfId="10" applyNumberFormat="1" applyFont="1" applyFill="1" applyBorder="1" applyAlignment="1">
      <alignment horizontal="center" vertical="top" wrapText="1"/>
    </xf>
    <xf numFmtId="0" fontId="150" fillId="9" borderId="19" xfId="10" applyFont="1" applyFill="1" applyBorder="1" applyAlignment="1">
      <alignment horizontal="center" vertical="center"/>
    </xf>
    <xf numFmtId="3" fontId="151" fillId="0" borderId="19" xfId="10" applyNumberFormat="1" applyFont="1" applyBorder="1" applyAlignment="1">
      <alignment horizontal="center"/>
    </xf>
    <xf numFmtId="4" fontId="151" fillId="0" borderId="19" xfId="10" applyNumberFormat="1" applyFont="1" applyBorder="1" applyAlignment="1">
      <alignment horizontal="center"/>
    </xf>
    <xf numFmtId="9" fontId="151" fillId="0" borderId="19" xfId="8" applyFont="1" applyBorder="1" applyAlignment="1">
      <alignment horizontal="center"/>
    </xf>
    <xf numFmtId="2" fontId="0" fillId="0" borderId="0" xfId="10" applyNumberFormat="1" applyFont="1"/>
    <xf numFmtId="0" fontId="150" fillId="48" borderId="19" xfId="10" applyFont="1" applyFill="1" applyBorder="1" applyAlignment="1">
      <alignment horizontal="center" vertical="center"/>
    </xf>
    <xf numFmtId="3" fontId="151" fillId="48" borderId="19" xfId="10" applyNumberFormat="1" applyFont="1" applyFill="1" applyBorder="1" applyAlignment="1">
      <alignment horizontal="center"/>
    </xf>
    <xf numFmtId="4" fontId="151" fillId="48" borderId="19" xfId="10" applyNumberFormat="1" applyFont="1" applyFill="1" applyBorder="1" applyAlignment="1">
      <alignment horizontal="center"/>
    </xf>
    <xf numFmtId="9" fontId="152" fillId="48" borderId="19" xfId="8" applyFont="1" applyFill="1" applyBorder="1" applyAlignment="1">
      <alignment horizontal="center"/>
    </xf>
    <xf numFmtId="3" fontId="0" fillId="0" borderId="0" xfId="10" applyNumberFormat="1" applyFont="1"/>
    <xf numFmtId="166" fontId="0" fillId="0" borderId="0" xfId="10" applyNumberFormat="1" applyFont="1"/>
    <xf numFmtId="167" fontId="151" fillId="0" borderId="19" xfId="10" applyNumberFormat="1" applyFont="1" applyBorder="1" applyAlignment="1">
      <alignment horizontal="center"/>
    </xf>
    <xf numFmtId="165" fontId="151" fillId="0" borderId="19" xfId="8" applyNumberFormat="1" applyFont="1" applyBorder="1" applyAlignment="1">
      <alignment horizontal="center"/>
    </xf>
    <xf numFmtId="165" fontId="151" fillId="48" borderId="19" xfId="8" applyNumberFormat="1" applyFont="1" applyFill="1" applyBorder="1" applyAlignment="1">
      <alignment horizontal="center"/>
    </xf>
    <xf numFmtId="167" fontId="0" fillId="0" borderId="0" xfId="10" applyNumberFormat="1" applyFont="1" applyAlignment="1">
      <alignment horizontal="center"/>
    </xf>
    <xf numFmtId="167" fontId="0" fillId="0" borderId="0" xfId="10" applyNumberFormat="1" applyFont="1"/>
    <xf numFmtId="0" fontId="0" fillId="0" borderId="0" xfId="10" applyFont="1" applyAlignment="1">
      <alignment vertical="top"/>
    </xf>
    <xf numFmtId="176" fontId="151" fillId="0" borderId="19" xfId="10" applyNumberFormat="1" applyFont="1" applyBorder="1" applyAlignment="1">
      <alignment horizontal="center"/>
    </xf>
    <xf numFmtId="176" fontId="151" fillId="48" borderId="19" xfId="10" applyNumberFormat="1" applyFont="1" applyFill="1" applyBorder="1" applyAlignment="1">
      <alignment horizontal="center"/>
    </xf>
    <xf numFmtId="3" fontId="0" fillId="0" borderId="0" xfId="10" applyNumberFormat="1" applyFont="1" applyAlignment="1">
      <alignment horizontal="center"/>
    </xf>
    <xf numFmtId="176" fontId="0" fillId="0" borderId="0" xfId="10" applyNumberFormat="1" applyFont="1" applyAlignment="1">
      <alignment horizontal="center"/>
    </xf>
    <xf numFmtId="0" fontId="153" fillId="0" borderId="0" xfId="11" applyFont="1"/>
    <xf numFmtId="0" fontId="153" fillId="0" borderId="0" xfId="11" applyFont="1" applyAlignment="1">
      <alignment vertical="center"/>
    </xf>
    <xf numFmtId="0" fontId="153" fillId="0" borderId="0" xfId="11" applyFont="1" applyAlignment="1">
      <alignment horizontal="center" vertical="center"/>
    </xf>
    <xf numFmtId="0" fontId="154" fillId="0" borderId="0" xfId="11" applyFont="1" applyAlignment="1">
      <alignment horizontal="left"/>
    </xf>
    <xf numFmtId="0" fontId="153" fillId="0" borderId="0" xfId="11" applyFont="1" applyAlignment="1">
      <alignment horizontal="left" indent="1"/>
    </xf>
    <xf numFmtId="0" fontId="154" fillId="0" borderId="0" xfId="11" applyFont="1" applyAlignment="1">
      <alignment horizontal="center"/>
    </xf>
    <xf numFmtId="0" fontId="154" fillId="0" borderId="0" xfId="11" applyFont="1"/>
    <xf numFmtId="9" fontId="155" fillId="9" borderId="0" xfId="12" applyFont="1" applyFill="1" applyAlignment="1" applyProtection="1">
      <alignment vertical="center"/>
      <protection locked="0"/>
    </xf>
    <xf numFmtId="0" fontId="0" fillId="0" borderId="0" xfId="0" applyAlignment="1" applyProtection="1">
      <alignment vertical="center"/>
      <protection locked="0"/>
    </xf>
    <xf numFmtId="0" fontId="153" fillId="0" borderId="0" xfId="0" applyFont="1"/>
    <xf numFmtId="9" fontId="155" fillId="9" borderId="0" xfId="12" applyFont="1" applyFill="1" applyAlignment="1" applyProtection="1">
      <alignment vertical="center"/>
      <protection hidden="1"/>
    </xf>
    <xf numFmtId="0" fontId="156" fillId="0" borderId="0" xfId="13" applyFont="1" applyAlignment="1">
      <alignment horizontal="left" vertical="center" wrapText="1"/>
    </xf>
    <xf numFmtId="0" fontId="154" fillId="0" borderId="0" xfId="11" applyFont="1" applyAlignment="1">
      <alignment vertical="center" wrapText="1"/>
    </xf>
    <xf numFmtId="0" fontId="154" fillId="9" borderId="0" xfId="0" applyFont="1" applyFill="1" applyAlignment="1">
      <alignment horizontal="right"/>
    </xf>
    <xf numFmtId="9" fontId="157" fillId="9" borderId="0" xfId="12" applyFont="1" applyFill="1" applyAlignment="1">
      <alignment horizontal="left" vertical="center" wrapText="1"/>
    </xf>
    <xf numFmtId="0" fontId="154" fillId="9" borderId="0" xfId="0" applyFont="1" applyFill="1" applyAlignment="1">
      <alignment horizontal="center"/>
    </xf>
    <xf numFmtId="0" fontId="156" fillId="9" borderId="0" xfId="14" applyFont="1" applyFill="1" applyAlignment="1">
      <alignment vertical="center"/>
    </xf>
    <xf numFmtId="0" fontId="156" fillId="0" borderId="0" xfId="11" applyFont="1" applyAlignment="1">
      <alignment horizontal="center" vertical="center" wrapText="1"/>
    </xf>
    <xf numFmtId="0" fontId="158" fillId="0" borderId="0" xfId="13" applyFont="1" applyAlignment="1" applyProtection="1">
      <alignment vertical="center"/>
      <protection hidden="1"/>
    </xf>
    <xf numFmtId="0" fontId="159" fillId="0" borderId="0" xfId="13" applyFont="1" applyAlignment="1" applyProtection="1">
      <alignment vertical="center"/>
      <protection hidden="1"/>
    </xf>
    <xf numFmtId="9" fontId="160" fillId="9" borderId="0" xfId="12" applyFont="1" applyFill="1" applyAlignment="1" applyProtection="1">
      <alignment vertical="center"/>
      <protection hidden="1"/>
    </xf>
    <xf numFmtId="0" fontId="153" fillId="0" borderId="0" xfId="0" applyFont="1" applyAlignment="1">
      <alignment horizontal="center"/>
    </xf>
    <xf numFmtId="0" fontId="161" fillId="0" borderId="0" xfId="13" applyFont="1" applyAlignment="1" applyProtection="1">
      <alignment vertical="center"/>
      <protection hidden="1"/>
    </xf>
    <xf numFmtId="0" fontId="154" fillId="0" borderId="0" xfId="13" applyFont="1" applyAlignment="1">
      <alignment vertical="center" wrapText="1"/>
    </xf>
    <xf numFmtId="0" fontId="153" fillId="0" borderId="0" xfId="13" applyFont="1" applyAlignment="1" applyProtection="1">
      <alignment vertical="center"/>
      <protection locked="0"/>
    </xf>
    <xf numFmtId="9" fontId="162" fillId="9" borderId="0" xfId="12" applyFont="1" applyFill="1" applyAlignment="1" applyProtection="1">
      <alignment vertical="center"/>
      <protection hidden="1"/>
    </xf>
    <xf numFmtId="0" fontId="123" fillId="0" borderId="0" xfId="0" applyFont="1" applyAlignment="1" applyProtection="1">
      <alignment vertical="center"/>
      <protection locked="0"/>
    </xf>
    <xf numFmtId="0" fontId="153" fillId="0" borderId="0" xfId="13" applyFont="1" applyAlignment="1" applyProtection="1">
      <alignment vertical="center"/>
      <protection hidden="1"/>
    </xf>
    <xf numFmtId="164" fontId="153" fillId="0" borderId="0" xfId="7" applyFont="1"/>
    <xf numFmtId="171" fontId="153" fillId="0" borderId="0" xfId="11" applyNumberFormat="1" applyFont="1"/>
    <xf numFmtId="0" fontId="153" fillId="0" borderId="0" xfId="11" applyFont="1" applyAlignment="1" applyProtection="1">
      <alignment vertical="center"/>
      <protection hidden="1"/>
    </xf>
    <xf numFmtId="0" fontId="153" fillId="0" borderId="0" xfId="11" applyFont="1" applyAlignment="1" applyProtection="1">
      <alignment horizontal="center" vertical="center"/>
      <protection hidden="1"/>
    </xf>
    <xf numFmtId="171" fontId="153" fillId="0" borderId="0" xfId="15" applyNumberFormat="1" applyFont="1"/>
    <xf numFmtId="0" fontId="123" fillId="49" borderId="31" xfId="13" applyFont="1" applyFill="1" applyBorder="1" applyAlignment="1" applyProtection="1">
      <alignment vertical="center"/>
      <protection locked="0"/>
    </xf>
    <xf numFmtId="0" fontId="154" fillId="49" borderId="32" xfId="13" applyFont="1" applyFill="1" applyBorder="1" applyAlignment="1">
      <alignment horizontal="right"/>
    </xf>
    <xf numFmtId="9" fontId="163" fillId="49" borderId="195" xfId="12" applyFont="1" applyFill="1" applyBorder="1" applyAlignment="1">
      <alignment horizontal="center"/>
    </xf>
    <xf numFmtId="0" fontId="153" fillId="0" borderId="0" xfId="11" applyFont="1" applyAlignment="1" applyProtection="1">
      <alignment horizontal="left" vertical="center" wrapText="1"/>
      <protection hidden="1"/>
    </xf>
    <xf numFmtId="0" fontId="153" fillId="0" borderId="0" xfId="11" applyFont="1" applyAlignment="1" applyProtection="1">
      <alignment horizontal="center" vertical="center" wrapText="1"/>
      <protection hidden="1"/>
    </xf>
    <xf numFmtId="0" fontId="153" fillId="0" borderId="0" xfId="0" applyFont="1" applyAlignment="1" applyProtection="1">
      <alignment vertical="center"/>
      <protection locked="0"/>
    </xf>
    <xf numFmtId="0" fontId="164" fillId="51" borderId="14" xfId="16" applyFont="1" applyFill="1" applyBorder="1" applyAlignment="1">
      <alignment horizontal="center" vertical="center" wrapText="1"/>
    </xf>
    <xf numFmtId="0" fontId="164" fillId="51" borderId="16" xfId="16" applyFont="1" applyFill="1" applyBorder="1" applyAlignment="1">
      <alignment horizontal="center" vertical="center" wrapText="1"/>
    </xf>
    <xf numFmtId="0" fontId="166" fillId="52" borderId="14" xfId="17" applyFont="1" applyFill="1" applyBorder="1" applyAlignment="1">
      <alignment horizontal="center" vertical="center" wrapText="1"/>
    </xf>
    <xf numFmtId="0" fontId="167" fillId="0" borderId="19" xfId="11" applyFont="1" applyBorder="1" applyAlignment="1">
      <alignment horizontal="left" vertical="center" wrapText="1"/>
    </xf>
    <xf numFmtId="0" fontId="153" fillId="0" borderId="19" xfId="11" applyFont="1" applyBorder="1" applyAlignment="1">
      <alignment horizontal="left" vertical="center" wrapText="1" indent="1"/>
    </xf>
    <xf numFmtId="0" fontId="153" fillId="0" borderId="19" xfId="11" applyFont="1" applyBorder="1" applyAlignment="1">
      <alignment horizontal="center" vertical="center" wrapText="1"/>
    </xf>
    <xf numFmtId="0" fontId="167" fillId="0" borderId="19" xfId="11" applyFont="1" applyBorder="1" applyAlignment="1">
      <alignment horizontal="center" vertical="center" wrapText="1"/>
    </xf>
    <xf numFmtId="184" fontId="167" fillId="0" borderId="19" xfId="18" applyNumberFormat="1" applyFont="1" applyBorder="1" applyAlignment="1">
      <alignment horizontal="center" vertical="center"/>
    </xf>
    <xf numFmtId="165" fontId="168" fillId="0" borderId="19" xfId="19" applyNumberFormat="1" applyFont="1" applyBorder="1" applyAlignment="1">
      <alignment horizontal="center" vertical="center"/>
    </xf>
    <xf numFmtId="9" fontId="167" fillId="0" borderId="19" xfId="12" applyFont="1" applyBorder="1" applyAlignment="1">
      <alignment horizontal="center" vertical="center"/>
    </xf>
    <xf numFmtId="3" fontId="168" fillId="0" borderId="19" xfId="19" applyNumberFormat="1" applyFont="1" applyBorder="1" applyAlignment="1">
      <alignment horizontal="center" vertical="center"/>
    </xf>
    <xf numFmtId="3" fontId="168" fillId="0" borderId="19" xfId="15" applyNumberFormat="1" applyFont="1" applyBorder="1" applyAlignment="1">
      <alignment horizontal="center" vertical="center"/>
    </xf>
    <xf numFmtId="171" fontId="168" fillId="0" borderId="19" xfId="7" applyNumberFormat="1" applyFont="1" applyBorder="1" applyAlignment="1">
      <alignment horizontal="center" vertical="center"/>
    </xf>
    <xf numFmtId="9" fontId="167" fillId="0" borderId="19" xfId="18" applyFont="1" applyBorder="1" applyAlignment="1">
      <alignment horizontal="center" vertical="center"/>
    </xf>
    <xf numFmtId="184" fontId="169" fillId="0" borderId="26" xfId="12" applyNumberFormat="1" applyFont="1" applyBorder="1" applyAlignment="1">
      <alignment horizontal="center" vertical="center"/>
    </xf>
    <xf numFmtId="184" fontId="169" fillId="0" borderId="19" xfId="15" applyNumberFormat="1" applyFont="1" applyBorder="1" applyAlignment="1">
      <alignment horizontal="center" vertical="center"/>
    </xf>
    <xf numFmtId="185" fontId="153" fillId="0" borderId="19" xfId="0" applyNumberFormat="1" applyFont="1" applyBorder="1" applyAlignment="1">
      <alignment horizontal="center" vertical="center"/>
    </xf>
    <xf numFmtId="9" fontId="170" fillId="0" borderId="19" xfId="12" applyFont="1" applyBorder="1" applyAlignment="1">
      <alignment horizontal="center" vertical="center"/>
    </xf>
    <xf numFmtId="9" fontId="168" fillId="0" borderId="19" xfId="19" applyNumberFormat="1" applyFont="1" applyBorder="1" applyAlignment="1">
      <alignment horizontal="left" vertical="center" wrapText="1"/>
    </xf>
    <xf numFmtId="3" fontId="153" fillId="0" borderId="0" xfId="11" applyNumberFormat="1" applyFont="1" applyAlignment="1">
      <alignment vertical="center"/>
    </xf>
    <xf numFmtId="165" fontId="153" fillId="0" borderId="0" xfId="11" applyNumberFormat="1" applyFont="1" applyAlignment="1">
      <alignment vertical="center"/>
    </xf>
    <xf numFmtId="0" fontId="168" fillId="0" borderId="19" xfId="11" applyFont="1" applyBorder="1" applyAlignment="1">
      <alignment horizontal="left" vertical="center" wrapText="1" indent="1"/>
    </xf>
    <xf numFmtId="0" fontId="168" fillId="0" borderId="19" xfId="11" applyFont="1" applyBorder="1" applyAlignment="1">
      <alignment horizontal="center" vertical="center" wrapText="1"/>
    </xf>
    <xf numFmtId="9" fontId="167" fillId="0" borderId="19" xfId="11" applyNumberFormat="1" applyFont="1" applyBorder="1" applyAlignment="1">
      <alignment horizontal="center" vertical="center"/>
    </xf>
    <xf numFmtId="184" fontId="171" fillId="0" borderId="19" xfId="12" applyNumberFormat="1" applyFont="1" applyBorder="1" applyAlignment="1" applyProtection="1">
      <alignment horizontal="center" vertical="center"/>
      <protection hidden="1"/>
    </xf>
    <xf numFmtId="9" fontId="168" fillId="0" borderId="35" xfId="19" applyNumberFormat="1" applyFont="1" applyBorder="1" applyAlignment="1">
      <alignment horizontal="left" vertical="center" wrapText="1"/>
    </xf>
    <xf numFmtId="171" fontId="168" fillId="0" borderId="19" xfId="15" applyNumberFormat="1" applyFont="1" applyBorder="1" applyAlignment="1">
      <alignment horizontal="center" vertical="center"/>
    </xf>
    <xf numFmtId="184" fontId="171" fillId="0" borderId="21" xfId="12" applyNumberFormat="1" applyFont="1" applyBorder="1" applyAlignment="1" applyProtection="1">
      <alignment horizontal="center" vertical="center"/>
      <protection hidden="1"/>
    </xf>
    <xf numFmtId="171" fontId="153" fillId="0" borderId="0" xfId="11" applyNumberFormat="1" applyFont="1" applyAlignment="1">
      <alignment vertical="center"/>
    </xf>
    <xf numFmtId="184" fontId="167" fillId="0" borderId="19" xfId="11" applyNumberFormat="1" applyFont="1" applyBorder="1" applyAlignment="1">
      <alignment horizontal="center" vertical="center"/>
    </xf>
    <xf numFmtId="3" fontId="172" fillId="0" borderId="19" xfId="19" applyNumberFormat="1" applyFont="1" applyBorder="1" applyAlignment="1">
      <alignment horizontal="center" vertical="center"/>
    </xf>
    <xf numFmtId="184" fontId="168" fillId="0" borderId="37" xfId="19" applyNumberFormat="1" applyFont="1" applyBorder="1" applyAlignment="1">
      <alignment horizontal="center" vertical="center"/>
    </xf>
    <xf numFmtId="9" fontId="167" fillId="0" borderId="19" xfId="19" applyNumberFormat="1" applyFont="1" applyBorder="1" applyAlignment="1">
      <alignment horizontal="center" vertical="center"/>
    </xf>
    <xf numFmtId="9" fontId="168" fillId="0" borderId="19" xfId="19" applyNumberFormat="1" applyFont="1" applyBorder="1" applyAlignment="1">
      <alignment horizontal="center" vertical="center"/>
    </xf>
    <xf numFmtId="9" fontId="167" fillId="0" borderId="37" xfId="18" applyFont="1" applyBorder="1" applyAlignment="1">
      <alignment horizontal="center" vertical="center"/>
    </xf>
    <xf numFmtId="165" fontId="167" fillId="0" borderId="19" xfId="11" applyNumberFormat="1" applyFont="1" applyBorder="1" applyAlignment="1">
      <alignment horizontal="center" vertical="center"/>
    </xf>
    <xf numFmtId="0" fontId="168" fillId="0" borderId="19" xfId="19" applyFont="1" applyBorder="1" applyAlignment="1">
      <alignment horizontal="center" vertical="center"/>
    </xf>
    <xf numFmtId="2" fontId="167" fillId="0" borderId="19" xfId="11" applyNumberFormat="1" applyFont="1" applyBorder="1" applyAlignment="1">
      <alignment horizontal="center" vertical="center"/>
    </xf>
    <xf numFmtId="2" fontId="168" fillId="0" borderId="19" xfId="19" applyNumberFormat="1" applyFont="1" applyBorder="1" applyAlignment="1">
      <alignment horizontal="center" vertical="center"/>
    </xf>
    <xf numFmtId="0" fontId="168" fillId="0" borderId="19" xfId="13" applyFont="1" applyBorder="1" applyAlignment="1" applyProtection="1">
      <alignment horizontal="left" vertical="center" wrapText="1"/>
      <protection hidden="1"/>
    </xf>
    <xf numFmtId="0" fontId="168" fillId="0" borderId="19" xfId="13" applyFont="1" applyBorder="1" applyAlignment="1" applyProtection="1">
      <alignment horizontal="center" vertical="center" wrapText="1"/>
      <protection hidden="1"/>
    </xf>
    <xf numFmtId="0" fontId="167" fillId="0" borderId="19" xfId="13" applyFont="1" applyBorder="1" applyAlignment="1" applyProtection="1">
      <alignment horizontal="center" vertical="center" wrapText="1"/>
      <protection hidden="1"/>
    </xf>
    <xf numFmtId="186" fontId="167" fillId="0" borderId="19" xfId="13" applyNumberFormat="1" applyFont="1" applyBorder="1" applyAlignment="1">
      <alignment horizontal="center" vertical="center"/>
    </xf>
    <xf numFmtId="0" fontId="153" fillId="0" borderId="19" xfId="0" applyFont="1" applyBorder="1" applyAlignment="1">
      <alignment horizontal="center" vertical="center"/>
    </xf>
    <xf numFmtId="0" fontId="168" fillId="0" borderId="35" xfId="13" applyFont="1" applyBorder="1" applyAlignment="1" applyProtection="1">
      <alignment horizontal="left" vertical="center" wrapText="1"/>
      <protection hidden="1"/>
    </xf>
    <xf numFmtId="0" fontId="168" fillId="0" borderId="19" xfId="19" applyFont="1" applyBorder="1" applyAlignment="1" applyProtection="1">
      <alignment horizontal="center" vertical="center"/>
      <protection hidden="1"/>
    </xf>
    <xf numFmtId="0" fontId="167" fillId="0" borderId="35" xfId="11" applyFont="1" applyBorder="1" applyAlignment="1" applyProtection="1">
      <alignment vertical="center" wrapText="1"/>
      <protection hidden="1"/>
    </xf>
    <xf numFmtId="0" fontId="168" fillId="0" borderId="35" xfId="0" applyFont="1" applyBorder="1" applyAlignment="1" applyProtection="1">
      <alignment horizontal="left" vertical="center" wrapText="1"/>
      <protection hidden="1"/>
    </xf>
    <xf numFmtId="0" fontId="168" fillId="0" borderId="19" xfId="11" applyFont="1" applyBorder="1" applyAlignment="1" applyProtection="1">
      <alignment horizontal="center" vertical="center" wrapText="1"/>
      <protection hidden="1"/>
    </xf>
    <xf numFmtId="0" fontId="154" fillId="0" borderId="19" xfId="11" applyFont="1" applyBorder="1" applyAlignment="1">
      <alignment horizontal="center" vertical="center"/>
    </xf>
    <xf numFmtId="165" fontId="153" fillId="0" borderId="19" xfId="15" applyNumberFormat="1" applyFont="1" applyBorder="1" applyAlignment="1">
      <alignment horizontal="center" vertical="center"/>
    </xf>
    <xf numFmtId="0" fontId="171" fillId="30" borderId="26" xfId="0" applyFont="1" applyFill="1" applyBorder="1" applyAlignment="1" applyProtection="1">
      <alignment vertical="center"/>
      <protection hidden="1"/>
    </xf>
    <xf numFmtId="0" fontId="171" fillId="30" borderId="41" xfId="0" applyFont="1" applyFill="1" applyBorder="1" applyAlignment="1" applyProtection="1">
      <alignment vertical="center"/>
      <protection hidden="1"/>
    </xf>
    <xf numFmtId="0" fontId="171" fillId="30" borderId="27" xfId="0" applyFont="1" applyFill="1" applyBorder="1" applyAlignment="1" applyProtection="1">
      <alignment vertical="center"/>
      <protection hidden="1"/>
    </xf>
    <xf numFmtId="184" fontId="171" fillId="30" borderId="32" xfId="12" applyNumberFormat="1" applyFont="1" applyFill="1" applyBorder="1" applyAlignment="1" applyProtection="1">
      <alignment horizontal="center" vertical="center"/>
      <protection hidden="1"/>
    </xf>
    <xf numFmtId="184" fontId="171" fillId="30" borderId="31" xfId="0" applyNumberFormat="1" applyFont="1" applyFill="1" applyBorder="1" applyAlignment="1" applyProtection="1">
      <alignment horizontal="center" vertical="center"/>
      <protection hidden="1"/>
    </xf>
    <xf numFmtId="185" fontId="171" fillId="30" borderId="31" xfId="0" applyNumberFormat="1" applyFont="1" applyFill="1" applyBorder="1" applyAlignment="1" applyProtection="1">
      <alignment horizontal="center" vertical="center"/>
      <protection hidden="1"/>
    </xf>
    <xf numFmtId="184" fontId="173" fillId="29" borderId="195" xfId="0" applyNumberFormat="1" applyFont="1" applyFill="1" applyBorder="1" applyAlignment="1" applyProtection="1">
      <alignment horizontal="center" vertical="center"/>
      <protection hidden="1"/>
    </xf>
    <xf numFmtId="3" fontId="153" fillId="0" borderId="0" xfId="11" applyNumberFormat="1" applyFont="1"/>
    <xf numFmtId="9" fontId="171" fillId="9" borderId="0" xfId="12" applyFont="1" applyFill="1" applyAlignment="1" applyProtection="1">
      <alignment vertical="center"/>
      <protection hidden="1"/>
    </xf>
    <xf numFmtId="0" fontId="171" fillId="0" borderId="0" xfId="0" applyFont="1" applyAlignment="1" applyProtection="1">
      <alignment vertical="center"/>
      <protection hidden="1"/>
    </xf>
    <xf numFmtId="0" fontId="153" fillId="0" borderId="0" xfId="0" applyFont="1" applyAlignment="1">
      <alignment vertical="center"/>
    </xf>
    <xf numFmtId="0" fontId="153" fillId="0" borderId="0" xfId="0" applyFont="1" applyAlignment="1">
      <alignment horizontal="left" vertical="center"/>
    </xf>
    <xf numFmtId="9" fontId="155" fillId="9" borderId="0" xfId="12" applyFont="1" applyFill="1"/>
    <xf numFmtId="9" fontId="169" fillId="9" borderId="0" xfId="12" applyFont="1" applyFill="1" applyAlignment="1">
      <alignment horizontal="center" vertical="center"/>
    </xf>
    <xf numFmtId="9" fontId="155" fillId="9" borderId="0" xfId="12" applyFont="1" applyFill="1" applyAlignment="1">
      <alignment horizontal="center" vertical="center"/>
    </xf>
    <xf numFmtId="0" fontId="25" fillId="0" borderId="1" xfId="0" applyFont="1" applyBorder="1"/>
    <xf numFmtId="22" fontId="8" fillId="0" borderId="2" xfId="0" applyNumberFormat="1" applyFont="1" applyBorder="1" applyAlignment="1">
      <alignment horizontal="center"/>
    </xf>
    <xf numFmtId="0" fontId="0" fillId="9" borderId="0" xfId="1" applyFont="1" applyFill="1"/>
    <xf numFmtId="0" fontId="0" fillId="9" borderId="9" xfId="0" applyFill="1" applyBorder="1" applyAlignment="1">
      <alignment horizontal="left" vertical="center"/>
    </xf>
    <xf numFmtId="0" fontId="0" fillId="9" borderId="14" xfId="0" applyFill="1" applyBorder="1" applyAlignment="1">
      <alignment horizontal="left" vertical="center"/>
    </xf>
    <xf numFmtId="0" fontId="46" fillId="18" borderId="1" xfId="0" applyFont="1" applyFill="1" applyBorder="1" applyAlignment="1">
      <alignment horizontal="center"/>
    </xf>
    <xf numFmtId="9" fontId="9" fillId="0" borderId="35" xfId="0" applyNumberFormat="1" applyFont="1" applyBorder="1" applyAlignment="1">
      <alignment horizontal="center"/>
    </xf>
    <xf numFmtId="0" fontId="9" fillId="0" borderId="5" xfId="0" applyFont="1" applyBorder="1" applyAlignment="1">
      <alignment horizontal="center"/>
    </xf>
    <xf numFmtId="0" fontId="0" fillId="9" borderId="72" xfId="0" applyFill="1" applyBorder="1"/>
    <xf numFmtId="0" fontId="74" fillId="22" borderId="274" xfId="0" applyFont="1" applyFill="1" applyBorder="1" applyAlignment="1">
      <alignment horizontal="center"/>
    </xf>
    <xf numFmtId="0" fontId="8" fillId="9" borderId="275" xfId="0" applyFont="1" applyFill="1" applyBorder="1"/>
    <xf numFmtId="0" fontId="1" fillId="0" borderId="0" xfId="0" applyFont="1"/>
    <xf numFmtId="0" fontId="1" fillId="0" borderId="19" xfId="1" applyFont="1" applyBorder="1" applyAlignment="1">
      <alignment horizontal="left" vertical="center" wrapText="1"/>
    </xf>
    <xf numFmtId="0" fontId="1" fillId="0" borderId="0" xfId="0" applyFont="1" applyAlignment="1">
      <alignment horizontal="center"/>
    </xf>
    <xf numFmtId="0" fontId="1" fillId="0" borderId="26" xfId="1" applyFont="1" applyBorder="1" applyAlignment="1">
      <alignment horizontal="left" vertical="center" wrapText="1"/>
    </xf>
    <xf numFmtId="14" fontId="1" fillId="0" borderId="1" xfId="0" applyNumberFormat="1" applyFont="1" applyBorder="1" applyAlignment="1">
      <alignment horizontal="center"/>
    </xf>
    <xf numFmtId="14" fontId="1" fillId="0" borderId="16" xfId="0" applyNumberFormat="1" applyFont="1" applyBorder="1" applyAlignment="1">
      <alignment horizontal="center"/>
    </xf>
    <xf numFmtId="0" fontId="1" fillId="0" borderId="19" xfId="1" applyFont="1" applyBorder="1" applyAlignment="1">
      <alignment horizontal="center" vertical="center"/>
    </xf>
    <xf numFmtId="0" fontId="1" fillId="0" borderId="19" xfId="1" applyFont="1" applyBorder="1" applyAlignment="1">
      <alignment horizontal="center" vertical="center" wrapText="1"/>
    </xf>
    <xf numFmtId="0" fontId="1" fillId="0" borderId="26" xfId="1" applyFont="1" applyBorder="1" applyAlignment="1">
      <alignment horizontal="left" vertical="center"/>
    </xf>
    <xf numFmtId="0" fontId="1" fillId="0" borderId="27" xfId="1" applyFont="1" applyBorder="1" applyAlignment="1">
      <alignment horizontal="center" vertical="center"/>
    </xf>
    <xf numFmtId="0" fontId="0" fillId="0" borderId="2" xfId="0" applyBorder="1"/>
    <xf numFmtId="0" fontId="25" fillId="0" borderId="3" xfId="0" applyFont="1" applyBorder="1" applyAlignment="1">
      <alignment horizontal="left" vertical="top" wrapText="1"/>
    </xf>
    <xf numFmtId="0" fontId="25" fillId="0" borderId="4" xfId="0" applyFont="1" applyBorder="1" applyAlignment="1">
      <alignment horizontal="left" vertical="top" wrapText="1"/>
    </xf>
    <xf numFmtId="3" fontId="8" fillId="0" borderId="13" xfId="0" applyNumberFormat="1" applyFont="1" applyBorder="1" applyAlignment="1">
      <alignment horizontal="center"/>
    </xf>
    <xf numFmtId="0" fontId="25" fillId="0" borderId="16" xfId="0" applyFont="1" applyBorder="1"/>
    <xf numFmtId="0" fontId="6" fillId="0" borderId="14" xfId="0" applyFont="1" applyBorder="1"/>
    <xf numFmtId="0" fontId="113" fillId="29" borderId="36" xfId="0" applyFont="1" applyFill="1" applyBorder="1" applyAlignment="1">
      <alignment horizontal="center" vertical="center"/>
    </xf>
    <xf numFmtId="0" fontId="113" fillId="16" borderId="36" xfId="0" applyFont="1" applyFill="1" applyBorder="1" applyAlignment="1">
      <alignment horizontal="center" vertical="center"/>
    </xf>
    <xf numFmtId="3" fontId="21" fillId="9" borderId="0" xfId="0" applyNumberFormat="1" applyFont="1" applyFill="1"/>
    <xf numFmtId="0" fontId="6" fillId="4" borderId="17" xfId="0" applyFont="1" applyFill="1" applyBorder="1" applyAlignment="1">
      <alignment horizontal="center" vertical="center"/>
    </xf>
    <xf numFmtId="0" fontId="25" fillId="0" borderId="0" xfId="0" applyFont="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9" fillId="0" borderId="0" xfId="0" applyFont="1" applyAlignment="1">
      <alignment wrapText="1"/>
    </xf>
    <xf numFmtId="0" fontId="9" fillId="0" borderId="10" xfId="0" applyFont="1" applyBorder="1" applyAlignment="1">
      <alignment wrapText="1"/>
    </xf>
    <xf numFmtId="0" fontId="25" fillId="0" borderId="18" xfId="0" applyFont="1" applyBorder="1" applyAlignment="1">
      <alignment vertical="top" wrapText="1"/>
    </xf>
    <xf numFmtId="0" fontId="25" fillId="0" borderId="9" xfId="0" applyFont="1" applyBorder="1" applyAlignment="1">
      <alignment vertical="center"/>
    </xf>
    <xf numFmtId="0" fontId="25" fillId="0" borderId="14" xfId="0" applyFont="1" applyBorder="1" applyAlignment="1">
      <alignment vertical="center"/>
    </xf>
    <xf numFmtId="0" fontId="25" fillId="0" borderId="13" xfId="0" applyFont="1" applyBorder="1" applyAlignment="1">
      <alignment wrapText="1"/>
    </xf>
    <xf numFmtId="0" fontId="25" fillId="0" borderId="9" xfId="0" applyFont="1" applyBorder="1"/>
    <xf numFmtId="0" fontId="25" fillId="0" borderId="15" xfId="0" applyFont="1" applyBorder="1" applyAlignment="1">
      <alignment vertical="top" wrapText="1"/>
    </xf>
    <xf numFmtId="0" fontId="175" fillId="0" borderId="0" xfId="0" applyFont="1"/>
    <xf numFmtId="0" fontId="175" fillId="0" borderId="11" xfId="0" applyFont="1" applyBorder="1"/>
    <xf numFmtId="0" fontId="25" fillId="0" borderId="9" xfId="0" applyFont="1" applyBorder="1" applyAlignment="1">
      <alignment vertical="center" wrapText="1"/>
    </xf>
    <xf numFmtId="0" fontId="25" fillId="0" borderId="10" xfId="0" applyFont="1" applyBorder="1" applyAlignment="1">
      <alignment horizontal="left"/>
    </xf>
    <xf numFmtId="0" fontId="25" fillId="0" borderId="11" xfId="0" applyFont="1" applyBorder="1" applyAlignment="1">
      <alignment horizontal="left"/>
    </xf>
    <xf numFmtId="0" fontId="25" fillId="0" borderId="12" xfId="0" applyFont="1" applyBorder="1" applyAlignment="1">
      <alignment horizontal="left"/>
    </xf>
    <xf numFmtId="0" fontId="25" fillId="0" borderId="14" xfId="0" applyFont="1" applyBorder="1"/>
    <xf numFmtId="0" fontId="25" fillId="0" borderId="10" xfId="0" applyFont="1" applyBorder="1"/>
    <xf numFmtId="0" fontId="25" fillId="0" borderId="12" xfId="0" applyFont="1" applyBorder="1"/>
    <xf numFmtId="0" fontId="25" fillId="0" borderId="0" xfId="0" applyFont="1" applyAlignment="1">
      <alignment vertical="top"/>
    </xf>
    <xf numFmtId="0" fontId="25" fillId="0" borderId="10" xfId="0" applyFont="1" applyBorder="1" applyAlignment="1">
      <alignment vertical="top"/>
    </xf>
    <xf numFmtId="0" fontId="25" fillId="0" borderId="15" xfId="0" applyFont="1" applyBorder="1" applyAlignment="1">
      <alignment vertical="top"/>
    </xf>
    <xf numFmtId="0" fontId="25" fillId="0" borderId="11" xfId="0" applyFont="1" applyBorder="1" applyAlignment="1">
      <alignment vertical="top"/>
    </xf>
    <xf numFmtId="0" fontId="25" fillId="0" borderId="12" xfId="0" applyFont="1" applyBorder="1" applyAlignment="1">
      <alignment vertical="top"/>
    </xf>
    <xf numFmtId="0" fontId="25" fillId="0" borderId="10" xfId="0" applyFont="1" applyBorder="1" applyAlignment="1">
      <alignment vertical="center" wrapText="1"/>
    </xf>
    <xf numFmtId="0" fontId="26" fillId="0" borderId="10" xfId="0" applyFont="1" applyBorder="1" applyAlignment="1">
      <alignment horizontal="left" vertical="center" wrapText="1"/>
    </xf>
    <xf numFmtId="0" fontId="8" fillId="0" borderId="0" xfId="0" applyFont="1" applyAlignment="1">
      <alignment vertical="top" wrapText="1"/>
    </xf>
    <xf numFmtId="0" fontId="8" fillId="0" borderId="10" xfId="0" applyFont="1" applyBorder="1" applyAlignment="1">
      <alignment vertical="top" wrapText="1"/>
    </xf>
    <xf numFmtId="0" fontId="26" fillId="0" borderId="0" xfId="0" applyFont="1" applyAlignment="1">
      <alignment horizontal="left" vertical="center" wrapText="1"/>
    </xf>
    <xf numFmtId="0" fontId="25" fillId="0" borderId="12" xfId="0" applyFont="1" applyBorder="1" applyAlignment="1">
      <alignment vertical="center" wrapText="1"/>
    </xf>
    <xf numFmtId="0" fontId="26" fillId="0" borderId="9" xfId="0" applyFont="1" applyBorder="1" applyAlignment="1">
      <alignment vertical="center" wrapText="1"/>
    </xf>
    <xf numFmtId="0" fontId="26" fillId="0" borderId="14" xfId="0" applyFont="1" applyBorder="1" applyAlignment="1">
      <alignment vertical="center" wrapText="1"/>
    </xf>
    <xf numFmtId="0" fontId="26" fillId="0" borderId="0" xfId="0" applyFont="1" applyAlignment="1">
      <alignment vertical="center" wrapText="1"/>
    </xf>
    <xf numFmtId="0" fontId="26" fillId="0" borderId="10" xfId="0" applyFont="1" applyBorder="1" applyAlignment="1">
      <alignment vertical="center" wrapText="1"/>
    </xf>
    <xf numFmtId="0" fontId="26" fillId="0" borderId="15" xfId="0" applyFont="1" applyBorder="1" applyAlignment="1">
      <alignment vertical="center" wrapText="1"/>
    </xf>
    <xf numFmtId="0" fontId="26" fillId="0" borderId="11" xfId="0" applyFont="1" applyBorder="1" applyAlignment="1">
      <alignment vertical="center" wrapText="1"/>
    </xf>
    <xf numFmtId="0" fontId="26" fillId="0" borderId="12" xfId="0" applyFont="1" applyBorder="1" applyAlignment="1">
      <alignment vertical="center" wrapText="1"/>
    </xf>
    <xf numFmtId="0" fontId="25" fillId="0" borderId="14" xfId="0" applyFont="1" applyBorder="1" applyAlignment="1">
      <alignment horizontal="left"/>
    </xf>
    <xf numFmtId="9" fontId="18" fillId="9" borderId="198" xfId="3" applyFont="1" applyFill="1" applyBorder="1" applyAlignment="1">
      <alignment horizontal="center" vertical="center"/>
    </xf>
    <xf numFmtId="0" fontId="34" fillId="53" borderId="140" xfId="0" applyFont="1" applyFill="1" applyBorder="1" applyAlignment="1">
      <alignment horizontal="center"/>
    </xf>
    <xf numFmtId="0" fontId="34" fillId="54" borderId="140" xfId="0" applyFont="1" applyFill="1" applyBorder="1" applyAlignment="1">
      <alignment horizontal="center"/>
    </xf>
    <xf numFmtId="0" fontId="175" fillId="0" borderId="0" xfId="0" applyFont="1" applyAlignment="1">
      <alignment horizontal="center"/>
    </xf>
    <xf numFmtId="0" fontId="8" fillId="0" borderId="2" xfId="0" applyFont="1" applyBorder="1" applyAlignment="1">
      <alignment horizontal="center"/>
    </xf>
    <xf numFmtId="0" fontId="175" fillId="0" borderId="2" xfId="0" applyFont="1" applyBorder="1" applyAlignment="1">
      <alignment horizontal="center"/>
    </xf>
    <xf numFmtId="0" fontId="181" fillId="0" borderId="2" xfId="0" applyFont="1" applyBorder="1" applyAlignment="1">
      <alignment horizontal="center"/>
    </xf>
    <xf numFmtId="0" fontId="178" fillId="0" borderId="2" xfId="0" applyFont="1" applyBorder="1" applyAlignment="1">
      <alignment horizontal="center"/>
    </xf>
    <xf numFmtId="3" fontId="175" fillId="0" borderId="2" xfId="0" applyNumberFormat="1" applyFont="1" applyBorder="1" applyAlignment="1">
      <alignment horizontal="center"/>
    </xf>
    <xf numFmtId="0" fontId="6" fillId="0" borderId="17" xfId="0" applyFont="1" applyBorder="1" applyAlignment="1">
      <alignment horizontal="center" vertical="center" wrapText="1"/>
    </xf>
    <xf numFmtId="0" fontId="177" fillId="0" borderId="2" xfId="0" applyFont="1" applyBorder="1" applyAlignment="1">
      <alignment horizontal="center"/>
    </xf>
    <xf numFmtId="0" fontId="25" fillId="0" borderId="18" xfId="0" applyFont="1" applyBorder="1"/>
    <xf numFmtId="0" fontId="25" fillId="0" borderId="15" xfId="0" applyFont="1" applyBorder="1"/>
    <xf numFmtId="0" fontId="176" fillId="0" borderId="13" xfId="0" applyFont="1" applyBorder="1" applyAlignment="1">
      <alignment vertical="center" wrapText="1"/>
    </xf>
    <xf numFmtId="0" fontId="175" fillId="0" borderId="9" xfId="0" applyFont="1" applyBorder="1" applyAlignment="1">
      <alignment vertical="center"/>
    </xf>
    <xf numFmtId="0" fontId="175" fillId="0" borderId="14" xfId="0" applyFont="1" applyBorder="1" applyAlignment="1">
      <alignment vertical="center"/>
    </xf>
    <xf numFmtId="0" fontId="175" fillId="0" borderId="18" xfId="0" applyFont="1" applyBorder="1" applyAlignment="1">
      <alignment vertical="center"/>
    </xf>
    <xf numFmtId="0" fontId="175" fillId="0" borderId="0" xfId="0" applyFont="1" applyAlignment="1">
      <alignment vertical="center"/>
    </xf>
    <xf numFmtId="0" fontId="175" fillId="0" borderId="10" xfId="0" applyFont="1" applyBorder="1" applyAlignment="1">
      <alignment vertical="center"/>
    </xf>
    <xf numFmtId="0" fontId="175" fillId="0" borderId="15" xfId="0" applyFont="1" applyBorder="1" applyAlignment="1">
      <alignment vertical="center"/>
    </xf>
    <xf numFmtId="0" fontId="175" fillId="0" borderId="11" xfId="0" applyFont="1" applyBorder="1" applyAlignment="1">
      <alignment vertical="center"/>
    </xf>
    <xf numFmtId="0" fontId="175" fillId="0" borderId="12" xfId="0" applyFont="1" applyBorder="1" applyAlignment="1">
      <alignment vertical="center"/>
    </xf>
    <xf numFmtId="0" fontId="175" fillId="0" borderId="9" xfId="0" applyFont="1" applyBorder="1" applyAlignment="1">
      <alignment vertical="center" wrapText="1"/>
    </xf>
    <xf numFmtId="0" fontId="175" fillId="0" borderId="0" xfId="0" applyFont="1" applyAlignment="1">
      <alignment vertical="center" wrapText="1"/>
    </xf>
    <xf numFmtId="0" fontId="175" fillId="0" borderId="11" xfId="0" applyFont="1" applyBorder="1" applyAlignment="1">
      <alignment vertical="center" wrapText="1"/>
    </xf>
    <xf numFmtId="0" fontId="25" fillId="0" borderId="9" xfId="0" applyFont="1" applyBorder="1" applyAlignment="1">
      <alignment vertical="top"/>
    </xf>
    <xf numFmtId="0" fontId="25" fillId="0" borderId="14" xfId="0" applyFont="1" applyBorder="1" applyAlignment="1">
      <alignment vertical="top"/>
    </xf>
    <xf numFmtId="0" fontId="25" fillId="0" borderId="18" xfId="0" applyFont="1" applyBorder="1" applyAlignment="1">
      <alignment vertical="top"/>
    </xf>
    <xf numFmtId="0" fontId="175" fillId="0" borderId="0" xfId="0" quotePrefix="1" applyFont="1"/>
    <xf numFmtId="3" fontId="168" fillId="0" borderId="19" xfId="0" applyNumberFormat="1" applyFont="1" applyBorder="1" applyAlignment="1">
      <alignment vertical="center"/>
    </xf>
    <xf numFmtId="3" fontId="168" fillId="0" borderId="27" xfId="0" applyNumberFormat="1" applyFont="1" applyBorder="1" applyAlignment="1">
      <alignment vertical="center"/>
    </xf>
    <xf numFmtId="9" fontId="167" fillId="0" borderId="27" xfId="0" applyNumberFormat="1" applyFont="1" applyBorder="1" applyAlignment="1">
      <alignment vertical="center"/>
    </xf>
    <xf numFmtId="4" fontId="168" fillId="0" borderId="19" xfId="0" applyNumberFormat="1" applyFont="1" applyBorder="1" applyAlignment="1">
      <alignment vertical="center"/>
    </xf>
    <xf numFmtId="0" fontId="168" fillId="0" borderId="35" xfId="0" applyFont="1" applyBorder="1" applyAlignment="1">
      <alignment vertical="center"/>
    </xf>
    <xf numFmtId="0" fontId="168" fillId="0" borderId="37" xfId="0" applyFont="1" applyBorder="1" applyAlignment="1">
      <alignment vertical="center"/>
    </xf>
    <xf numFmtId="9" fontId="167" fillId="0" borderId="37" xfId="0" applyNumberFormat="1" applyFont="1" applyBorder="1" applyAlignment="1">
      <alignment vertical="center"/>
    </xf>
    <xf numFmtId="3" fontId="168" fillId="0" borderId="35" xfId="0" applyNumberFormat="1" applyFont="1" applyBorder="1" applyAlignment="1">
      <alignment vertical="center"/>
    </xf>
    <xf numFmtId="3" fontId="168" fillId="0" borderId="37" xfId="0" applyNumberFormat="1" applyFont="1" applyBorder="1" applyAlignment="1">
      <alignment vertical="center"/>
    </xf>
    <xf numFmtId="0" fontId="172" fillId="0" borderId="35" xfId="0" applyFont="1" applyBorder="1" applyAlignment="1">
      <alignment vertical="center"/>
    </xf>
    <xf numFmtId="0" fontId="172" fillId="0" borderId="37" xfId="0" applyFont="1" applyBorder="1" applyAlignment="1">
      <alignment vertical="center"/>
    </xf>
    <xf numFmtId="0" fontId="168" fillId="0" borderId="19" xfId="0" applyFont="1" applyBorder="1" applyAlignment="1">
      <alignment wrapText="1"/>
    </xf>
    <xf numFmtId="0" fontId="6" fillId="0" borderId="16" xfId="0" applyFont="1" applyBorder="1" applyAlignment="1">
      <alignment horizontal="center"/>
    </xf>
    <xf numFmtId="0" fontId="181" fillId="0" borderId="15" xfId="0" applyFont="1" applyBorder="1" applyAlignment="1">
      <alignment horizontal="center"/>
    </xf>
    <xf numFmtId="0" fontId="175" fillId="0" borderId="1" xfId="0" applyFont="1" applyBorder="1" applyAlignment="1">
      <alignment horizontal="center"/>
    </xf>
    <xf numFmtId="165" fontId="9" fillId="0" borderId="35" xfId="0" applyNumberFormat="1" applyFont="1" applyBorder="1" applyAlignment="1">
      <alignment horizontal="center"/>
    </xf>
    <xf numFmtId="0" fontId="120" fillId="0" borderId="11" xfId="0" applyFont="1" applyBorder="1"/>
    <xf numFmtId="0" fontId="175" fillId="0" borderId="11" xfId="0" quotePrefix="1" applyFont="1" applyBorder="1"/>
    <xf numFmtId="0" fontId="186" fillId="0" borderId="1" xfId="0" applyFont="1" applyBorder="1" applyAlignment="1">
      <alignment horizontal="center"/>
    </xf>
    <xf numFmtId="14" fontId="9" fillId="0" borderId="19" xfId="0" applyNumberFormat="1" applyFont="1" applyBorder="1" applyAlignment="1">
      <alignment horizontal="center"/>
    </xf>
    <xf numFmtId="0" fontId="189" fillId="0" borderId="11" xfId="0" applyFont="1" applyBorder="1"/>
    <xf numFmtId="14" fontId="120" fillId="0" borderId="1" xfId="0" applyNumberFormat="1" applyFont="1" applyBorder="1" applyAlignment="1">
      <alignment horizontal="center"/>
    </xf>
    <xf numFmtId="3" fontId="25" fillId="0" borderId="16" xfId="0" applyNumberFormat="1" applyFont="1" applyBorder="1" applyAlignment="1">
      <alignment horizontal="center"/>
    </xf>
    <xf numFmtId="0" fontId="190" fillId="0" borderId="0" xfId="0" applyFont="1"/>
    <xf numFmtId="0" fontId="192" fillId="0" borderId="0" xfId="0" applyFont="1"/>
    <xf numFmtId="0" fontId="177" fillId="0" borderId="0" xfId="0" applyFont="1"/>
    <xf numFmtId="177" fontId="0" fillId="9" borderId="5" xfId="0" applyNumberFormat="1" applyFill="1" applyBorder="1" applyAlignment="1">
      <alignment horizontal="center" vertical="center"/>
    </xf>
    <xf numFmtId="0" fontId="193" fillId="0" borderId="1" xfId="0" applyFont="1" applyBorder="1" applyAlignment="1">
      <alignment horizontal="center"/>
    </xf>
    <xf numFmtId="0" fontId="194" fillId="0" borderId="1" xfId="0" applyFont="1" applyBorder="1" applyAlignment="1">
      <alignment horizontal="center" vertical="center"/>
    </xf>
    <xf numFmtId="0" fontId="177" fillId="0" borderId="1" xfId="0" applyFont="1" applyBorder="1" applyAlignment="1">
      <alignment horizontal="center"/>
    </xf>
    <xf numFmtId="3" fontId="175" fillId="0" borderId="1" xfId="0" applyNumberFormat="1" applyFont="1" applyBorder="1" applyAlignment="1">
      <alignment horizontal="center"/>
    </xf>
    <xf numFmtId="0" fontId="181" fillId="0" borderId="1" xfId="0" applyFont="1" applyBorder="1" applyAlignment="1">
      <alignment horizontal="center"/>
    </xf>
    <xf numFmtId="0" fontId="178" fillId="0" borderId="15" xfId="0" applyFont="1" applyBorder="1" applyAlignment="1">
      <alignment horizontal="center"/>
    </xf>
    <xf numFmtId="22" fontId="8" fillId="0" borderId="15" xfId="0" applyNumberFormat="1" applyFont="1" applyBorder="1" applyAlignment="1">
      <alignment horizontal="center"/>
    </xf>
    <xf numFmtId="0" fontId="25" fillId="0" borderId="5" xfId="0" applyFont="1" applyBorder="1"/>
    <xf numFmtId="0" fontId="99" fillId="10" borderId="0" xfId="0" applyFont="1" applyFill="1"/>
    <xf numFmtId="0" fontId="196" fillId="10" borderId="0" xfId="0" applyFont="1" applyFill="1" applyAlignment="1">
      <alignment wrapText="1"/>
    </xf>
    <xf numFmtId="0" fontId="197" fillId="0" borderId="0" xfId="0" applyFont="1"/>
    <xf numFmtId="0" fontId="101" fillId="57" borderId="19" xfId="0" applyFont="1" applyFill="1" applyBorder="1"/>
    <xf numFmtId="0" fontId="20" fillId="0" borderId="27" xfId="0" applyFont="1" applyBorder="1"/>
    <xf numFmtId="0" fontId="9" fillId="57" borderId="35" xfId="0" applyFont="1" applyFill="1" applyBorder="1"/>
    <xf numFmtId="0" fontId="101" fillId="0" borderId="36" xfId="0" applyFont="1" applyBorder="1"/>
    <xf numFmtId="0" fontId="20" fillId="0" borderId="36" xfId="0" applyFont="1" applyBorder="1"/>
    <xf numFmtId="0" fontId="101" fillId="0" borderId="35" xfId="0" applyFont="1" applyBorder="1"/>
    <xf numFmtId="0" fontId="20" fillId="54" borderId="1" xfId="0" applyFont="1" applyFill="1" applyBorder="1" applyAlignment="1">
      <alignment horizontal="center"/>
    </xf>
    <xf numFmtId="0" fontId="9" fillId="0" borderId="25" xfId="0" applyFont="1" applyBorder="1" applyAlignment="1">
      <alignment horizontal="center"/>
    </xf>
    <xf numFmtId="0" fontId="9" fillId="57" borderId="19" xfId="0" applyFont="1" applyFill="1" applyBorder="1"/>
    <xf numFmtId="0" fontId="20" fillId="0" borderId="37" xfId="0" applyFont="1" applyBorder="1" applyAlignment="1">
      <alignment horizontal="center"/>
    </xf>
    <xf numFmtId="0" fontId="20" fillId="0" borderId="0" xfId="0" applyFont="1" applyAlignment="1">
      <alignment horizontal="center"/>
    </xf>
    <xf numFmtId="0" fontId="9" fillId="9" borderId="27" xfId="0" applyFont="1" applyFill="1" applyBorder="1" applyAlignment="1">
      <alignment horizontal="center"/>
    </xf>
    <xf numFmtId="0" fontId="9" fillId="9" borderId="37" xfId="0" applyFont="1" applyFill="1" applyBorder="1" applyAlignment="1">
      <alignment horizontal="center"/>
    </xf>
    <xf numFmtId="0" fontId="175" fillId="0" borderId="9" xfId="0" applyFont="1" applyBorder="1"/>
    <xf numFmtId="0" fontId="175" fillId="0" borderId="18" xfId="0" applyFont="1" applyBorder="1"/>
    <xf numFmtId="0" fontId="175" fillId="0" borderId="15" xfId="0" applyFont="1" applyBorder="1"/>
    <xf numFmtId="0" fontId="177" fillId="0" borderId="13" xfId="0" applyFont="1" applyBorder="1" applyAlignment="1">
      <alignment wrapText="1"/>
    </xf>
    <xf numFmtId="0" fontId="175" fillId="0" borderId="13" xfId="0" applyFont="1" applyBorder="1"/>
    <xf numFmtId="0" fontId="175" fillId="0" borderId="13" xfId="0" applyFont="1" applyBorder="1" applyAlignment="1">
      <alignment vertical="center" wrapText="1"/>
    </xf>
    <xf numFmtId="0" fontId="175" fillId="0" borderId="18" xfId="0" applyFont="1" applyBorder="1" applyAlignment="1">
      <alignment vertical="center" wrapText="1"/>
    </xf>
    <xf numFmtId="0" fontId="175" fillId="0" borderId="15" xfId="0" applyFont="1" applyBorder="1" applyAlignment="1">
      <alignment vertical="center" wrapText="1"/>
    </xf>
    <xf numFmtId="10" fontId="0" fillId="0" borderId="0" xfId="0" applyNumberFormat="1"/>
    <xf numFmtId="10" fontId="0" fillId="0" borderId="0" xfId="0" applyNumberFormat="1" applyAlignment="1">
      <alignment horizontal="center"/>
    </xf>
    <xf numFmtId="16" fontId="8" fillId="0" borderId="16" xfId="0" applyNumberFormat="1" applyFont="1" applyBorder="1" applyAlignment="1">
      <alignment horizontal="center"/>
    </xf>
    <xf numFmtId="0" fontId="9" fillId="0" borderId="0" xfId="0" applyFont="1" applyAlignment="1">
      <alignment horizontal="center"/>
    </xf>
    <xf numFmtId="0" fontId="9" fillId="0" borderId="284" xfId="0" applyFont="1" applyBorder="1" applyAlignment="1">
      <alignment horizontal="center"/>
    </xf>
    <xf numFmtId="0" fontId="9" fillId="0" borderId="284" xfId="0" applyFont="1" applyBorder="1"/>
    <xf numFmtId="16" fontId="9" fillId="0" borderId="0" xfId="0" applyNumberFormat="1" applyFont="1"/>
    <xf numFmtId="0" fontId="193" fillId="0" borderId="2" xfId="0" applyFont="1" applyBorder="1" applyAlignment="1">
      <alignment horizontal="center"/>
    </xf>
    <xf numFmtId="0" fontId="194" fillId="0" borderId="2" xfId="0" applyFont="1" applyBorder="1" applyAlignment="1">
      <alignment horizontal="center" vertical="center"/>
    </xf>
    <xf numFmtId="0" fontId="200" fillId="0" borderId="1" xfId="0" applyFont="1" applyBorder="1" applyAlignment="1">
      <alignment horizontal="center"/>
    </xf>
    <xf numFmtId="0" fontId="201" fillId="0" borderId="0" xfId="0" applyFont="1" applyAlignment="1">
      <alignment horizontal="center"/>
    </xf>
    <xf numFmtId="0" fontId="175" fillId="0" borderId="14" xfId="0" applyFont="1" applyBorder="1"/>
    <xf numFmtId="0" fontId="175" fillId="0" borderId="10" xfId="0" applyFont="1" applyBorder="1"/>
    <xf numFmtId="0" fontId="175" fillId="0" borderId="12" xfId="0" applyFont="1" applyBorder="1"/>
    <xf numFmtId="0" fontId="177" fillId="0" borderId="9" xfId="0" applyFont="1" applyBorder="1" applyAlignment="1">
      <alignment wrapText="1"/>
    </xf>
    <xf numFmtId="0" fontId="177" fillId="0" borderId="14" xfId="0" applyFont="1" applyBorder="1" applyAlignment="1">
      <alignment wrapText="1"/>
    </xf>
    <xf numFmtId="0" fontId="177" fillId="0" borderId="18" xfId="0" applyFont="1" applyBorder="1" applyAlignment="1">
      <alignment wrapText="1"/>
    </xf>
    <xf numFmtId="0" fontId="177" fillId="0" borderId="0" xfId="0" applyFont="1" applyAlignment="1">
      <alignment wrapText="1"/>
    </xf>
    <xf numFmtId="0" fontId="177" fillId="0" borderId="10" xfId="0" applyFont="1" applyBorder="1" applyAlignment="1">
      <alignment wrapText="1"/>
    </xf>
    <xf numFmtId="0" fontId="177" fillId="0" borderId="15" xfId="0" applyFont="1" applyBorder="1" applyAlignment="1">
      <alignment wrapText="1"/>
    </xf>
    <xf numFmtId="0" fontId="177" fillId="0" borderId="11" xfId="0" applyFont="1" applyBorder="1" applyAlignment="1">
      <alignment wrapText="1"/>
    </xf>
    <xf numFmtId="0" fontId="177" fillId="0" borderId="12" xfId="0" applyFont="1" applyBorder="1" applyAlignment="1">
      <alignment wrapText="1"/>
    </xf>
    <xf numFmtId="177" fontId="0" fillId="9" borderId="17" xfId="0" applyNumberFormat="1" applyFill="1" applyBorder="1" applyAlignment="1">
      <alignment vertical="center"/>
    </xf>
    <xf numFmtId="0" fontId="203" fillId="0" borderId="0" xfId="0" applyFont="1" applyAlignment="1">
      <alignment horizontal="center"/>
    </xf>
    <xf numFmtId="0" fontId="175" fillId="0" borderId="0" xfId="0" applyFont="1" applyAlignment="1">
      <alignment horizontal="center" vertical="center"/>
    </xf>
    <xf numFmtId="0" fontId="175" fillId="0" borderId="13" xfId="0" applyFont="1" applyBorder="1" applyAlignment="1">
      <alignment wrapText="1"/>
    </xf>
    <xf numFmtId="0" fontId="175" fillId="0" borderId="14" xfId="0" applyFont="1" applyBorder="1" applyAlignment="1">
      <alignment vertical="center" wrapText="1"/>
    </xf>
    <xf numFmtId="0" fontId="175" fillId="0" borderId="10" xfId="0" applyFont="1" applyBorder="1" applyAlignment="1">
      <alignment vertical="center" wrapText="1"/>
    </xf>
    <xf numFmtId="0" fontId="175" fillId="0" borderId="12" xfId="0" applyFont="1" applyBorder="1" applyAlignment="1">
      <alignment vertical="center" wrapText="1"/>
    </xf>
    <xf numFmtId="0" fontId="175" fillId="0" borderId="9" xfId="0" applyFont="1" applyBorder="1" applyAlignment="1">
      <alignment wrapText="1"/>
    </xf>
    <xf numFmtId="0" fontId="175" fillId="0" borderId="0" xfId="0" applyFont="1" applyAlignment="1">
      <alignment wrapText="1"/>
    </xf>
    <xf numFmtId="0" fontId="175" fillId="0" borderId="15" xfId="0" applyFont="1" applyBorder="1" applyAlignment="1">
      <alignment wrapText="1"/>
    </xf>
    <xf numFmtId="0" fontId="175" fillId="0" borderId="11" xfId="0" applyFont="1" applyBorder="1" applyAlignment="1">
      <alignment wrapText="1"/>
    </xf>
    <xf numFmtId="0" fontId="25" fillId="0" borderId="9" xfId="0" applyFont="1" applyBorder="1" applyAlignment="1">
      <alignment wrapText="1"/>
    </xf>
    <xf numFmtId="0" fontId="25" fillId="0" borderId="14" xfId="0" applyFont="1" applyBorder="1" applyAlignment="1">
      <alignment wrapText="1"/>
    </xf>
    <xf numFmtId="0" fontId="25" fillId="0" borderId="18" xfId="0" applyFont="1" applyBorder="1" applyAlignment="1">
      <alignment wrapText="1"/>
    </xf>
    <xf numFmtId="0" fontId="25" fillId="0" borderId="0" xfId="0" applyFont="1" applyAlignment="1">
      <alignment wrapText="1"/>
    </xf>
    <xf numFmtId="0" fontId="25" fillId="0" borderId="10" xfId="0" applyFont="1" applyBorder="1" applyAlignment="1">
      <alignment wrapText="1"/>
    </xf>
    <xf numFmtId="0" fontId="25" fillId="0" borderId="15" xfId="0" applyFont="1" applyBorder="1" applyAlignment="1">
      <alignment wrapText="1"/>
    </xf>
    <xf numFmtId="0" fontId="25" fillId="0" borderId="11" xfId="0" applyFont="1" applyBorder="1" applyAlignment="1">
      <alignment wrapText="1"/>
    </xf>
    <xf numFmtId="0" fontId="25" fillId="0" borderId="12" xfId="0" applyFont="1" applyBorder="1" applyAlignment="1">
      <alignment wrapText="1"/>
    </xf>
    <xf numFmtId="0" fontId="177" fillId="0" borderId="9" xfId="0" applyFont="1" applyBorder="1"/>
    <xf numFmtId="0" fontId="177" fillId="0" borderId="14" xfId="0" applyFont="1" applyBorder="1"/>
    <xf numFmtId="0" fontId="177" fillId="0" borderId="10" xfId="0" applyFont="1" applyBorder="1"/>
    <xf numFmtId="0" fontId="177" fillId="0" borderId="11" xfId="0" applyFont="1" applyBorder="1"/>
    <xf numFmtId="0" fontId="177" fillId="0" borderId="12" xfId="0" applyFont="1" applyBorder="1"/>
    <xf numFmtId="0" fontId="0" fillId="0" borderId="9" xfId="0" applyBorder="1"/>
    <xf numFmtId="0" fontId="0" fillId="0" borderId="10" xfId="0" applyBorder="1"/>
    <xf numFmtId="0" fontId="0" fillId="0" borderId="15" xfId="0" applyBorder="1"/>
    <xf numFmtId="0" fontId="0" fillId="0" borderId="11" xfId="0" applyBorder="1"/>
    <xf numFmtId="0" fontId="0" fillId="0" borderId="12" xfId="0" applyBorder="1"/>
    <xf numFmtId="20" fontId="38" fillId="0" borderId="87" xfId="2" applyNumberFormat="1" applyFont="1" applyBorder="1" applyAlignment="1">
      <alignment horizontal="left"/>
    </xf>
    <xf numFmtId="0" fontId="0" fillId="9" borderId="2" xfId="0" applyFill="1" applyBorder="1" applyAlignment="1">
      <alignment horizontal="left" vertical="center"/>
    </xf>
    <xf numFmtId="0" fontId="0" fillId="9" borderId="3" xfId="0" applyFill="1" applyBorder="1" applyAlignment="1">
      <alignment horizontal="left" vertical="center"/>
    </xf>
    <xf numFmtId="0" fontId="0" fillId="9" borderId="4" xfId="0" applyFill="1" applyBorder="1" applyAlignment="1">
      <alignment horizontal="left" vertical="center"/>
    </xf>
    <xf numFmtId="0" fontId="20" fillId="16" borderId="161" xfId="0" applyFont="1" applyFill="1" applyBorder="1" applyAlignment="1">
      <alignment horizontal="center"/>
    </xf>
    <xf numFmtId="0" fontId="20" fillId="17" borderId="161" xfId="0" applyFont="1" applyFill="1" applyBorder="1" applyAlignment="1">
      <alignment horizontal="center"/>
    </xf>
    <xf numFmtId="0" fontId="120" fillId="0" borderId="0" xfId="0" applyFont="1" applyAlignment="1">
      <alignment horizontal="center"/>
    </xf>
    <xf numFmtId="0" fontId="120" fillId="0" borderId="1" xfId="0" applyFont="1" applyBorder="1" applyAlignment="1">
      <alignment horizontal="center" vertical="center"/>
    </xf>
    <xf numFmtId="0" fontId="178" fillId="0" borderId="1" xfId="0" applyFont="1" applyBorder="1" applyAlignment="1">
      <alignment horizontal="center"/>
    </xf>
    <xf numFmtId="22" fontId="8" fillId="0" borderId="1" xfId="0" applyNumberFormat="1" applyFont="1" applyBorder="1" applyAlignment="1">
      <alignment horizontal="center"/>
    </xf>
    <xf numFmtId="3" fontId="175" fillId="0" borderId="15" xfId="0" applyNumberFormat="1" applyFont="1" applyBorder="1" applyAlignment="1">
      <alignment horizontal="center"/>
    </xf>
    <xf numFmtId="3" fontId="8" fillId="0" borderId="18" xfId="0" applyNumberFormat="1" applyFont="1" applyBorder="1" applyAlignment="1">
      <alignment horizontal="center"/>
    </xf>
    <xf numFmtId="3" fontId="25" fillId="0" borderId="17" xfId="0" applyNumberFormat="1" applyFont="1" applyBorder="1" applyAlignment="1">
      <alignment horizontal="center"/>
    </xf>
    <xf numFmtId="0" fontId="205" fillId="0" borderId="0" xfId="0" applyFont="1"/>
    <xf numFmtId="16" fontId="25" fillId="0" borderId="0" xfId="0" applyNumberFormat="1" applyFont="1" applyAlignment="1">
      <alignment horizontal="center"/>
    </xf>
    <xf numFmtId="0" fontId="206" fillId="0" borderId="0" xfId="0" applyFont="1" applyAlignment="1">
      <alignment horizontal="left"/>
    </xf>
    <xf numFmtId="0" fontId="208" fillId="0" borderId="1" xfId="0" applyFont="1" applyBorder="1" applyAlignment="1">
      <alignment horizontal="center"/>
    </xf>
    <xf numFmtId="0" fontId="175" fillId="0" borderId="18" xfId="0" applyFont="1" applyBorder="1" applyAlignment="1">
      <alignment wrapText="1"/>
    </xf>
    <xf numFmtId="0" fontId="175" fillId="0" borderId="14" xfId="0" applyFont="1" applyBorder="1" applyAlignment="1">
      <alignment wrapText="1"/>
    </xf>
    <xf numFmtId="0" fontId="175" fillId="0" borderId="10" xfId="0" applyFont="1" applyBorder="1" applyAlignment="1">
      <alignment wrapText="1"/>
    </xf>
    <xf numFmtId="0" fontId="175" fillId="0" borderId="12" xfId="0" applyFont="1" applyBorder="1" applyAlignment="1">
      <alignment wrapText="1"/>
    </xf>
    <xf numFmtId="0" fontId="25" fillId="0" borderId="13" xfId="0" applyFont="1" applyBorder="1" applyAlignment="1">
      <alignment vertical="top" wrapText="1"/>
    </xf>
    <xf numFmtId="0" fontId="25" fillId="0" borderId="9" xfId="0" applyFont="1" applyBorder="1" applyAlignment="1">
      <alignment vertical="top" wrapText="1"/>
    </xf>
    <xf numFmtId="0" fontId="25" fillId="0" borderId="14" xfId="0" applyFont="1" applyBorder="1" applyAlignment="1">
      <alignment vertical="top" wrapText="1"/>
    </xf>
    <xf numFmtId="0" fontId="25" fillId="0" borderId="13" xfId="0" applyFont="1" applyBorder="1" applyAlignment="1">
      <alignment vertical="center" wrapText="1"/>
    </xf>
    <xf numFmtId="0" fontId="25" fillId="0" borderId="14" xfId="0" applyFont="1" applyBorder="1" applyAlignment="1">
      <alignment vertical="center" wrapText="1"/>
    </xf>
    <xf numFmtId="0" fontId="25" fillId="0" borderId="18" xfId="0" applyFont="1" applyBorder="1" applyAlignment="1">
      <alignment vertical="center" wrapText="1"/>
    </xf>
    <xf numFmtId="0" fontId="25" fillId="0" borderId="15" xfId="0" applyFont="1" applyBorder="1" applyAlignment="1">
      <alignment vertical="center" wrapText="1"/>
    </xf>
    <xf numFmtId="0" fontId="25" fillId="0" borderId="11" xfId="0" applyFont="1" applyBorder="1" applyAlignment="1">
      <alignment vertical="center" wrapText="1"/>
    </xf>
    <xf numFmtId="0" fontId="175" fillId="0" borderId="9" xfId="0" applyFont="1" applyBorder="1" applyAlignment="1">
      <alignment vertical="top"/>
    </xf>
    <xf numFmtId="0" fontId="175" fillId="0" borderId="14" xfId="0" applyFont="1" applyBorder="1" applyAlignment="1">
      <alignment vertical="top"/>
    </xf>
    <xf numFmtId="0" fontId="175" fillId="0" borderId="18" xfId="0" applyFont="1" applyBorder="1" applyAlignment="1">
      <alignment vertical="top"/>
    </xf>
    <xf numFmtId="0" fontId="175" fillId="0" borderId="0" xfId="0" applyFont="1" applyAlignment="1">
      <alignment vertical="top"/>
    </xf>
    <xf numFmtId="0" fontId="175" fillId="0" borderId="10" xfId="0" applyFont="1" applyBorder="1" applyAlignment="1">
      <alignment vertical="top"/>
    </xf>
    <xf numFmtId="0" fontId="175" fillId="0" borderId="15" xfId="0" applyFont="1" applyBorder="1" applyAlignment="1">
      <alignment vertical="top"/>
    </xf>
    <xf numFmtId="0" fontId="175" fillId="0" borderId="11" xfId="0" applyFont="1" applyBorder="1" applyAlignment="1">
      <alignment vertical="top"/>
    </xf>
    <xf numFmtId="0" fontId="175" fillId="0" borderId="12" xfId="0" applyFont="1" applyBorder="1" applyAlignment="1">
      <alignment vertical="top"/>
    </xf>
    <xf numFmtId="1" fontId="0" fillId="9" borderId="2" xfId="0" applyNumberFormat="1" applyFill="1" applyBorder="1" applyAlignment="1">
      <alignment horizontal="center" vertical="center"/>
    </xf>
    <xf numFmtId="0" fontId="25" fillId="0" borderId="9" xfId="0" applyFont="1" applyBorder="1" applyAlignment="1">
      <alignment horizontal="left" vertical="top" wrapText="1"/>
    </xf>
    <xf numFmtId="0" fontId="25" fillId="0" borderId="14" xfId="0" applyFont="1" applyBorder="1" applyAlignment="1">
      <alignment horizontal="left" vertical="top" wrapText="1"/>
    </xf>
    <xf numFmtId="0" fontId="20" fillId="9" borderId="1" xfId="0" applyFont="1" applyFill="1" applyBorder="1" applyAlignment="1">
      <alignment horizontal="center"/>
    </xf>
    <xf numFmtId="0" fontId="9" fillId="9" borderId="37" xfId="0" applyFont="1" applyFill="1" applyBorder="1"/>
    <xf numFmtId="0" fontId="209" fillId="0" borderId="0" xfId="0" applyFont="1"/>
    <xf numFmtId="0" fontId="210" fillId="0" borderId="0" xfId="0" applyFont="1"/>
    <xf numFmtId="0" fontId="211" fillId="0" borderId="0" xfId="0" applyFont="1"/>
    <xf numFmtId="0" fontId="74" fillId="22" borderId="55" xfId="0" applyFont="1" applyFill="1" applyBorder="1" applyAlignment="1">
      <alignment horizontal="center"/>
    </xf>
    <xf numFmtId="0" fontId="74" fillId="22" borderId="117" xfId="0" applyFont="1" applyFill="1" applyBorder="1" applyAlignment="1">
      <alignment horizontal="center"/>
    </xf>
    <xf numFmtId="0" fontId="74" fillId="22" borderId="100" xfId="0" applyFont="1" applyFill="1" applyBorder="1" applyAlignment="1">
      <alignment horizontal="center"/>
    </xf>
    <xf numFmtId="0" fontId="53" fillId="22" borderId="6" xfId="0" applyFont="1" applyFill="1" applyBorder="1" applyAlignment="1">
      <alignment horizontal="center"/>
    </xf>
    <xf numFmtId="0" fontId="53" fillId="22" borderId="7" xfId="0" applyFont="1" applyFill="1" applyBorder="1" applyAlignment="1">
      <alignment horizontal="center"/>
    </xf>
    <xf numFmtId="0" fontId="53" fillId="22" borderId="8" xfId="0" applyFont="1" applyFill="1" applyBorder="1" applyAlignment="1">
      <alignment horizontal="center"/>
    </xf>
    <xf numFmtId="0" fontId="74" fillId="22" borderId="6" xfId="0" applyFont="1" applyFill="1" applyBorder="1" applyAlignment="1">
      <alignment horizontal="center"/>
    </xf>
    <xf numFmtId="0" fontId="74" fillId="22" borderId="7" xfId="0" applyFont="1" applyFill="1" applyBorder="1" applyAlignment="1">
      <alignment horizontal="center"/>
    </xf>
    <xf numFmtId="0" fontId="74" fillId="22" borderId="8" xfId="0" applyFont="1" applyFill="1" applyBorder="1" applyAlignment="1">
      <alignment horizontal="center"/>
    </xf>
    <xf numFmtId="0" fontId="77" fillId="22" borderId="124" xfId="0" applyFont="1" applyFill="1" applyBorder="1" applyAlignment="1">
      <alignment horizontal="center"/>
    </xf>
    <xf numFmtId="0" fontId="77" fillId="22" borderId="143" xfId="0" applyFont="1" applyFill="1" applyBorder="1" applyAlignment="1">
      <alignment horizontal="center"/>
    </xf>
    <xf numFmtId="0" fontId="75" fillId="22" borderId="56" xfId="0" applyFont="1" applyFill="1" applyBorder="1" applyAlignment="1">
      <alignment horizontal="center"/>
    </xf>
    <xf numFmtId="0" fontId="75" fillId="22" borderId="53" xfId="0" applyFont="1" applyFill="1" applyBorder="1" applyAlignment="1">
      <alignment horizontal="center"/>
    </xf>
    <xf numFmtId="0" fontId="75" fillId="22" borderId="54" xfId="0" applyFont="1" applyFill="1" applyBorder="1" applyAlignment="1">
      <alignment horizontal="center"/>
    </xf>
    <xf numFmtId="0" fontId="53" fillId="22" borderId="66" xfId="0" applyFont="1" applyFill="1" applyBorder="1" applyAlignment="1">
      <alignment horizontal="center"/>
    </xf>
    <xf numFmtId="0" fontId="53" fillId="22" borderId="94" xfId="0" applyFont="1" applyFill="1" applyBorder="1" applyAlignment="1">
      <alignment horizontal="center"/>
    </xf>
    <xf numFmtId="0" fontId="53" fillId="22" borderId="95" xfId="0" applyFont="1" applyFill="1" applyBorder="1" applyAlignment="1">
      <alignment horizontal="center"/>
    </xf>
    <xf numFmtId="16" fontId="68" fillId="21" borderId="118" xfId="0" applyNumberFormat="1" applyFont="1" applyFill="1" applyBorder="1" applyAlignment="1">
      <alignment horizontal="center" vertical="center"/>
    </xf>
    <xf numFmtId="0" fontId="68" fillId="21" borderId="118" xfId="0" applyFont="1" applyFill="1" applyBorder="1" applyAlignment="1">
      <alignment horizontal="center" vertical="center"/>
    </xf>
    <xf numFmtId="0" fontId="68" fillId="21" borderId="119" xfId="0" applyFont="1" applyFill="1" applyBorder="1" applyAlignment="1">
      <alignment horizontal="center" vertical="center"/>
    </xf>
    <xf numFmtId="0" fontId="53" fillId="21" borderId="118" xfId="0" applyFont="1" applyFill="1" applyBorder="1" applyAlignment="1">
      <alignment horizontal="center"/>
    </xf>
    <xf numFmtId="0" fontId="74" fillId="22" borderId="56" xfId="0" applyFont="1" applyFill="1" applyBorder="1" applyAlignment="1">
      <alignment horizontal="center"/>
    </xf>
    <xf numFmtId="0" fontId="74" fillId="22" borderId="53" xfId="0" applyFont="1" applyFill="1" applyBorder="1" applyAlignment="1">
      <alignment horizontal="center"/>
    </xf>
    <xf numFmtId="0" fontId="74" fillId="22" borderId="54" xfId="0" applyFont="1" applyFill="1" applyBorder="1" applyAlignment="1">
      <alignment horizontal="center"/>
    </xf>
    <xf numFmtId="0" fontId="74" fillId="22" borderId="124" xfId="0" applyFont="1" applyFill="1" applyBorder="1" applyAlignment="1">
      <alignment horizontal="center" vertical="center"/>
    </xf>
    <xf numFmtId="0" fontId="74" fillId="22" borderId="132" xfId="0" applyFont="1" applyFill="1" applyBorder="1" applyAlignment="1">
      <alignment horizontal="center" vertical="center"/>
    </xf>
    <xf numFmtId="0" fontId="74" fillId="22" borderId="133" xfId="0" applyFont="1" applyFill="1" applyBorder="1" applyAlignment="1">
      <alignment horizontal="center" vertical="center"/>
    </xf>
    <xf numFmtId="3" fontId="8" fillId="23" borderId="121" xfId="0" applyNumberFormat="1" applyFont="1" applyFill="1" applyBorder="1" applyAlignment="1">
      <alignment horizontal="center"/>
    </xf>
    <xf numFmtId="3" fontId="8" fillId="23" borderId="136" xfId="0" applyNumberFormat="1" applyFont="1" applyFill="1" applyBorder="1" applyAlignment="1">
      <alignment horizontal="center"/>
    </xf>
    <xf numFmtId="3" fontId="8" fillId="23" borderId="127" xfId="0" applyNumberFormat="1" applyFont="1" applyFill="1" applyBorder="1" applyAlignment="1">
      <alignment horizontal="center"/>
    </xf>
    <xf numFmtId="3" fontId="8" fillId="23" borderId="137" xfId="0" applyNumberFormat="1" applyFont="1" applyFill="1" applyBorder="1" applyAlignment="1">
      <alignment horizontal="center"/>
    </xf>
    <xf numFmtId="3" fontId="8" fillId="23" borderId="138" xfId="0" applyNumberFormat="1" applyFont="1" applyFill="1" applyBorder="1" applyAlignment="1">
      <alignment horizontal="center"/>
    </xf>
    <xf numFmtId="3" fontId="8" fillId="23" borderId="139" xfId="0" applyNumberFormat="1" applyFont="1" applyFill="1" applyBorder="1" applyAlignment="1">
      <alignment horizontal="center"/>
    </xf>
    <xf numFmtId="0" fontId="0" fillId="21" borderId="0" xfId="0" applyFill="1" applyAlignment="1">
      <alignment horizontal="center"/>
    </xf>
    <xf numFmtId="0" fontId="39" fillId="0" borderId="0" xfId="2" applyFont="1" applyAlignment="1">
      <alignment horizontal="center"/>
    </xf>
    <xf numFmtId="0" fontId="0" fillId="9" borderId="2" xfId="0" applyFill="1" applyBorder="1" applyAlignment="1">
      <alignment horizontal="left" vertical="center"/>
    </xf>
    <xf numFmtId="0" fontId="0" fillId="9" borderId="3" xfId="0" applyFill="1" applyBorder="1" applyAlignment="1">
      <alignment horizontal="left" vertical="center"/>
    </xf>
    <xf numFmtId="0" fontId="0" fillId="9" borderId="4" xfId="0" applyFill="1" applyBorder="1" applyAlignment="1">
      <alignment horizontal="left" vertical="center"/>
    </xf>
    <xf numFmtId="0" fontId="204" fillId="9" borderId="1" xfId="0" applyFont="1" applyFill="1" applyBorder="1" applyAlignment="1">
      <alignment horizontal="left" vertical="center"/>
    </xf>
    <xf numFmtId="0" fontId="0" fillId="9" borderId="1" xfId="0" applyFill="1" applyBorder="1" applyAlignment="1">
      <alignment horizontal="left" vertical="center"/>
    </xf>
    <xf numFmtId="177" fontId="0" fillId="9" borderId="1" xfId="0" applyNumberFormat="1" applyFill="1" applyBorder="1" applyAlignment="1">
      <alignment horizontal="center" vertical="center"/>
    </xf>
    <xf numFmtId="0" fontId="0" fillId="9" borderId="2" xfId="0" applyFill="1" applyBorder="1" applyAlignment="1">
      <alignment vertical="center"/>
    </xf>
    <xf numFmtId="0" fontId="0" fillId="9" borderId="3" xfId="0" applyFill="1" applyBorder="1" applyAlignment="1">
      <alignment vertical="center"/>
    </xf>
    <xf numFmtId="0" fontId="0" fillId="9" borderId="4" xfId="0" applyFill="1" applyBorder="1" applyAlignment="1">
      <alignment vertical="center"/>
    </xf>
    <xf numFmtId="177" fontId="0" fillId="9" borderId="16" xfId="0" applyNumberFormat="1" applyFill="1" applyBorder="1" applyAlignment="1">
      <alignment horizontal="center" vertical="center"/>
    </xf>
    <xf numFmtId="0" fontId="0" fillId="9" borderId="16" xfId="0" applyFill="1" applyBorder="1" applyAlignment="1">
      <alignment horizontal="left" vertical="center"/>
    </xf>
    <xf numFmtId="0" fontId="20" fillId="9" borderId="7" xfId="0" applyFont="1" applyFill="1" applyBorder="1" applyAlignment="1">
      <alignment horizontal="center" vertical="center"/>
    </xf>
    <xf numFmtId="0" fontId="20" fillId="9" borderId="8" xfId="0" applyFont="1" applyFill="1" applyBorder="1" applyAlignment="1">
      <alignment horizontal="center" vertical="center"/>
    </xf>
    <xf numFmtId="0" fontId="0" fillId="9" borderId="141" xfId="0" applyFill="1" applyBorder="1" applyAlignment="1">
      <alignment horizontal="left" vertical="center"/>
    </xf>
    <xf numFmtId="0" fontId="0" fillId="9" borderId="283" xfId="0" applyFill="1" applyBorder="1" applyAlignment="1">
      <alignment horizontal="left" vertical="center"/>
    </xf>
    <xf numFmtId="0" fontId="0" fillId="9" borderId="147" xfId="0" applyFill="1" applyBorder="1" applyAlignment="1">
      <alignment horizontal="left" vertical="center"/>
    </xf>
    <xf numFmtId="0" fontId="0" fillId="9" borderId="148" xfId="0" applyFill="1" applyBorder="1" applyAlignment="1">
      <alignment horizontal="left" vertical="center"/>
    </xf>
    <xf numFmtId="0" fontId="0" fillId="9" borderId="140" xfId="0" applyFill="1" applyBorder="1" applyAlignment="1">
      <alignment horizontal="left" vertical="center"/>
    </xf>
    <xf numFmtId="0" fontId="0" fillId="9" borderId="149" xfId="0" applyFill="1" applyBorder="1" applyAlignment="1">
      <alignment horizontal="left" vertical="center"/>
    </xf>
    <xf numFmtId="0" fontId="0" fillId="9" borderId="281" xfId="0" applyFill="1" applyBorder="1" applyAlignment="1">
      <alignment horizontal="left" vertical="center"/>
    </xf>
    <xf numFmtId="0" fontId="0" fillId="9" borderId="282" xfId="0" applyFill="1" applyBorder="1" applyAlignment="1">
      <alignment horizontal="left" vertical="center"/>
    </xf>
    <xf numFmtId="0" fontId="0" fillId="9" borderId="276" xfId="0" applyFill="1" applyBorder="1" applyAlignment="1">
      <alignment horizontal="left" vertical="center"/>
    </xf>
    <xf numFmtId="0" fontId="0" fillId="9" borderId="277" xfId="0" applyFill="1" applyBorder="1" applyAlignment="1">
      <alignment horizontal="left" vertical="center"/>
    </xf>
    <xf numFmtId="0" fontId="0" fillId="9" borderId="278" xfId="0" applyFill="1" applyBorder="1" applyAlignment="1">
      <alignment horizontal="left" vertical="center"/>
    </xf>
    <xf numFmtId="0" fontId="0" fillId="9" borderId="16" xfId="0" applyFill="1" applyBorder="1" applyAlignment="1">
      <alignment horizontal="left" vertical="center" wrapText="1"/>
    </xf>
    <xf numFmtId="0" fontId="0" fillId="9" borderId="2" xfId="0" applyFill="1" applyBorder="1" applyAlignment="1">
      <alignment horizontal="left" vertical="top"/>
    </xf>
    <xf numFmtId="0" fontId="0" fillId="9" borderId="3" xfId="0" applyFill="1" applyBorder="1" applyAlignment="1">
      <alignment horizontal="left" vertical="top"/>
    </xf>
    <xf numFmtId="0" fontId="0" fillId="9" borderId="4" xfId="0" applyFill="1" applyBorder="1" applyAlignment="1">
      <alignment horizontal="left" vertical="top"/>
    </xf>
    <xf numFmtId="0" fontId="34" fillId="9" borderId="1" xfId="0" applyFont="1" applyFill="1" applyBorder="1" applyAlignment="1">
      <alignment horizontal="left" vertical="center"/>
    </xf>
    <xf numFmtId="177" fontId="0" fillId="9" borderId="17" xfId="0" applyNumberFormat="1" applyFill="1" applyBorder="1" applyAlignment="1">
      <alignment horizontal="center" vertical="center"/>
    </xf>
    <xf numFmtId="0" fontId="0" fillId="9" borderId="13" xfId="0" applyFill="1" applyBorder="1" applyAlignment="1">
      <alignment horizontal="left" vertical="center"/>
    </xf>
    <xf numFmtId="0" fontId="0" fillId="9" borderId="9" xfId="0" applyFill="1" applyBorder="1" applyAlignment="1">
      <alignment horizontal="left" vertical="center"/>
    </xf>
    <xf numFmtId="0" fontId="0" fillId="9" borderId="14" xfId="0" applyFill="1" applyBorder="1" applyAlignment="1">
      <alignment horizontal="left" vertical="center"/>
    </xf>
    <xf numFmtId="177" fontId="0" fillId="9" borderId="5" xfId="0" applyNumberFormat="1" applyFill="1" applyBorder="1" applyAlignment="1">
      <alignment horizontal="center" vertical="center"/>
    </xf>
    <xf numFmtId="0" fontId="0" fillId="9" borderId="279" xfId="0" applyFill="1" applyBorder="1" applyAlignment="1">
      <alignment horizontal="left" vertical="center"/>
    </xf>
    <xf numFmtId="0" fontId="0" fillId="9" borderId="280" xfId="0" applyFill="1" applyBorder="1" applyAlignment="1">
      <alignment horizontal="left" vertical="center"/>
    </xf>
    <xf numFmtId="0" fontId="0" fillId="9" borderId="0" xfId="0" applyFill="1" applyAlignment="1">
      <alignment horizontal="left" vertical="center"/>
    </xf>
    <xf numFmtId="177" fontId="0" fillId="9" borderId="0" xfId="0" applyNumberFormat="1" applyFill="1" applyAlignment="1">
      <alignment horizontal="center" vertical="center"/>
    </xf>
    <xf numFmtId="177" fontId="0" fillId="9" borderId="13" xfId="0" applyNumberFormat="1" applyFill="1" applyBorder="1" applyAlignment="1">
      <alignment horizontal="center" vertical="center"/>
    </xf>
    <xf numFmtId="0" fontId="101" fillId="10" borderId="0" xfId="0" applyFont="1" applyFill="1" applyAlignment="1"/>
    <xf numFmtId="0" fontId="41" fillId="18" borderId="96" xfId="0" applyFont="1" applyFill="1" applyBorder="1" applyAlignment="1">
      <alignment horizontal="center" vertical="center"/>
    </xf>
    <xf numFmtId="0" fontId="41" fillId="18" borderId="52" xfId="0" applyFont="1" applyFill="1" applyBorder="1" applyAlignment="1">
      <alignment horizontal="center" vertical="center"/>
    </xf>
    <xf numFmtId="14" fontId="41" fillId="18" borderId="96" xfId="0" applyNumberFormat="1" applyFont="1" applyFill="1" applyBorder="1" applyAlignment="1">
      <alignment horizontal="center" vertical="center"/>
    </xf>
    <xf numFmtId="14" fontId="41" fillId="18" borderId="52" xfId="0" applyNumberFormat="1" applyFont="1" applyFill="1" applyBorder="1" applyAlignment="1">
      <alignment horizontal="center" vertical="center"/>
    </xf>
    <xf numFmtId="0" fontId="41" fillId="18" borderId="7" xfId="0" applyFont="1" applyFill="1" applyBorder="1" applyAlignment="1">
      <alignment horizontal="center" vertical="center"/>
    </xf>
    <xf numFmtId="0" fontId="41" fillId="18" borderId="0" xfId="0" applyFont="1" applyFill="1" applyAlignment="1">
      <alignment horizontal="center" vertical="center"/>
    </xf>
    <xf numFmtId="178" fontId="41" fillId="18" borderId="66" xfId="0" applyNumberFormat="1" applyFont="1" applyFill="1" applyBorder="1" applyAlignment="1">
      <alignment horizontal="center"/>
    </xf>
    <xf numFmtId="178" fontId="41" fillId="18" borderId="94" xfId="0" applyNumberFormat="1" applyFont="1" applyFill="1" applyBorder="1" applyAlignment="1">
      <alignment horizontal="center"/>
    </xf>
    <xf numFmtId="0" fontId="0" fillId="0" borderId="108" xfId="0" applyBorder="1" applyAlignment="1">
      <alignment horizontal="center"/>
    </xf>
    <xf numFmtId="0" fontId="0" fillId="0" borderId="98" xfId="0" applyBorder="1" applyAlignment="1">
      <alignment horizontal="center"/>
    </xf>
    <xf numFmtId="0" fontId="0" fillId="0" borderId="77" xfId="0" applyBorder="1" applyAlignment="1">
      <alignment horizontal="center"/>
    </xf>
    <xf numFmtId="0" fontId="20" fillId="9" borderId="98" xfId="0" applyFont="1" applyFill="1" applyBorder="1" applyAlignment="1">
      <alignment horizontal="center" vertical="center" wrapText="1"/>
    </xf>
    <xf numFmtId="0" fontId="20" fillId="9" borderId="77" xfId="0" applyFont="1" applyFill="1" applyBorder="1" applyAlignment="1">
      <alignment horizontal="center" vertical="center" wrapText="1"/>
    </xf>
    <xf numFmtId="0" fontId="42" fillId="9" borderId="0" xfId="0" applyFont="1" applyFill="1" applyAlignment="1">
      <alignment horizontal="center"/>
    </xf>
    <xf numFmtId="178" fontId="41" fillId="18" borderId="95" xfId="0" applyNumberFormat="1" applyFont="1" applyFill="1" applyBorder="1" applyAlignment="1">
      <alignment horizontal="center"/>
    </xf>
    <xf numFmtId="0" fontId="41" fillId="18" borderId="75" xfId="0" applyFont="1" applyFill="1" applyBorder="1" applyAlignment="1">
      <alignment horizontal="center" vertical="center"/>
    </xf>
    <xf numFmtId="0" fontId="20" fillId="9" borderId="108" xfId="0" applyFont="1" applyFill="1" applyBorder="1" applyAlignment="1">
      <alignment horizontal="center" vertical="center" wrapText="1"/>
    </xf>
    <xf numFmtId="0" fontId="41" fillId="9" borderId="53" xfId="0" applyFont="1" applyFill="1" applyBorder="1" applyAlignment="1">
      <alignment horizontal="left"/>
    </xf>
    <xf numFmtId="0" fontId="20" fillId="9" borderId="18" xfId="0" applyFont="1" applyFill="1" applyBorder="1" applyAlignment="1">
      <alignment horizontal="center" vertical="center" wrapText="1"/>
    </xf>
    <xf numFmtId="0" fontId="56" fillId="0" borderId="72" xfId="0" applyFont="1" applyBorder="1" applyAlignment="1">
      <alignment horizontal="left" vertical="top"/>
    </xf>
    <xf numFmtId="0" fontId="56" fillId="0" borderId="0" xfId="0" applyFont="1" applyAlignment="1">
      <alignment horizontal="left" vertical="top"/>
    </xf>
    <xf numFmtId="0" fontId="56" fillId="0" borderId="73" xfId="0" applyFont="1" applyBorder="1" applyAlignment="1">
      <alignment horizontal="left" vertical="top"/>
    </xf>
    <xf numFmtId="0" fontId="56" fillId="0" borderId="74" xfId="0" applyFont="1" applyBorder="1" applyAlignment="1">
      <alignment horizontal="left" vertical="top"/>
    </xf>
    <xf numFmtId="0" fontId="56" fillId="0" borderId="75" xfId="0" applyFont="1" applyBorder="1" applyAlignment="1">
      <alignment horizontal="left" vertical="top"/>
    </xf>
    <xf numFmtId="0" fontId="56" fillId="0" borderId="76" xfId="0" applyFont="1" applyBorder="1" applyAlignment="1">
      <alignment horizontal="left" vertical="top"/>
    </xf>
    <xf numFmtId="0" fontId="52" fillId="0" borderId="72" xfId="0" applyFont="1" applyBorder="1" applyAlignment="1">
      <alignment horizontal="left"/>
    </xf>
    <xf numFmtId="0" fontId="41" fillId="0" borderId="0" xfId="0" applyFont="1" applyAlignment="1">
      <alignment horizontal="left"/>
    </xf>
    <xf numFmtId="0" fontId="20" fillId="9" borderId="8" xfId="0" applyFont="1" applyFill="1" applyBorder="1" applyAlignment="1">
      <alignment horizontal="center" vertical="center" wrapText="1"/>
    </xf>
    <xf numFmtId="0" fontId="20" fillId="9" borderId="73" xfId="0" applyFont="1" applyFill="1" applyBorder="1" applyAlignment="1">
      <alignment horizontal="center" vertical="center" wrapText="1"/>
    </xf>
    <xf numFmtId="0" fontId="20" fillId="9" borderId="76" xfId="0" applyFont="1" applyFill="1" applyBorder="1" applyAlignment="1">
      <alignment horizontal="center" vertical="center" wrapText="1"/>
    </xf>
    <xf numFmtId="0" fontId="41" fillId="9" borderId="53" xfId="0" applyFont="1" applyFill="1" applyBorder="1" applyAlignment="1">
      <alignment horizontal="center"/>
    </xf>
    <xf numFmtId="0" fontId="41" fillId="9" borderId="54" xfId="0" applyFont="1" applyFill="1" applyBorder="1" applyAlignment="1">
      <alignment horizontal="center"/>
    </xf>
    <xf numFmtId="0" fontId="0" fillId="9" borderId="108" xfId="0" applyFill="1" applyBorder="1" applyAlignment="1">
      <alignment horizontal="center"/>
    </xf>
    <xf numFmtId="0" fontId="0" fillId="9" borderId="98" xfId="0" applyFill="1" applyBorder="1" applyAlignment="1">
      <alignment horizontal="center"/>
    </xf>
    <xf numFmtId="0" fontId="0" fillId="9" borderId="77" xfId="0" applyFill="1" applyBorder="1" applyAlignment="1">
      <alignment horizontal="center"/>
    </xf>
    <xf numFmtId="0" fontId="9" fillId="9" borderId="53" xfId="0" applyFont="1" applyFill="1" applyBorder="1" applyAlignment="1">
      <alignment horizontal="center"/>
    </xf>
    <xf numFmtId="0" fontId="9" fillId="9" borderId="54" xfId="0" applyFont="1" applyFill="1" applyBorder="1" applyAlignment="1">
      <alignment horizontal="center"/>
    </xf>
    <xf numFmtId="0" fontId="20" fillId="9" borderId="157" xfId="0" applyFont="1" applyFill="1" applyBorder="1" applyAlignment="1">
      <alignment horizontal="center" vertical="center" wrapText="1"/>
    </xf>
    <xf numFmtId="0" fontId="20" fillId="9" borderId="78" xfId="0" applyFont="1" applyFill="1" applyBorder="1" applyAlignment="1">
      <alignment horizontal="center" vertical="center" wrapText="1"/>
    </xf>
    <xf numFmtId="178" fontId="41" fillId="18" borderId="6" xfId="0" applyNumberFormat="1" applyFont="1" applyFill="1" applyBorder="1" applyAlignment="1">
      <alignment horizontal="center"/>
    </xf>
    <xf numFmtId="178" fontId="41" fillId="18" borderId="7" xfId="0" applyNumberFormat="1" applyFont="1" applyFill="1" applyBorder="1" applyAlignment="1">
      <alignment horizontal="center"/>
    </xf>
    <xf numFmtId="178" fontId="77" fillId="9" borderId="66" xfId="0" applyNumberFormat="1" applyFont="1" applyFill="1" applyBorder="1" applyAlignment="1">
      <alignment horizontal="center"/>
    </xf>
    <xf numFmtId="178" fontId="77" fillId="9" borderId="94" xfId="0" applyNumberFormat="1" applyFont="1" applyFill="1" applyBorder="1" applyAlignment="1">
      <alignment horizontal="center"/>
    </xf>
    <xf numFmtId="0" fontId="74" fillId="9" borderId="98" xfId="0" applyFont="1" applyFill="1" applyBorder="1" applyAlignment="1">
      <alignment horizontal="center" vertical="center" wrapText="1"/>
    </xf>
    <xf numFmtId="0" fontId="74" fillId="9" borderId="108" xfId="0" applyFont="1" applyFill="1" applyBorder="1" applyAlignment="1">
      <alignment horizontal="center" vertical="center" wrapText="1"/>
    </xf>
    <xf numFmtId="0" fontId="74" fillId="9" borderId="77" xfId="0" applyFont="1" applyFill="1" applyBorder="1" applyAlignment="1">
      <alignment horizontal="center" vertical="center" wrapText="1"/>
    </xf>
    <xf numFmtId="16" fontId="9" fillId="56" borderId="26" xfId="0" applyNumberFormat="1" applyFont="1" applyFill="1" applyBorder="1" applyAlignment="1">
      <alignment horizontal="center"/>
    </xf>
    <xf numFmtId="0" fontId="9" fillId="56" borderId="41" xfId="0" applyFont="1" applyFill="1" applyBorder="1" applyAlignment="1">
      <alignment horizontal="center"/>
    </xf>
    <xf numFmtId="0" fontId="9" fillId="56" borderId="27" xfId="0" applyFont="1" applyFill="1" applyBorder="1" applyAlignment="1">
      <alignment horizontal="center"/>
    </xf>
    <xf numFmtId="0" fontId="76" fillId="0" borderId="0" xfId="0" applyFont="1" applyAlignment="1">
      <alignment horizontal="center"/>
    </xf>
    <xf numFmtId="0" fontId="195" fillId="55" borderId="112" xfId="0" applyFont="1" applyFill="1" applyBorder="1" applyAlignment="1">
      <alignment horizontal="center" wrapText="1"/>
    </xf>
    <xf numFmtId="0" fontId="195" fillId="55" borderId="0" xfId="0" applyFont="1" applyFill="1" applyAlignment="1">
      <alignment horizontal="center" wrapText="1"/>
    </xf>
    <xf numFmtId="16" fontId="9" fillId="56" borderId="41" xfId="0" applyNumberFormat="1" applyFont="1" applyFill="1" applyBorder="1" applyAlignment="1">
      <alignment horizontal="center"/>
    </xf>
    <xf numFmtId="0" fontId="9" fillId="56" borderId="68" xfId="0" applyFont="1" applyFill="1" applyBorder="1" applyAlignment="1">
      <alignment horizontal="center"/>
    </xf>
    <xf numFmtId="0" fontId="62" fillId="19" borderId="112" xfId="0" applyFont="1" applyFill="1" applyBorder="1" applyAlignment="1">
      <alignment vertical="center" wrapText="1"/>
    </xf>
    <xf numFmtId="0" fontId="62" fillId="19" borderId="0" xfId="0" applyFont="1" applyFill="1" applyAlignment="1">
      <alignment vertical="center" wrapText="1"/>
    </xf>
    <xf numFmtId="0" fontId="29" fillId="0" borderId="6" xfId="0" applyFont="1" applyBorder="1" applyAlignment="1">
      <alignment horizontal="center"/>
    </xf>
    <xf numFmtId="0" fontId="29" fillId="0" borderId="7" xfId="0" applyFont="1" applyBorder="1" applyAlignment="1">
      <alignment horizontal="center"/>
    </xf>
    <xf numFmtId="0" fontId="83" fillId="28" borderId="0" xfId="0" applyFont="1" applyFill="1" applyAlignment="1">
      <alignment vertical="center"/>
    </xf>
    <xf numFmtId="0" fontId="96" fillId="30" borderId="157" xfId="0" applyFont="1" applyFill="1" applyBorder="1" applyAlignment="1">
      <alignment vertical="center" wrapText="1"/>
    </xf>
    <xf numFmtId="0" fontId="96" fillId="30" borderId="18" xfId="0" applyFont="1" applyFill="1" applyBorder="1" applyAlignment="1">
      <alignment vertical="center" wrapText="1"/>
    </xf>
    <xf numFmtId="0" fontId="96" fillId="30" borderId="78" xfId="0" applyFont="1" applyFill="1" applyBorder="1" applyAlignment="1">
      <alignment vertical="center" wrapText="1"/>
    </xf>
    <xf numFmtId="0" fontId="64" fillId="25" borderId="6" xfId="0" applyFont="1" applyFill="1" applyBorder="1" applyAlignment="1">
      <alignment horizontal="center" vertical="center"/>
    </xf>
    <xf numFmtId="0" fontId="64" fillId="25" borderId="7" xfId="0" applyFont="1" applyFill="1" applyBorder="1" applyAlignment="1">
      <alignment horizontal="center" vertical="center"/>
    </xf>
    <xf numFmtId="0" fontId="96" fillId="31" borderId="157" xfId="0" applyFont="1" applyFill="1" applyBorder="1" applyAlignment="1">
      <alignment horizontal="left" vertical="center" wrapText="1"/>
    </xf>
    <xf numFmtId="0" fontId="96" fillId="31" borderId="78" xfId="0" applyFont="1" applyFill="1" applyBorder="1" applyAlignment="1">
      <alignment horizontal="left" vertical="center" wrapText="1"/>
    </xf>
    <xf numFmtId="0" fontId="64" fillId="25" borderId="8" xfId="0" applyFont="1" applyFill="1" applyBorder="1" applyAlignment="1">
      <alignment horizontal="center" vertical="center"/>
    </xf>
    <xf numFmtId="0" fontId="64" fillId="25" borderId="0" xfId="0" applyFont="1" applyFill="1" applyAlignment="1">
      <alignment horizontal="center" vertical="center"/>
    </xf>
    <xf numFmtId="0" fontId="0" fillId="13" borderId="215" xfId="4" applyFont="1" applyBorder="1" applyAlignment="1">
      <alignment horizontal="center"/>
    </xf>
    <xf numFmtId="0" fontId="0" fillId="13" borderId="53" xfId="4" applyFont="1" applyBorder="1" applyAlignment="1">
      <alignment horizontal="center"/>
    </xf>
    <xf numFmtId="0" fontId="0" fillId="13" borderId="54" xfId="4" applyFont="1" applyBorder="1" applyAlignment="1">
      <alignment horizontal="center"/>
    </xf>
    <xf numFmtId="0" fontId="0" fillId="13" borderId="6" xfId="4" applyFont="1" applyBorder="1" applyAlignment="1">
      <alignment horizontal="center"/>
    </xf>
    <xf numFmtId="0" fontId="0" fillId="13" borderId="7" xfId="4" applyFont="1" applyBorder="1" applyAlignment="1">
      <alignment horizontal="center"/>
    </xf>
    <xf numFmtId="0" fontId="0" fillId="13" borderId="8" xfId="4" applyFont="1" applyBorder="1" applyAlignment="1">
      <alignment horizontal="center"/>
    </xf>
    <xf numFmtId="0" fontId="0" fillId="13" borderId="74" xfId="4" applyFont="1" applyBorder="1" applyAlignment="1">
      <alignment horizontal="center"/>
    </xf>
    <xf numFmtId="0" fontId="0" fillId="0" borderId="214" xfId="0" applyBorder="1" applyAlignment="1">
      <alignment horizontal="left"/>
    </xf>
    <xf numFmtId="0" fontId="0" fillId="0" borderId="0" xfId="0" applyAlignment="1">
      <alignment horizontal="left"/>
    </xf>
    <xf numFmtId="0" fontId="98" fillId="32" borderId="21" xfId="0" applyFont="1" applyFill="1" applyBorder="1" applyAlignment="1"/>
    <xf numFmtId="0" fontId="98" fillId="32" borderId="35" xfId="0" applyFont="1" applyFill="1" applyBorder="1" applyAlignment="1"/>
    <xf numFmtId="0" fontId="98" fillId="32" borderId="41" xfId="0" applyFont="1" applyFill="1" applyBorder="1" applyAlignment="1"/>
    <xf numFmtId="0" fontId="98" fillId="32" borderId="27" xfId="0" applyFont="1" applyFill="1" applyBorder="1" applyAlignment="1"/>
    <xf numFmtId="0" fontId="62" fillId="25" borderId="0" xfId="0" applyFont="1" applyFill="1" applyAlignment="1">
      <alignment vertical="center"/>
    </xf>
    <xf numFmtId="0" fontId="33" fillId="0" borderId="26" xfId="0" applyFont="1" applyBorder="1" applyAlignment="1">
      <alignment horizontal="center"/>
    </xf>
    <xf numFmtId="0" fontId="33" fillId="0" borderId="41" xfId="0" applyFont="1" applyBorder="1" applyAlignment="1">
      <alignment horizontal="center"/>
    </xf>
    <xf numFmtId="0" fontId="33" fillId="0" borderId="68" xfId="0" applyFont="1" applyBorder="1" applyAlignment="1">
      <alignment horizontal="center"/>
    </xf>
    <xf numFmtId="0" fontId="9" fillId="0" borderId="22" xfId="0" applyFont="1" applyBorder="1" applyAlignment="1">
      <alignment horizontal="center" vertical="center"/>
    </xf>
    <xf numFmtId="0" fontId="9" fillId="0" borderId="20" xfId="0" applyFont="1" applyBorder="1" applyAlignment="1">
      <alignment horizontal="center" vertical="center"/>
    </xf>
    <xf numFmtId="0" fontId="9" fillId="0" borderId="23" xfId="0" applyFont="1" applyBorder="1" applyAlignment="1">
      <alignment horizontal="center" vertical="center"/>
    </xf>
    <xf numFmtId="0" fontId="9" fillId="0" borderId="40" xfId="0" applyFont="1" applyBorder="1" applyAlignment="1">
      <alignment horizontal="center" vertical="center"/>
    </xf>
    <xf numFmtId="0" fontId="9" fillId="0" borderId="36" xfId="0" applyFont="1" applyBorder="1" applyAlignment="1">
      <alignment horizontal="center" vertical="center"/>
    </xf>
    <xf numFmtId="0" fontId="9" fillId="0" borderId="37" xfId="0" applyFont="1" applyBorder="1" applyAlignment="1">
      <alignment horizontal="center" vertical="center"/>
    </xf>
    <xf numFmtId="0" fontId="31" fillId="10" borderId="26" xfId="0" applyFont="1" applyFill="1" applyBorder="1" applyAlignment="1"/>
    <xf numFmtId="0" fontId="31" fillId="10" borderId="41" xfId="0" applyFont="1" applyFill="1" applyBorder="1" applyAlignment="1"/>
    <xf numFmtId="0" fontId="31" fillId="0" borderId="41" xfId="0" applyFont="1" applyBorder="1" applyAlignment="1">
      <alignment horizontal="center" vertical="center"/>
    </xf>
    <xf numFmtId="0" fontId="31" fillId="0" borderId="27" xfId="0" applyFont="1" applyBorder="1" applyAlignment="1">
      <alignment horizontal="center" vertical="center"/>
    </xf>
    <xf numFmtId="0" fontId="31" fillId="0" borderId="41" xfId="0" applyFont="1" applyBorder="1" applyAlignment="1">
      <alignment horizontal="left" vertical="center"/>
    </xf>
    <xf numFmtId="0" fontId="31" fillId="0" borderId="27" xfId="0" applyFont="1" applyBorder="1" applyAlignment="1">
      <alignment horizontal="left" vertical="center"/>
    </xf>
    <xf numFmtId="0" fontId="31" fillId="0" borderId="24" xfId="0" applyFont="1" applyBorder="1" applyAlignment="1">
      <alignment horizontal="left" vertical="center" wrapText="1"/>
    </xf>
    <xf numFmtId="0" fontId="31" fillId="0" borderId="0" xfId="0" applyFont="1" applyAlignment="1">
      <alignment horizontal="left" vertical="center" wrapText="1"/>
    </xf>
    <xf numFmtId="0" fontId="31" fillId="0" borderId="10" xfId="0" applyFont="1" applyBorder="1" applyAlignment="1">
      <alignment horizontal="left" vertical="center" wrapText="1"/>
    </xf>
    <xf numFmtId="0" fontId="31" fillId="0" borderId="71" xfId="0" applyFont="1" applyBorder="1" applyAlignment="1">
      <alignment horizontal="left" vertical="center" wrapText="1"/>
    </xf>
    <xf numFmtId="0" fontId="31" fillId="0" borderId="11" xfId="0" applyFont="1" applyBorder="1" applyAlignment="1">
      <alignment horizontal="left" vertical="center" wrapText="1"/>
    </xf>
    <xf numFmtId="0" fontId="31" fillId="0" borderId="12" xfId="0" applyFont="1" applyBorder="1" applyAlignment="1">
      <alignment horizontal="left" vertical="center" wrapText="1"/>
    </xf>
    <xf numFmtId="0" fontId="32" fillId="12" borderId="26" xfId="0" applyFont="1" applyFill="1" applyBorder="1" applyAlignment="1">
      <alignment horizontal="center"/>
    </xf>
    <xf numFmtId="0" fontId="32" fillId="12" borderId="41" xfId="0" applyFont="1" applyFill="1" applyBorder="1" applyAlignment="1">
      <alignment horizontal="center"/>
    </xf>
    <xf numFmtId="0" fontId="32" fillId="12" borderId="27" xfId="0" applyFont="1" applyFill="1" applyBorder="1" applyAlignment="1">
      <alignment horizontal="center"/>
    </xf>
    <xf numFmtId="0" fontId="31" fillId="0" borderId="69" xfId="0" applyFont="1" applyBorder="1" applyAlignment="1">
      <alignment horizontal="center" vertical="center" textRotation="255" wrapText="1"/>
    </xf>
    <xf numFmtId="0" fontId="31" fillId="0" borderId="35" xfId="0" applyFont="1" applyBorder="1" applyAlignment="1">
      <alignment horizontal="center" vertical="center" textRotation="255" wrapText="1"/>
    </xf>
    <xf numFmtId="0" fontId="31" fillId="0" borderId="22" xfId="0" applyFont="1" applyBorder="1" applyAlignment="1">
      <alignment horizontal="center" vertical="center"/>
    </xf>
    <xf numFmtId="0" fontId="31" fillId="0" borderId="70" xfId="0" applyFont="1" applyBorder="1" applyAlignment="1">
      <alignment horizontal="center" vertical="center"/>
    </xf>
    <xf numFmtId="0" fontId="31" fillId="0" borderId="71" xfId="0" applyFont="1" applyBorder="1" applyAlignment="1">
      <alignment horizontal="center" vertical="center"/>
    </xf>
    <xf numFmtId="0" fontId="31" fillId="0" borderId="12" xfId="0" applyFont="1" applyBorder="1" applyAlignment="1">
      <alignment horizontal="center" vertical="center"/>
    </xf>
    <xf numFmtId="0" fontId="31" fillId="0" borderId="68" xfId="0" applyFont="1" applyBorder="1" applyAlignment="1">
      <alignment horizontal="center" vertical="center"/>
    </xf>
    <xf numFmtId="0" fontId="31" fillId="0" borderId="20" xfId="0" applyFont="1" applyBorder="1" applyAlignment="1">
      <alignment horizontal="center" vertical="center"/>
    </xf>
    <xf numFmtId="0" fontId="31" fillId="0" borderId="23" xfId="0" applyFont="1" applyBorder="1" applyAlignment="1">
      <alignment horizontal="center" vertical="center"/>
    </xf>
    <xf numFmtId="0" fontId="31" fillId="0" borderId="0" xfId="0" applyFont="1" applyAlignment="1">
      <alignment horizontal="center" vertical="center"/>
    </xf>
    <xf numFmtId="0" fontId="31" fillId="0" borderId="25" xfId="0" applyFont="1" applyBorder="1" applyAlignment="1">
      <alignment horizontal="center" vertical="center"/>
    </xf>
    <xf numFmtId="0" fontId="31" fillId="0" borderId="36" xfId="0" applyFont="1" applyBorder="1" applyAlignment="1">
      <alignment horizontal="center" vertical="center"/>
    </xf>
    <xf numFmtId="0" fontId="31" fillId="0" borderId="37" xfId="0" applyFont="1" applyBorder="1" applyAlignment="1">
      <alignment horizontal="center" vertical="center"/>
    </xf>
    <xf numFmtId="0" fontId="31" fillId="0" borderId="22" xfId="0" applyFont="1" applyBorder="1" applyAlignment="1">
      <alignment horizontal="left" vertical="center"/>
    </xf>
    <xf numFmtId="0" fontId="31" fillId="0" borderId="20" xfId="0" applyFont="1" applyBorder="1" applyAlignment="1">
      <alignment horizontal="left" vertical="center"/>
    </xf>
    <xf numFmtId="0" fontId="31" fillId="0" borderId="70" xfId="0" applyFont="1" applyBorder="1" applyAlignment="1">
      <alignment horizontal="left" vertical="center"/>
    </xf>
    <xf numFmtId="0" fontId="31" fillId="0" borderId="24" xfId="0" applyFont="1" applyBorder="1" applyAlignment="1">
      <alignment horizontal="left" vertical="center"/>
    </xf>
    <xf numFmtId="0" fontId="31" fillId="0" borderId="0" xfId="0" applyFont="1" applyAlignment="1">
      <alignment horizontal="left" vertical="center"/>
    </xf>
    <xf numFmtId="0" fontId="31" fillId="0" borderId="10" xfId="0" applyFont="1" applyBorder="1" applyAlignment="1">
      <alignment horizontal="left" vertical="center"/>
    </xf>
    <xf numFmtId="0" fontId="31" fillId="0" borderId="71" xfId="0" applyFont="1" applyBorder="1" applyAlignment="1">
      <alignment horizontal="left" vertical="center"/>
    </xf>
    <xf numFmtId="0" fontId="31" fillId="0" borderId="11" xfId="0" applyFont="1" applyBorder="1" applyAlignment="1">
      <alignment horizontal="left" vertical="center"/>
    </xf>
    <xf numFmtId="0" fontId="31" fillId="0" borderId="12" xfId="0" applyFont="1" applyBorder="1" applyAlignment="1">
      <alignment horizontal="left" vertical="center"/>
    </xf>
    <xf numFmtId="0" fontId="9" fillId="10" borderId="41" xfId="0" applyFont="1" applyFill="1" applyBorder="1" applyAlignment="1">
      <alignment horizontal="center" vertical="center"/>
    </xf>
    <xf numFmtId="0" fontId="31" fillId="0" borderId="40" xfId="0" applyFont="1" applyBorder="1" applyAlignment="1">
      <alignment horizontal="center" vertical="center"/>
    </xf>
    <xf numFmtId="0" fontId="31" fillId="0" borderId="22" xfId="0" applyFont="1" applyBorder="1" applyAlignment="1">
      <alignment horizontal="left" vertical="center" wrapText="1"/>
    </xf>
    <xf numFmtId="0" fontId="31" fillId="0" borderId="20" xfId="0" applyFont="1" applyBorder="1" applyAlignment="1">
      <alignment horizontal="left" vertical="center" wrapText="1"/>
    </xf>
    <xf numFmtId="0" fontId="31" fillId="0" borderId="70" xfId="0" applyFont="1" applyBorder="1" applyAlignment="1">
      <alignment horizontal="left" vertical="center" wrapText="1"/>
    </xf>
    <xf numFmtId="0" fontId="31" fillId="0" borderId="23" xfId="0" applyFont="1" applyBorder="1" applyAlignment="1">
      <alignment horizontal="left" vertical="center"/>
    </xf>
    <xf numFmtId="0" fontId="31" fillId="0" borderId="25" xfId="0" applyFont="1" applyBorder="1" applyAlignment="1">
      <alignment horizontal="left" vertical="center"/>
    </xf>
    <xf numFmtId="0" fontId="31" fillId="0" borderId="40" xfId="0" applyFont="1" applyBorder="1" applyAlignment="1">
      <alignment horizontal="left" vertical="center"/>
    </xf>
    <xf numFmtId="0" fontId="31" fillId="0" borderId="36" xfId="0" applyFont="1" applyBorder="1" applyAlignment="1">
      <alignment horizontal="left" vertical="center"/>
    </xf>
    <xf numFmtId="0" fontId="31" fillId="0" borderId="37" xfId="0" applyFont="1" applyBorder="1" applyAlignment="1">
      <alignment horizontal="left" vertical="center"/>
    </xf>
    <xf numFmtId="0" fontId="31" fillId="0" borderId="23" xfId="0" applyFont="1" applyBorder="1" applyAlignment="1">
      <alignment horizontal="left" vertical="center" wrapText="1"/>
    </xf>
    <xf numFmtId="0" fontId="31" fillId="0" borderId="25" xfId="0" applyFont="1" applyBorder="1" applyAlignment="1">
      <alignment horizontal="left" vertical="center" wrapText="1"/>
    </xf>
    <xf numFmtId="0" fontId="31" fillId="0" borderId="40" xfId="0" applyFont="1" applyBorder="1" applyAlignment="1">
      <alignment horizontal="left" vertical="center" wrapText="1"/>
    </xf>
    <xf numFmtId="0" fontId="31" fillId="0" borderId="36" xfId="0" applyFont="1" applyBorder="1" applyAlignment="1">
      <alignment horizontal="left" vertical="center" wrapText="1"/>
    </xf>
    <xf numFmtId="0" fontId="31" fillId="0" borderId="37" xfId="0" applyFont="1" applyBorder="1" applyAlignment="1">
      <alignment horizontal="left" vertical="center" wrapText="1"/>
    </xf>
    <xf numFmtId="17" fontId="32" fillId="12" borderId="26" xfId="0" applyNumberFormat="1" applyFont="1" applyFill="1" applyBorder="1" applyAlignment="1">
      <alignment horizontal="center"/>
    </xf>
    <xf numFmtId="17" fontId="32" fillId="12" borderId="41" xfId="0" applyNumberFormat="1" applyFont="1" applyFill="1" applyBorder="1" applyAlignment="1">
      <alignment horizontal="center"/>
    </xf>
    <xf numFmtId="17" fontId="32" fillId="12" borderId="27" xfId="0" applyNumberFormat="1" applyFont="1" applyFill="1" applyBorder="1" applyAlignment="1">
      <alignment horizontal="center"/>
    </xf>
    <xf numFmtId="0" fontId="31" fillId="9" borderId="69" xfId="0" applyFont="1" applyFill="1" applyBorder="1" applyAlignment="1">
      <alignment horizontal="center" vertical="center" textRotation="255" wrapText="1"/>
    </xf>
    <xf numFmtId="0" fontId="31" fillId="9" borderId="35" xfId="0" applyFont="1" applyFill="1" applyBorder="1" applyAlignment="1">
      <alignment horizontal="center" vertical="center" textRotation="255" wrapText="1"/>
    </xf>
    <xf numFmtId="0" fontId="113" fillId="0" borderId="0" xfId="0" applyFont="1" applyAlignment="1"/>
    <xf numFmtId="0" fontId="92" fillId="0" borderId="56" xfId="0" applyFont="1" applyBorder="1" applyAlignment="1">
      <alignment horizontal="center"/>
    </xf>
    <xf numFmtId="0" fontId="92" fillId="0" borderId="53" xfId="0" applyFont="1" applyBorder="1" applyAlignment="1">
      <alignment horizontal="center"/>
    </xf>
    <xf numFmtId="0" fontId="92" fillId="0" borderId="54" xfId="0" applyFont="1" applyBorder="1" applyAlignment="1">
      <alignment horizontal="center"/>
    </xf>
    <xf numFmtId="0" fontId="110" fillId="0" borderId="0" xfId="0" applyFont="1" applyAlignment="1"/>
    <xf numFmtId="0" fontId="110" fillId="0" borderId="166" xfId="0" applyFont="1" applyBorder="1" applyAlignment="1">
      <alignment horizontal="center" vertical="center" textRotation="90"/>
    </xf>
    <xf numFmtId="0" fontId="110" fillId="0" borderId="218" xfId="0" applyFont="1" applyBorder="1" applyAlignment="1">
      <alignment horizontal="center" vertical="center" textRotation="90"/>
    </xf>
    <xf numFmtId="0" fontId="34" fillId="0" borderId="16" xfId="0" applyFont="1" applyBorder="1" applyAlignment="1">
      <alignment horizontal="center" vertical="center" wrapText="1"/>
    </xf>
    <xf numFmtId="0" fontId="34" fillId="0" borderId="17" xfId="0" applyFont="1" applyBorder="1" applyAlignment="1">
      <alignment horizontal="center" vertical="center" wrapText="1"/>
    </xf>
    <xf numFmtId="0" fontId="34" fillId="0" borderId="5" xfId="0" applyFont="1" applyBorder="1" applyAlignment="1">
      <alignment horizontal="center" vertical="center" wrapText="1"/>
    </xf>
    <xf numFmtId="16" fontId="9" fillId="0" borderId="16" xfId="0" applyNumberFormat="1" applyFont="1" applyBorder="1" applyAlignment="1">
      <alignment horizontal="center" vertical="center"/>
    </xf>
    <xf numFmtId="16" fontId="9" fillId="0" borderId="17" xfId="0" applyNumberFormat="1" applyFont="1" applyBorder="1" applyAlignment="1">
      <alignment horizontal="center" vertical="center"/>
    </xf>
    <xf numFmtId="16" fontId="9" fillId="0" borderId="5" xfId="0" applyNumberFormat="1" applyFont="1" applyBorder="1" applyAlignment="1">
      <alignment horizontal="center" vertical="center"/>
    </xf>
    <xf numFmtId="0" fontId="104" fillId="0" borderId="16" xfId="0" applyFont="1" applyBorder="1" applyAlignment="1">
      <alignment horizontal="center" vertical="center"/>
    </xf>
    <xf numFmtId="0" fontId="104" fillId="0" borderId="5" xfId="0" applyFont="1" applyBorder="1" applyAlignment="1">
      <alignment horizontal="center" vertical="center"/>
    </xf>
    <xf numFmtId="0" fontId="34" fillId="0" borderId="16" xfId="0" applyFont="1" applyBorder="1" applyAlignment="1">
      <alignment horizontal="center" vertical="center"/>
    </xf>
    <xf numFmtId="0" fontId="34" fillId="0" borderId="5" xfId="0" applyFont="1" applyBorder="1" applyAlignment="1">
      <alignment horizontal="center" vertical="center"/>
    </xf>
    <xf numFmtId="0" fontId="103" fillId="0" borderId="16" xfId="0" applyFont="1" applyBorder="1" applyAlignment="1">
      <alignment horizontal="center" vertical="center"/>
    </xf>
    <xf numFmtId="0" fontId="104" fillId="0" borderId="17" xfId="0" applyFont="1" applyBorder="1" applyAlignment="1">
      <alignment horizontal="center" vertical="center"/>
    </xf>
    <xf numFmtId="16" fontId="34" fillId="0" borderId="16" xfId="0" applyNumberFormat="1" applyFont="1" applyBorder="1" applyAlignment="1">
      <alignment horizontal="center" vertical="center"/>
    </xf>
    <xf numFmtId="16" fontId="34" fillId="0" borderId="5" xfId="0" applyNumberFormat="1" applyFont="1" applyBorder="1" applyAlignment="1">
      <alignment horizontal="center" vertical="center"/>
    </xf>
    <xf numFmtId="0" fontId="104" fillId="0" borderId="1" xfId="0" applyFont="1" applyBorder="1" applyAlignment="1">
      <alignment horizontal="center" vertical="center"/>
    </xf>
    <xf numFmtId="0" fontId="105" fillId="0" borderId="16" xfId="0" applyFont="1" applyBorder="1" applyAlignment="1">
      <alignment horizontal="center" vertical="center"/>
    </xf>
    <xf numFmtId="0" fontId="105" fillId="0" borderId="5" xfId="0" applyFont="1" applyBorder="1" applyAlignment="1">
      <alignment horizontal="center" vertical="center"/>
    </xf>
    <xf numFmtId="0" fontId="105" fillId="0" borderId="17" xfId="0" applyFont="1" applyBorder="1" applyAlignment="1">
      <alignment horizontal="center" vertical="center"/>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5" xfId="0" applyFont="1" applyBorder="1" applyAlignment="1">
      <alignment horizontal="center" vertical="center"/>
    </xf>
    <xf numFmtId="14" fontId="35" fillId="0" borderId="16" xfId="0" applyNumberFormat="1" applyFont="1" applyBorder="1" applyAlignment="1">
      <alignment horizontal="center" vertical="center"/>
    </xf>
    <xf numFmtId="14" fontId="35" fillId="0" borderId="5" xfId="0" applyNumberFormat="1" applyFont="1" applyBorder="1" applyAlignment="1">
      <alignment horizontal="center" vertical="center"/>
    </xf>
    <xf numFmtId="0" fontId="10" fillId="5" borderId="31" xfId="0" applyFont="1" applyFill="1" applyBorder="1" applyAlignment="1">
      <alignment horizontal="center"/>
    </xf>
    <xf numFmtId="0" fontId="10" fillId="5" borderId="32" xfId="0" applyFont="1" applyFill="1" applyBorder="1" applyAlignment="1">
      <alignment horizontal="center"/>
    </xf>
    <xf numFmtId="0" fontId="10" fillId="5" borderId="33" xfId="0" applyFont="1" applyFill="1" applyBorder="1" applyAlignment="1">
      <alignment horizontal="center"/>
    </xf>
    <xf numFmtId="0" fontId="10" fillId="5" borderId="33" xfId="0" applyFont="1" applyFill="1" applyBorder="1" applyAlignment="1">
      <alignment horizontal="center" vertical="center"/>
    </xf>
    <xf numFmtId="0" fontId="10" fillId="5" borderId="28" xfId="0" applyFont="1" applyFill="1" applyBorder="1" applyAlignment="1">
      <alignment horizontal="center"/>
    </xf>
    <xf numFmtId="0" fontId="10" fillId="5" borderId="29" xfId="0" applyFont="1" applyFill="1" applyBorder="1" applyAlignment="1">
      <alignment horizontal="center"/>
    </xf>
    <xf numFmtId="0" fontId="10" fillId="5" borderId="30" xfId="0" applyFont="1" applyFill="1" applyBorder="1" applyAlignment="1">
      <alignment horizontal="center"/>
    </xf>
    <xf numFmtId="0" fontId="5" fillId="0" borderId="0" xfId="0" applyFont="1" applyAlignment="1">
      <alignment horizontal="center"/>
    </xf>
    <xf numFmtId="0" fontId="6" fillId="0" borderId="2" xfId="0" applyFont="1" applyBorder="1" applyAlignment="1">
      <alignment horizontal="center"/>
    </xf>
    <xf numFmtId="0" fontId="8" fillId="0" borderId="16" xfId="0" applyFont="1" applyBorder="1" applyAlignment="1">
      <alignment horizontal="center" vertical="center"/>
    </xf>
    <xf numFmtId="3" fontId="8" fillId="0" borderId="16" xfId="0" applyNumberFormat="1" applyFont="1" applyBorder="1" applyAlignment="1">
      <alignment horizontal="center" vertical="center"/>
    </xf>
    <xf numFmtId="0" fontId="6" fillId="4" borderId="13" xfId="0" applyFont="1" applyFill="1" applyBorder="1" applyAlignment="1">
      <alignment horizontal="center" vertical="center"/>
    </xf>
    <xf numFmtId="0" fontId="6" fillId="4" borderId="18" xfId="0" applyFont="1" applyFill="1" applyBorder="1" applyAlignment="1">
      <alignment horizontal="center" vertical="center"/>
    </xf>
    <xf numFmtId="0" fontId="6" fillId="4" borderId="17" xfId="0" applyFont="1" applyFill="1" applyBorder="1" applyAlignment="1">
      <alignment horizontal="center" vertical="center"/>
    </xf>
    <xf numFmtId="0" fontId="175" fillId="0" borderId="13" xfId="0" applyFont="1" applyBorder="1" applyAlignment="1">
      <alignment horizontal="left" vertical="top" wrapText="1"/>
    </xf>
    <xf numFmtId="0" fontId="175" fillId="0" borderId="9" xfId="0" applyFont="1" applyBorder="1" applyAlignment="1">
      <alignment horizontal="left" vertical="top"/>
    </xf>
    <xf numFmtId="0" fontId="175" fillId="0" borderId="14" xfId="0" applyFont="1" applyBorder="1" applyAlignment="1">
      <alignment horizontal="left" vertical="top"/>
    </xf>
    <xf numFmtId="0" fontId="175" fillId="0" borderId="18" xfId="0" applyFont="1" applyBorder="1" applyAlignment="1">
      <alignment horizontal="left" vertical="top"/>
    </xf>
    <xf numFmtId="0" fontId="175" fillId="0" borderId="0" xfId="0" applyFont="1" applyAlignment="1">
      <alignment horizontal="left" vertical="top"/>
    </xf>
    <xf numFmtId="0" fontId="175" fillId="0" borderId="10" xfId="0" applyFont="1" applyBorder="1" applyAlignment="1">
      <alignment horizontal="left" vertical="top"/>
    </xf>
    <xf numFmtId="0" fontId="175" fillId="0" borderId="15" xfId="0" applyFont="1" applyBorder="1" applyAlignment="1">
      <alignment horizontal="left" vertical="top"/>
    </xf>
    <xf numFmtId="0" fontId="175" fillId="0" borderId="11" xfId="0" applyFont="1" applyBorder="1" applyAlignment="1">
      <alignment horizontal="left" vertical="top"/>
    </xf>
    <xf numFmtId="0" fontId="175" fillId="0" borderId="12" xfId="0" applyFont="1" applyBorder="1" applyAlignment="1">
      <alignment horizontal="left" vertical="top"/>
    </xf>
    <xf numFmtId="0" fontId="6" fillId="0" borderId="15" xfId="0" applyFont="1" applyBorder="1" applyAlignment="1">
      <alignment horizontal="left"/>
    </xf>
    <xf numFmtId="0" fontId="8" fillId="0" borderId="16" xfId="0" applyFont="1" applyBorder="1" applyAlignment="1">
      <alignment horizontal="center" vertical="center" wrapText="1" indent="1"/>
    </xf>
    <xf numFmtId="0" fontId="6" fillId="4" borderId="1" xfId="0" applyFont="1" applyFill="1" applyBorder="1" applyAlignment="1">
      <alignment horizontal="center" vertical="center"/>
    </xf>
    <xf numFmtId="0" fontId="6" fillId="4" borderId="16" xfId="0" applyFont="1" applyFill="1" applyBorder="1" applyAlignment="1">
      <alignment horizontal="center" vertical="center"/>
    </xf>
    <xf numFmtId="0" fontId="25" fillId="0" borderId="13" xfId="0" applyFont="1" applyBorder="1" applyAlignment="1">
      <alignment horizontal="left" vertical="top" wrapText="1"/>
    </xf>
    <xf numFmtId="0" fontId="25" fillId="0" borderId="9" xfId="0" applyFont="1" applyBorder="1" applyAlignment="1">
      <alignment horizontal="left" vertical="top" wrapText="1"/>
    </xf>
    <xf numFmtId="0" fontId="25" fillId="0" borderId="14" xfId="0" applyFont="1" applyBorder="1" applyAlignment="1">
      <alignment horizontal="left" vertical="top" wrapText="1"/>
    </xf>
    <xf numFmtId="0" fontId="25" fillId="0" borderId="18" xfId="0" applyFont="1" applyBorder="1" applyAlignment="1">
      <alignment horizontal="left" vertical="top" wrapText="1"/>
    </xf>
    <xf numFmtId="0" fontId="25" fillId="0" borderId="0" xfId="0" applyFont="1" applyAlignment="1">
      <alignment horizontal="left" vertical="top" wrapText="1"/>
    </xf>
    <xf numFmtId="0" fontId="25" fillId="0" borderId="10" xfId="0" applyFont="1" applyBorder="1" applyAlignment="1">
      <alignment horizontal="left" vertical="top" wrapText="1"/>
    </xf>
    <xf numFmtId="0" fontId="6" fillId="4" borderId="5" xfId="0" applyFont="1" applyFill="1" applyBorder="1" applyAlignment="1">
      <alignment horizontal="center" vertical="center"/>
    </xf>
    <xf numFmtId="0" fontId="6" fillId="4" borderId="17"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7" fillId="3" borderId="15" xfId="0" applyFont="1" applyFill="1" applyBorder="1" applyAlignment="1">
      <alignment horizontal="left" vertical="center"/>
    </xf>
    <xf numFmtId="0" fontId="7" fillId="3" borderId="3" xfId="0" applyFont="1" applyFill="1" applyBorder="1" applyAlignment="1">
      <alignment horizontal="left" vertical="center"/>
    </xf>
    <xf numFmtId="0" fontId="7" fillId="3" borderId="4" xfId="0" applyFont="1" applyFill="1" applyBorder="1" applyAlignment="1">
      <alignment horizontal="left" vertical="center"/>
    </xf>
    <xf numFmtId="0" fontId="175" fillId="0" borderId="13" xfId="0" applyFont="1" applyBorder="1" applyAlignment="1">
      <alignment horizontal="left" wrapText="1"/>
    </xf>
    <xf numFmtId="0" fontId="175" fillId="0" borderId="9" xfId="0" applyFont="1" applyBorder="1" applyAlignment="1">
      <alignment horizontal="left"/>
    </xf>
    <xf numFmtId="0" fontId="175" fillId="0" borderId="18" xfId="0" applyFont="1" applyBorder="1" applyAlignment="1">
      <alignment horizontal="left"/>
    </xf>
    <xf numFmtId="0" fontId="175" fillId="0" borderId="0" xfId="0" applyFont="1" applyAlignment="1">
      <alignment horizontal="left"/>
    </xf>
    <xf numFmtId="0" fontId="175" fillId="0" borderId="18" xfId="0" quotePrefix="1" applyFont="1" applyBorder="1" applyAlignment="1">
      <alignment horizontal="left"/>
    </xf>
    <xf numFmtId="0" fontId="175" fillId="0" borderId="15" xfId="0" applyFont="1" applyBorder="1" applyAlignment="1">
      <alignment horizontal="left"/>
    </xf>
    <xf numFmtId="0" fontId="175" fillId="0" borderId="11" xfId="0" applyFont="1" applyBorder="1" applyAlignment="1">
      <alignment horizontal="left"/>
    </xf>
    <xf numFmtId="0" fontId="6" fillId="4" borderId="15" xfId="0" applyFont="1" applyFill="1" applyBorder="1" applyAlignment="1">
      <alignment horizontal="center" vertical="center"/>
    </xf>
    <xf numFmtId="0" fontId="25" fillId="0" borderId="11" xfId="0" applyFont="1" applyBorder="1" applyAlignment="1">
      <alignment horizontal="left" vertical="top"/>
    </xf>
    <xf numFmtId="0" fontId="25" fillId="0" borderId="12" xfId="0" applyFont="1" applyBorder="1" applyAlignment="1">
      <alignment horizontal="left" vertical="top"/>
    </xf>
    <xf numFmtId="0" fontId="175" fillId="0" borderId="9" xfId="0" applyFont="1" applyBorder="1" applyAlignment="1">
      <alignment horizontal="left" wrapText="1"/>
    </xf>
    <xf numFmtId="0" fontId="175" fillId="0" borderId="18" xfId="0" applyFont="1" applyBorder="1" applyAlignment="1">
      <alignment horizontal="left" wrapText="1"/>
    </xf>
    <xf numFmtId="0" fontId="175" fillId="0" borderId="0" xfId="0" applyFont="1" applyAlignment="1">
      <alignment horizontal="left" wrapText="1"/>
    </xf>
    <xf numFmtId="0" fontId="175" fillId="0" borderId="15" xfId="0" applyFont="1" applyBorder="1" applyAlignment="1">
      <alignment horizontal="left" wrapText="1"/>
    </xf>
    <xf numFmtId="0" fontId="175" fillId="0" borderId="11" xfId="0" applyFont="1" applyBorder="1" applyAlignment="1">
      <alignment horizontal="left" wrapText="1"/>
    </xf>
    <xf numFmtId="0" fontId="0" fillId="0" borderId="18" xfId="0" applyBorder="1" applyAlignment="1">
      <alignment horizontal="left" wrapText="1"/>
    </xf>
    <xf numFmtId="0" fontId="0" fillId="0" borderId="18" xfId="0" applyBorder="1" applyAlignment="1">
      <alignment horizontal="left"/>
    </xf>
    <xf numFmtId="0" fontId="25" fillId="0" borderId="9" xfId="0" applyFont="1" applyBorder="1" applyAlignment="1">
      <alignment horizontal="left" vertical="top"/>
    </xf>
    <xf numFmtId="0" fontId="25" fillId="0" borderId="14" xfId="0" applyFont="1" applyBorder="1" applyAlignment="1">
      <alignment horizontal="left" vertical="top"/>
    </xf>
    <xf numFmtId="0" fontId="25" fillId="0" borderId="18" xfId="0" applyFont="1" applyBorder="1" applyAlignment="1">
      <alignment horizontal="left" vertical="top"/>
    </xf>
    <xf numFmtId="0" fontId="25" fillId="0" borderId="0" xfId="0" applyFont="1" applyAlignment="1">
      <alignment horizontal="left" vertical="top"/>
    </xf>
    <xf numFmtId="0" fontId="25" fillId="0" borderId="10" xfId="0" applyFont="1" applyBorder="1" applyAlignment="1">
      <alignment horizontal="left" vertical="top"/>
    </xf>
    <xf numFmtId="0" fontId="25" fillId="0" borderId="15" xfId="0" applyFont="1" applyBorder="1" applyAlignment="1">
      <alignment horizontal="left" vertical="top"/>
    </xf>
    <xf numFmtId="0" fontId="175" fillId="0" borderId="13" xfId="0" applyFont="1" applyBorder="1" applyAlignment="1">
      <alignment horizontal="left" vertical="center" wrapText="1"/>
    </xf>
    <xf numFmtId="0" fontId="175" fillId="0" borderId="9" xfId="0" applyFont="1" applyBorder="1" applyAlignment="1">
      <alignment horizontal="left" vertical="center" wrapText="1"/>
    </xf>
    <xf numFmtId="0" fontId="175" fillId="0" borderId="18" xfId="0" applyFont="1" applyBorder="1" applyAlignment="1">
      <alignment horizontal="left" vertical="center" wrapText="1"/>
    </xf>
    <xf numFmtId="0" fontId="175" fillId="0" borderId="0" xfId="0" applyFont="1" applyAlignment="1">
      <alignment horizontal="left" vertical="center" wrapText="1"/>
    </xf>
    <xf numFmtId="0" fontId="175" fillId="0" borderId="15" xfId="0" applyFont="1" applyBorder="1" applyAlignment="1">
      <alignment horizontal="left" vertical="center" wrapText="1"/>
    </xf>
    <xf numFmtId="0" fontId="175" fillId="0" borderId="11" xfId="0" applyFont="1" applyBorder="1" applyAlignment="1">
      <alignment horizontal="left" vertical="center" wrapText="1"/>
    </xf>
    <xf numFmtId="0" fontId="25" fillId="0" borderId="13" xfId="0" applyFont="1" applyBorder="1" applyAlignment="1">
      <alignment horizontal="left" wrapText="1"/>
    </xf>
    <xf numFmtId="0" fontId="25" fillId="0" borderId="9" xfId="0" applyFont="1" applyBorder="1" applyAlignment="1">
      <alignment horizontal="left"/>
    </xf>
    <xf numFmtId="0" fontId="25" fillId="0" borderId="14" xfId="0" applyFont="1" applyBorder="1" applyAlignment="1">
      <alignment horizontal="left"/>
    </xf>
    <xf numFmtId="0" fontId="25" fillId="0" borderId="18" xfId="0" applyFont="1" applyBorder="1" applyAlignment="1">
      <alignment horizontal="left"/>
    </xf>
    <xf numFmtId="0" fontId="25" fillId="0" borderId="0" xfId="0" applyFont="1" applyAlignment="1">
      <alignment horizontal="left"/>
    </xf>
    <xf numFmtId="0" fontId="25" fillId="0" borderId="10" xfId="0" applyFont="1" applyBorder="1" applyAlignment="1">
      <alignment horizontal="left"/>
    </xf>
    <xf numFmtId="0" fontId="25" fillId="0" borderId="15" xfId="0" applyFont="1" applyBorder="1" applyAlignment="1">
      <alignment horizontal="left"/>
    </xf>
    <xf numFmtId="0" fontId="25" fillId="0" borderId="11" xfId="0" applyFont="1" applyBorder="1" applyAlignment="1">
      <alignment horizontal="left"/>
    </xf>
    <xf numFmtId="0" fontId="25" fillId="0" borderId="12" xfId="0" applyFont="1" applyBorder="1" applyAlignment="1">
      <alignment horizontal="left"/>
    </xf>
    <xf numFmtId="0" fontId="6" fillId="4" borderId="17" xfId="0" applyFont="1" applyFill="1" applyBorder="1" applyAlignment="1">
      <alignment horizontal="right" vertical="center"/>
    </xf>
    <xf numFmtId="0" fontId="6" fillId="4" borderId="16" xfId="0" applyFont="1" applyFill="1" applyBorder="1" applyAlignment="1">
      <alignment horizontal="right" vertical="center"/>
    </xf>
    <xf numFmtId="0" fontId="6" fillId="4" borderId="1" xfId="0" applyFont="1" applyFill="1" applyBorder="1" applyAlignment="1">
      <alignment horizontal="right" vertical="center"/>
    </xf>
    <xf numFmtId="0" fontId="176" fillId="0" borderId="13" xfId="0" applyFont="1" applyBorder="1" applyAlignment="1">
      <alignment horizontal="left" vertical="center" wrapText="1"/>
    </xf>
    <xf numFmtId="0" fontId="175" fillId="0" borderId="9" xfId="0" applyFont="1" applyBorder="1" applyAlignment="1">
      <alignment horizontal="left" vertical="center"/>
    </xf>
    <xf numFmtId="0" fontId="175" fillId="0" borderId="14" xfId="0" applyFont="1" applyBorder="1" applyAlignment="1">
      <alignment horizontal="left" vertical="center"/>
    </xf>
    <xf numFmtId="0" fontId="175" fillId="0" borderId="18" xfId="0" applyFont="1" applyBorder="1" applyAlignment="1">
      <alignment horizontal="left" vertical="center"/>
    </xf>
    <xf numFmtId="0" fontId="175" fillId="0" borderId="0" xfId="0" applyFont="1" applyAlignment="1">
      <alignment horizontal="left" vertical="center"/>
    </xf>
    <xf numFmtId="0" fontId="175" fillId="0" borderId="10" xfId="0" applyFont="1" applyBorder="1" applyAlignment="1">
      <alignment horizontal="left" vertical="center"/>
    </xf>
    <xf numFmtId="0" fontId="175" fillId="0" borderId="15" xfId="0" applyFont="1" applyBorder="1" applyAlignment="1">
      <alignment horizontal="left" vertical="center"/>
    </xf>
    <xf numFmtId="0" fontId="175" fillId="0" borderId="11" xfId="0" applyFont="1" applyBorder="1" applyAlignment="1">
      <alignment horizontal="left" vertical="center"/>
    </xf>
    <xf numFmtId="0" fontId="175" fillId="0" borderId="12" xfId="0" applyFont="1" applyBorder="1" applyAlignment="1">
      <alignment horizontal="left" vertical="center"/>
    </xf>
    <xf numFmtId="0" fontId="6" fillId="4" borderId="16" xfId="0" applyFont="1" applyFill="1" applyBorder="1" applyAlignment="1">
      <alignment horizontal="center" vertical="center" wrapText="1"/>
    </xf>
    <xf numFmtId="0" fontId="175" fillId="0" borderId="13" xfId="0" applyFont="1" applyBorder="1" applyAlignment="1">
      <alignment horizontal="left"/>
    </xf>
    <xf numFmtId="0" fontId="120" fillId="0" borderId="18" xfId="0" applyFont="1" applyBorder="1" applyAlignment="1">
      <alignment horizontal="left"/>
    </xf>
    <xf numFmtId="0" fontId="120" fillId="0" borderId="0" xfId="0" applyFont="1" applyAlignment="1">
      <alignment horizontal="left"/>
    </xf>
    <xf numFmtId="0" fontId="9" fillId="0" borderId="13" xfId="0" applyFont="1" applyBorder="1" applyAlignment="1">
      <alignment horizontal="left" wrapText="1"/>
    </xf>
    <xf numFmtId="0" fontId="9" fillId="0" borderId="9" xfId="0" applyFont="1" applyBorder="1" applyAlignment="1">
      <alignment horizontal="left" wrapText="1"/>
    </xf>
    <xf numFmtId="0" fontId="9" fillId="0" borderId="14" xfId="0" applyFont="1" applyBorder="1" applyAlignment="1">
      <alignment horizontal="left" wrapText="1"/>
    </xf>
    <xf numFmtId="0" fontId="9" fillId="0" borderId="18" xfId="0" applyFont="1" applyBorder="1" applyAlignment="1">
      <alignment horizontal="left" wrapText="1"/>
    </xf>
    <xf numFmtId="0" fontId="9" fillId="0" borderId="0" xfId="0" applyFont="1" applyAlignment="1">
      <alignment horizontal="left" wrapText="1"/>
    </xf>
    <xf numFmtId="0" fontId="9" fillId="0" borderId="10" xfId="0" applyFont="1" applyBorder="1" applyAlignment="1">
      <alignment horizontal="left" wrapText="1"/>
    </xf>
    <xf numFmtId="0" fontId="9" fillId="0" borderId="15" xfId="0" applyFont="1" applyBorder="1" applyAlignment="1">
      <alignment horizontal="left" wrapText="1"/>
    </xf>
    <xf numFmtId="0" fontId="9" fillId="0" borderId="11" xfId="0" applyFont="1" applyBorder="1" applyAlignment="1">
      <alignment horizontal="left" wrapText="1"/>
    </xf>
    <xf numFmtId="0" fontId="9" fillId="0" borderId="12" xfId="0" applyFont="1" applyBorder="1" applyAlignment="1">
      <alignment horizontal="left" wrapText="1"/>
    </xf>
    <xf numFmtId="0" fontId="25" fillId="0" borderId="13" xfId="0" applyFont="1" applyBorder="1" applyAlignment="1">
      <alignment horizontal="left" vertical="center" wrapText="1"/>
    </xf>
    <xf numFmtId="0" fontId="25" fillId="0" borderId="9" xfId="0" applyFont="1" applyBorder="1" applyAlignment="1">
      <alignment horizontal="left" vertical="center" wrapText="1"/>
    </xf>
    <xf numFmtId="0" fontId="25" fillId="0" borderId="14" xfId="0" applyFont="1" applyBorder="1" applyAlignment="1">
      <alignment horizontal="left" vertical="center" wrapText="1"/>
    </xf>
    <xf numFmtId="0" fontId="25" fillId="0" borderId="18" xfId="0" applyFont="1" applyBorder="1" applyAlignment="1">
      <alignment horizontal="left" vertical="center" wrapText="1"/>
    </xf>
    <xf numFmtId="0" fontId="25" fillId="0" borderId="0" xfId="0" applyFont="1" applyAlignment="1">
      <alignment horizontal="left" vertical="center" wrapText="1"/>
    </xf>
    <xf numFmtId="0" fontId="25" fillId="0" borderId="10" xfId="0" applyFont="1" applyBorder="1" applyAlignment="1">
      <alignment horizontal="left" vertical="center" wrapText="1"/>
    </xf>
    <xf numFmtId="0" fontId="25" fillId="0" borderId="15" xfId="0" applyFont="1" applyBorder="1" applyAlignment="1">
      <alignment horizontal="left" vertical="center" wrapText="1"/>
    </xf>
    <xf numFmtId="0" fontId="25" fillId="0" borderId="11" xfId="0" applyFont="1" applyBorder="1" applyAlignment="1">
      <alignment horizontal="left" vertical="center" wrapText="1"/>
    </xf>
    <xf numFmtId="0" fontId="25" fillId="0" borderId="12" xfId="0" applyFont="1" applyBorder="1" applyAlignment="1">
      <alignment horizontal="left" vertical="center" wrapText="1"/>
    </xf>
    <xf numFmtId="0" fontId="175" fillId="0" borderId="14" xfId="0" applyFont="1" applyBorder="1" applyAlignment="1">
      <alignment horizontal="left"/>
    </xf>
    <xf numFmtId="0" fontId="175" fillId="0" borderId="10" xfId="0" applyFont="1" applyBorder="1" applyAlignment="1">
      <alignment horizontal="left"/>
    </xf>
    <xf numFmtId="0" fontId="175" fillId="0" borderId="12" xfId="0" applyFont="1" applyBorder="1" applyAlignment="1">
      <alignment horizontal="left"/>
    </xf>
    <xf numFmtId="0" fontId="189" fillId="0" borderId="18" xfId="0" applyFont="1" applyBorder="1" applyAlignment="1">
      <alignment horizontal="left"/>
    </xf>
    <xf numFmtId="0" fontId="177" fillId="0" borderId="18" xfId="0" applyFont="1" applyBorder="1" applyAlignment="1">
      <alignment horizontal="left"/>
    </xf>
    <xf numFmtId="0" fontId="177" fillId="0" borderId="13" xfId="0" applyFont="1" applyBorder="1" applyAlignment="1">
      <alignment horizontal="left" wrapText="1"/>
    </xf>
    <xf numFmtId="0" fontId="177" fillId="0" borderId="9" xfId="0" applyFont="1" applyBorder="1" applyAlignment="1">
      <alignment horizontal="left"/>
    </xf>
    <xf numFmtId="0" fontId="177" fillId="0" borderId="14" xfId="0" applyFont="1" applyBorder="1" applyAlignment="1">
      <alignment horizontal="left"/>
    </xf>
    <xf numFmtId="0" fontId="177" fillId="0" borderId="0" xfId="0" applyFont="1" applyAlignment="1">
      <alignment horizontal="left"/>
    </xf>
    <xf numFmtId="0" fontId="177" fillId="0" borderId="10" xfId="0" applyFont="1" applyBorder="1" applyAlignment="1">
      <alignment horizontal="left"/>
    </xf>
    <xf numFmtId="0" fontId="177" fillId="0" borderId="15" xfId="0" applyFont="1" applyBorder="1" applyAlignment="1">
      <alignment horizontal="left"/>
    </xf>
    <xf numFmtId="0" fontId="177" fillId="0" borderId="11" xfId="0" applyFont="1" applyBorder="1" applyAlignment="1">
      <alignment horizontal="left"/>
    </xf>
    <xf numFmtId="0" fontId="177" fillId="0" borderId="12" xfId="0" applyFont="1" applyBorder="1" applyAlignment="1">
      <alignment horizontal="left"/>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Alignment="1">
      <alignment horizontal="center"/>
    </xf>
    <xf numFmtId="0" fontId="0" fillId="0" borderId="10" xfId="0" applyBorder="1" applyAlignment="1">
      <alignment horizontal="center"/>
    </xf>
    <xf numFmtId="0" fontId="0" fillId="0" borderId="15"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75" fillId="0" borderId="14" xfId="0" applyFont="1" applyBorder="1" applyAlignment="1">
      <alignment horizontal="left" wrapText="1"/>
    </xf>
    <xf numFmtId="0" fontId="175" fillId="0" borderId="10" xfId="0" applyFont="1" applyBorder="1" applyAlignment="1">
      <alignment horizontal="left" wrapText="1"/>
    </xf>
    <xf numFmtId="0" fontId="175" fillId="0" borderId="12" xfId="0" applyFont="1" applyBorder="1" applyAlignment="1">
      <alignment horizontal="left" wrapText="1"/>
    </xf>
    <xf numFmtId="0" fontId="25" fillId="0" borderId="9" xfId="0" applyFont="1" applyBorder="1" applyAlignment="1">
      <alignment horizontal="left" wrapText="1"/>
    </xf>
    <xf numFmtId="0" fontId="25" fillId="0" borderId="14" xfId="0" applyFont="1" applyBorder="1" applyAlignment="1">
      <alignment horizontal="left" wrapText="1"/>
    </xf>
    <xf numFmtId="0" fontId="25" fillId="0" borderId="18" xfId="0" applyFont="1" applyBorder="1" applyAlignment="1">
      <alignment horizontal="left" wrapText="1"/>
    </xf>
    <xf numFmtId="0" fontId="25" fillId="0" borderId="0" xfId="0" applyFont="1" applyAlignment="1">
      <alignment horizontal="left" wrapText="1"/>
    </xf>
    <xf numFmtId="0" fontId="25" fillId="0" borderId="10" xfId="0" applyFont="1" applyBorder="1" applyAlignment="1">
      <alignment horizontal="left" wrapText="1"/>
    </xf>
    <xf numFmtId="0" fontId="25" fillId="0" borderId="15" xfId="0" applyFont="1" applyBorder="1" applyAlignment="1">
      <alignment horizontal="left" wrapText="1"/>
    </xf>
    <xf numFmtId="0" fontId="25" fillId="0" borderId="11" xfId="0" applyFont="1" applyBorder="1" applyAlignment="1">
      <alignment horizontal="left" wrapText="1"/>
    </xf>
    <xf numFmtId="0" fontId="25" fillId="0" borderId="12" xfId="0" applyFont="1" applyBorder="1" applyAlignment="1">
      <alignment horizontal="left" wrapText="1"/>
    </xf>
    <xf numFmtId="0" fontId="0" fillId="0" borderId="13" xfId="0" applyBorder="1" applyAlignment="1">
      <alignment horizontal="left" wrapText="1"/>
    </xf>
    <xf numFmtId="0" fontId="0" fillId="0" borderId="9" xfId="0" applyBorder="1" applyAlignment="1">
      <alignment horizontal="left"/>
    </xf>
    <xf numFmtId="0" fontId="0" fillId="0" borderId="14" xfId="0" applyBorder="1" applyAlignment="1">
      <alignment horizontal="left"/>
    </xf>
    <xf numFmtId="0" fontId="0" fillId="0" borderId="10" xfId="0" applyBorder="1" applyAlignment="1">
      <alignment horizontal="left"/>
    </xf>
    <xf numFmtId="0" fontId="0" fillId="0" borderId="15"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177" fillId="0" borderId="9" xfId="0" applyFont="1" applyBorder="1" applyAlignment="1">
      <alignment horizontal="left" wrapText="1"/>
    </xf>
    <xf numFmtId="0" fontId="177" fillId="0" borderId="14" xfId="0" applyFont="1" applyBorder="1" applyAlignment="1">
      <alignment horizontal="left" wrapText="1"/>
    </xf>
    <xf numFmtId="0" fontId="177" fillId="0" borderId="18" xfId="0" applyFont="1" applyBorder="1" applyAlignment="1">
      <alignment horizontal="left" wrapText="1"/>
    </xf>
    <xf numFmtId="0" fontId="177" fillId="0" borderId="0" xfId="0" applyFont="1" applyAlignment="1">
      <alignment horizontal="left" wrapText="1"/>
    </xf>
    <xf numFmtId="0" fontId="177" fillId="0" borderId="10" xfId="0" applyFont="1" applyBorder="1" applyAlignment="1">
      <alignment horizontal="left" wrapText="1"/>
    </xf>
    <xf numFmtId="0" fontId="177" fillId="0" borderId="15" xfId="0" applyFont="1" applyBorder="1" applyAlignment="1">
      <alignment horizontal="left" wrapText="1"/>
    </xf>
    <xf numFmtId="0" fontId="177" fillId="0" borderId="11" xfId="0" applyFont="1" applyBorder="1" applyAlignment="1">
      <alignment horizontal="left" wrapText="1"/>
    </xf>
    <xf numFmtId="0" fontId="177" fillId="0" borderId="12" xfId="0" applyFont="1" applyBorder="1" applyAlignment="1">
      <alignment horizontal="left" wrapText="1"/>
    </xf>
    <xf numFmtId="0" fontId="0" fillId="0" borderId="9" xfId="0" applyBorder="1" applyAlignment="1">
      <alignment horizontal="left" wrapText="1"/>
    </xf>
    <xf numFmtId="0" fontId="0" fillId="0" borderId="14" xfId="0" applyBorder="1" applyAlignment="1">
      <alignment horizontal="left" wrapText="1"/>
    </xf>
    <xf numFmtId="0" fontId="0" fillId="0" borderId="0" xfId="0" applyAlignment="1">
      <alignment horizontal="left" wrapText="1"/>
    </xf>
    <xf numFmtId="0" fontId="0" fillId="0" borderId="10" xfId="0" applyBorder="1" applyAlignment="1">
      <alignment horizontal="left" wrapText="1"/>
    </xf>
    <xf numFmtId="0" fontId="0" fillId="0" borderId="15" xfId="0" applyBorder="1"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175" fillId="0" borderId="14" xfId="0" applyFont="1" applyBorder="1" applyAlignment="1">
      <alignment horizontal="left" vertical="center" wrapText="1"/>
    </xf>
    <xf numFmtId="0" fontId="175" fillId="0" borderId="10" xfId="0" applyFont="1" applyBorder="1" applyAlignment="1">
      <alignment horizontal="left" vertical="center" wrapText="1"/>
    </xf>
    <xf numFmtId="0" fontId="175" fillId="0" borderId="12" xfId="0" applyFont="1" applyBorder="1" applyAlignment="1">
      <alignment horizontal="left" vertical="center" wrapText="1"/>
    </xf>
    <xf numFmtId="0" fontId="175" fillId="0" borderId="18" xfId="0" quotePrefix="1" applyFont="1" applyBorder="1" applyAlignment="1">
      <alignment horizontal="left" wrapText="1"/>
    </xf>
    <xf numFmtId="0" fontId="175" fillId="0" borderId="15" xfId="0" quotePrefix="1" applyFont="1" applyBorder="1" applyAlignment="1">
      <alignment horizontal="left" wrapText="1"/>
    </xf>
    <xf numFmtId="0" fontId="175" fillId="0" borderId="0" xfId="0" quotePrefix="1" applyFont="1" applyAlignment="1">
      <alignment horizontal="left" vertical="center" wrapText="1"/>
    </xf>
    <xf numFmtId="0" fontId="190" fillId="0" borderId="18" xfId="0" applyFont="1" applyBorder="1" applyAlignment="1">
      <alignment horizontal="left"/>
    </xf>
    <xf numFmtId="0" fontId="190" fillId="0" borderId="0" xfId="0" applyFont="1" applyAlignment="1">
      <alignment horizontal="left"/>
    </xf>
    <xf numFmtId="0" fontId="175" fillId="0" borderId="1" xfId="0" applyFont="1" applyBorder="1" applyAlignment="1">
      <alignment horizontal="left" vertical="top" wrapText="1"/>
    </xf>
    <xf numFmtId="0" fontId="175" fillId="0" borderId="1" xfId="0" applyFont="1" applyBorder="1" applyAlignment="1">
      <alignment horizontal="left" vertical="top"/>
    </xf>
    <xf numFmtId="0" fontId="6" fillId="4" borderId="2" xfId="0" applyFont="1" applyFill="1" applyBorder="1" applyAlignment="1">
      <alignment horizontal="center" vertical="center"/>
    </xf>
    <xf numFmtId="0" fontId="25" fillId="0" borderId="15" xfId="0" applyFont="1" applyBorder="1" applyAlignment="1">
      <alignment horizontal="left" vertical="top" wrapText="1"/>
    </xf>
    <xf numFmtId="0" fontId="25" fillId="0" borderId="11" xfId="0" applyFont="1" applyBorder="1" applyAlignment="1">
      <alignment horizontal="left" vertical="top" wrapText="1"/>
    </xf>
    <xf numFmtId="0" fontId="25" fillId="0" borderId="12" xfId="0" applyFont="1" applyBorder="1" applyAlignment="1">
      <alignment horizontal="left" vertical="top" wrapText="1"/>
    </xf>
    <xf numFmtId="0" fontId="0" fillId="0" borderId="13" xfId="0" applyBorder="1" applyAlignment="1">
      <alignment horizontal="left" vertical="center" wrapText="1"/>
    </xf>
    <xf numFmtId="0" fontId="0" fillId="0" borderId="9" xfId="0" applyBorder="1" applyAlignment="1">
      <alignment horizontal="left" vertical="center" wrapText="1"/>
    </xf>
    <xf numFmtId="0" fontId="0" fillId="0" borderId="14" xfId="0" applyBorder="1" applyAlignment="1">
      <alignment horizontal="left" vertical="center" wrapText="1"/>
    </xf>
    <xf numFmtId="0" fontId="0" fillId="0" borderId="18" xfId="0" applyBorder="1" applyAlignment="1">
      <alignment horizontal="left" vertical="center" wrapText="1"/>
    </xf>
    <xf numFmtId="0" fontId="0" fillId="0" borderId="0" xfId="0" applyAlignment="1">
      <alignment horizontal="left" vertical="center" wrapText="1"/>
    </xf>
    <xf numFmtId="0" fontId="0" fillId="0" borderId="10" xfId="0" applyBorder="1" applyAlignment="1">
      <alignment horizontal="left" vertical="center" wrapText="1"/>
    </xf>
    <xf numFmtId="0" fontId="0" fillId="0" borderId="15"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54" fillId="7" borderId="0" xfId="0" applyFont="1" applyFill="1" applyAlignment="1">
      <alignment horizontal="center" vertical="center"/>
    </xf>
    <xf numFmtId="0" fontId="135" fillId="0" borderId="21" xfId="0" applyFont="1" applyBorder="1" applyAlignment="1">
      <alignment horizontal="center" vertical="center" wrapText="1"/>
    </xf>
    <xf numFmtId="0" fontId="135" fillId="0" borderId="35" xfId="0" applyFont="1" applyBorder="1" applyAlignment="1">
      <alignment horizontal="center" vertical="center" wrapText="1"/>
    </xf>
    <xf numFmtId="0" fontId="135" fillId="0" borderId="69" xfId="0" applyFont="1" applyBorder="1" applyAlignment="1">
      <alignment horizontal="center" vertical="center" wrapText="1"/>
    </xf>
    <xf numFmtId="9" fontId="140" fillId="8" borderId="251" xfId="8" applyFont="1" applyFill="1" applyBorder="1" applyAlignment="1">
      <alignment horizontal="center" vertical="center"/>
    </xf>
    <xf numFmtId="9" fontId="140" fillId="8" borderId="240" xfId="8" applyFont="1" applyFill="1" applyBorder="1" applyAlignment="1">
      <alignment horizontal="center" vertical="center"/>
    </xf>
    <xf numFmtId="2" fontId="139" fillId="9" borderId="252" xfId="7" applyNumberFormat="1" applyFont="1" applyFill="1" applyBorder="1" applyAlignment="1">
      <alignment horizontal="left" vertical="center" wrapText="1"/>
    </xf>
    <xf numFmtId="2" fontId="139" fillId="9" borderId="241" xfId="7" applyNumberFormat="1" applyFont="1" applyFill="1" applyBorder="1" applyAlignment="1">
      <alignment horizontal="left" vertical="center" wrapText="1"/>
    </xf>
    <xf numFmtId="2" fontId="139" fillId="0" borderId="21" xfId="7" applyNumberFormat="1" applyFont="1" applyBorder="1" applyAlignment="1">
      <alignment horizontal="left" vertical="center" wrapText="1"/>
    </xf>
    <xf numFmtId="2" fontId="139" fillId="0" borderId="241" xfId="7" applyNumberFormat="1" applyFont="1" applyBorder="1" applyAlignment="1">
      <alignment horizontal="left" vertical="center" wrapText="1"/>
    </xf>
    <xf numFmtId="0" fontId="134" fillId="15" borderId="26" xfId="0" applyFont="1" applyFill="1" applyBorder="1" applyAlignment="1">
      <alignment horizontal="center" vertical="center"/>
    </xf>
    <xf numFmtId="0" fontId="134" fillId="15" borderId="41" xfId="0" applyFont="1" applyFill="1" applyBorder="1" applyAlignment="1">
      <alignment horizontal="center" vertical="center"/>
    </xf>
    <xf numFmtId="0" fontId="134" fillId="15" borderId="27" xfId="0" applyFont="1" applyFill="1" applyBorder="1" applyAlignment="1">
      <alignment horizontal="center" vertical="center"/>
    </xf>
    <xf numFmtId="0" fontId="134" fillId="15" borderId="19" xfId="0" applyFont="1" applyFill="1" applyBorder="1" applyAlignment="1">
      <alignment horizontal="center" vertical="center"/>
    </xf>
    <xf numFmtId="180" fontId="136" fillId="8" borderId="250" xfId="7" applyNumberFormat="1" applyFont="1" applyFill="1" applyBorder="1" applyAlignment="1">
      <alignment horizontal="center" vertical="center"/>
    </xf>
    <xf numFmtId="180" fontId="136" fillId="8" borderId="237" xfId="7" applyNumberFormat="1" applyFont="1" applyFill="1" applyBorder="1" applyAlignment="1">
      <alignment horizontal="center" vertical="center"/>
    </xf>
    <xf numFmtId="0" fontId="126" fillId="0" borderId="0" xfId="0" applyFont="1" applyAlignment="1">
      <alignment horizontal="left" vertical="center" wrapText="1"/>
    </xf>
    <xf numFmtId="0" fontId="131" fillId="0" borderId="0" xfId="0" applyFont="1" applyAlignment="1" applyProtection="1">
      <alignment horizontal="left" vertical="center" wrapText="1"/>
      <protection hidden="1"/>
    </xf>
    <xf numFmtId="0" fontId="134" fillId="15" borderId="19" xfId="0" applyFont="1" applyFill="1" applyBorder="1" applyAlignment="1">
      <alignment horizontal="center" vertical="center" wrapText="1"/>
    </xf>
    <xf numFmtId="0" fontId="114" fillId="30" borderId="21" xfId="10" applyFont="1" applyFill="1" applyBorder="1" applyAlignment="1">
      <alignment horizontal="center" vertical="center" wrapText="1"/>
    </xf>
    <xf numFmtId="0" fontId="114" fillId="30" borderId="35" xfId="10" applyFont="1" applyFill="1" applyBorder="1" applyAlignment="1">
      <alignment horizontal="center" vertical="center" wrapText="1"/>
    </xf>
    <xf numFmtId="0" fontId="146" fillId="9" borderId="19" xfId="10" applyFont="1" applyFill="1" applyBorder="1" applyAlignment="1">
      <alignment horizontal="center" vertical="center" wrapText="1"/>
    </xf>
    <xf numFmtId="17" fontId="147" fillId="9" borderId="21" xfId="10" applyNumberFormat="1" applyFont="1" applyFill="1" applyBorder="1" applyAlignment="1">
      <alignment horizontal="center" vertical="center" wrapText="1"/>
    </xf>
    <xf numFmtId="17" fontId="147" fillId="9" borderId="69" xfId="10" applyNumberFormat="1" applyFont="1" applyFill="1" applyBorder="1" applyAlignment="1">
      <alignment horizontal="center" vertical="center" wrapText="1"/>
    </xf>
    <xf numFmtId="17" fontId="147" fillId="9" borderId="35" xfId="10" applyNumberFormat="1" applyFont="1" applyFill="1" applyBorder="1" applyAlignment="1">
      <alignment horizontal="center" vertical="center" wrapText="1"/>
    </xf>
    <xf numFmtId="49" fontId="148" fillId="9" borderId="21" xfId="10" applyNumberFormat="1" applyFont="1" applyFill="1" applyBorder="1" applyAlignment="1">
      <alignment horizontal="center" vertical="center" wrapText="1"/>
    </xf>
    <xf numFmtId="49" fontId="148" fillId="9" borderId="69" xfId="10" applyNumberFormat="1" applyFont="1" applyFill="1" applyBorder="1" applyAlignment="1">
      <alignment horizontal="center" vertical="center" wrapText="1"/>
    </xf>
    <xf numFmtId="49" fontId="148" fillId="9" borderId="35" xfId="10" applyNumberFormat="1" applyFont="1" applyFill="1" applyBorder="1" applyAlignment="1">
      <alignment horizontal="center" vertical="center" wrapText="1"/>
    </xf>
    <xf numFmtId="0" fontId="146" fillId="9" borderId="21" xfId="10" applyFont="1" applyFill="1" applyBorder="1" applyAlignment="1">
      <alignment horizontal="left" vertical="center" wrapText="1"/>
    </xf>
    <xf numFmtId="0" fontId="146" fillId="9" borderId="69" xfId="10" applyFont="1" applyFill="1" applyBorder="1" applyAlignment="1">
      <alignment horizontal="left" vertical="center" wrapText="1"/>
    </xf>
    <xf numFmtId="0" fontId="146" fillId="9" borderId="35" xfId="10" applyFont="1" applyFill="1" applyBorder="1" applyAlignment="1">
      <alignment horizontal="left" vertical="center" wrapText="1"/>
    </xf>
    <xf numFmtId="176" fontId="149" fillId="9" borderId="19" xfId="10" applyNumberFormat="1" applyFont="1" applyFill="1" applyBorder="1" applyAlignment="1">
      <alignment horizontal="center" vertical="center" wrapText="1"/>
    </xf>
    <xf numFmtId="4" fontId="149" fillId="9" borderId="19" xfId="10" applyNumberFormat="1" applyFont="1" applyFill="1" applyBorder="1" applyAlignment="1">
      <alignment horizontal="center" vertical="center" wrapText="1"/>
    </xf>
    <xf numFmtId="167" fontId="149" fillId="9" borderId="19" xfId="10" applyNumberFormat="1" applyFont="1" applyFill="1" applyBorder="1" applyAlignment="1">
      <alignment horizontal="center" vertical="center" wrapText="1"/>
    </xf>
    <xf numFmtId="0" fontId="144" fillId="46" borderId="26" xfId="10" applyFont="1" applyFill="1" applyBorder="1" applyAlignment="1">
      <alignment horizontal="center" vertical="center" wrapText="1"/>
    </xf>
    <xf numFmtId="0" fontId="144" fillId="46" borderId="41" xfId="10" applyFont="1" applyFill="1" applyBorder="1" applyAlignment="1">
      <alignment horizontal="center" vertical="center" wrapText="1"/>
    </xf>
    <xf numFmtId="0" fontId="144" fillId="46" borderId="27" xfId="10" applyFont="1" applyFill="1" applyBorder="1" applyAlignment="1">
      <alignment horizontal="center" vertical="center" wrapText="1"/>
    </xf>
    <xf numFmtId="0" fontId="167" fillId="0" borderId="21" xfId="13" applyFont="1" applyBorder="1" applyAlignment="1" applyProtection="1">
      <alignment horizontal="left" vertical="center" wrapText="1"/>
      <protection hidden="1"/>
    </xf>
    <xf numFmtId="0" fontId="167" fillId="0" borderId="35" xfId="13" applyFont="1" applyBorder="1" applyAlignment="1" applyProtection="1">
      <alignment horizontal="left" vertical="center" wrapText="1"/>
      <protection hidden="1"/>
    </xf>
    <xf numFmtId="184" fontId="171" fillId="0" borderId="21" xfId="12" applyNumberFormat="1" applyFont="1" applyBorder="1" applyAlignment="1" applyProtection="1">
      <alignment horizontal="center" vertical="center"/>
      <protection hidden="1"/>
    </xf>
    <xf numFmtId="184" fontId="171" fillId="0" borderId="35" xfId="12" applyNumberFormat="1" applyFont="1" applyBorder="1" applyAlignment="1" applyProtection="1">
      <alignment horizontal="center" vertical="center"/>
      <protection hidden="1"/>
    </xf>
    <xf numFmtId="0" fontId="171" fillId="30" borderId="26" xfId="0" applyFont="1" applyFill="1" applyBorder="1" applyAlignment="1" applyProtection="1">
      <alignment horizontal="center" vertical="center"/>
      <protection hidden="1"/>
    </xf>
    <xf numFmtId="0" fontId="171" fillId="30" borderId="41" xfId="0" applyFont="1" applyFill="1" applyBorder="1" applyAlignment="1" applyProtection="1">
      <alignment horizontal="center" vertical="center"/>
      <protection hidden="1"/>
    </xf>
    <xf numFmtId="0" fontId="171" fillId="30" borderId="27" xfId="0" applyFont="1" applyFill="1" applyBorder="1" applyAlignment="1" applyProtection="1">
      <alignment horizontal="center" vertical="center"/>
      <protection hidden="1"/>
    </xf>
    <xf numFmtId="0" fontId="165" fillId="50" borderId="21" xfId="0" applyFont="1" applyFill="1" applyBorder="1" applyAlignment="1" applyProtection="1">
      <alignment horizontal="center" vertical="center" wrapText="1"/>
      <protection hidden="1"/>
    </xf>
    <xf numFmtId="0" fontId="165" fillId="50" borderId="69" xfId="0" applyFont="1" applyFill="1" applyBorder="1" applyAlignment="1" applyProtection="1">
      <alignment horizontal="center" vertical="center" wrapText="1"/>
      <protection hidden="1"/>
    </xf>
    <xf numFmtId="0" fontId="164" fillId="15" borderId="19" xfId="0" applyFont="1" applyFill="1" applyBorder="1" applyAlignment="1">
      <alignment horizontal="center" vertical="center"/>
    </xf>
    <xf numFmtId="0" fontId="164" fillId="15" borderId="21" xfId="11" applyFont="1" applyFill="1" applyBorder="1" applyAlignment="1">
      <alignment horizontal="center" vertical="center" wrapText="1"/>
    </xf>
    <xf numFmtId="0" fontId="164" fillId="15" borderId="69" xfId="11" applyFont="1" applyFill="1" applyBorder="1" applyAlignment="1">
      <alignment horizontal="center" vertical="center" wrapText="1"/>
    </xf>
    <xf numFmtId="17" fontId="164" fillId="15" borderId="21" xfId="0" applyNumberFormat="1" applyFont="1" applyFill="1" applyBorder="1" applyAlignment="1" applyProtection="1">
      <alignment horizontal="center" vertical="center" wrapText="1"/>
      <protection locked="0"/>
    </xf>
    <xf numFmtId="17" fontId="164" fillId="15" borderId="35" xfId="0" applyNumberFormat="1" applyFont="1" applyFill="1" applyBorder="1" applyAlignment="1" applyProtection="1">
      <alignment horizontal="center" vertical="center" wrapText="1"/>
      <protection locked="0"/>
    </xf>
    <xf numFmtId="0" fontId="164" fillId="15" borderId="23" xfId="11" applyFont="1" applyFill="1" applyBorder="1" applyAlignment="1">
      <alignment horizontal="center" vertical="center"/>
    </xf>
    <xf numFmtId="0" fontId="164" fillId="15" borderId="25" xfId="11" applyFont="1" applyFill="1" applyBorder="1" applyAlignment="1">
      <alignment horizontal="center" vertical="center"/>
    </xf>
    <xf numFmtId="0" fontId="167" fillId="0" borderId="19" xfId="11" applyFont="1" applyBorder="1" applyAlignment="1">
      <alignment horizontal="left" vertical="center" wrapText="1"/>
    </xf>
    <xf numFmtId="184" fontId="171" fillId="0" borderId="69" xfId="12" applyNumberFormat="1" applyFont="1" applyBorder="1" applyAlignment="1" applyProtection="1">
      <alignment horizontal="center" vertical="center"/>
      <protection hidden="1"/>
    </xf>
    <xf numFmtId="17" fontId="164" fillId="15" borderId="19" xfId="13" applyNumberFormat="1" applyFont="1" applyFill="1" applyBorder="1" applyAlignment="1">
      <alignment horizontal="center" vertical="center"/>
    </xf>
    <xf numFmtId="0" fontId="164" fillId="15" borderId="19" xfId="13" applyFont="1" applyFill="1" applyBorder="1" applyAlignment="1">
      <alignment horizontal="center" vertical="center"/>
    </xf>
    <xf numFmtId="0" fontId="164" fillId="15" borderId="21" xfId="13" applyFont="1" applyFill="1" applyBorder="1" applyAlignment="1">
      <alignment horizontal="center" vertical="center"/>
    </xf>
    <xf numFmtId="0" fontId="156" fillId="0" borderId="0" xfId="13" applyFont="1" applyAlignment="1">
      <alignment horizontal="left" vertical="center" wrapText="1"/>
    </xf>
    <xf numFmtId="0" fontId="154" fillId="9" borderId="0" xfId="13" applyFont="1" applyFill="1" applyAlignment="1" applyProtection="1">
      <alignment horizontal="left" vertical="center" wrapText="1"/>
      <protection hidden="1"/>
    </xf>
    <xf numFmtId="0" fontId="164" fillId="15" borderId="22" xfId="11" applyFont="1" applyFill="1" applyBorder="1" applyAlignment="1">
      <alignment horizontal="center" vertical="center"/>
    </xf>
    <xf numFmtId="0" fontId="164" fillId="15" borderId="40" xfId="11" applyFont="1" applyFill="1" applyBorder="1" applyAlignment="1">
      <alignment horizontal="center" vertical="center"/>
    </xf>
    <xf numFmtId="0" fontId="164" fillId="15" borderId="21" xfId="11" applyFont="1" applyFill="1" applyBorder="1" applyAlignment="1">
      <alignment horizontal="center" vertical="center"/>
    </xf>
    <xf numFmtId="0" fontId="164" fillId="15" borderId="69" xfId="11" applyFont="1" applyFill="1" applyBorder="1" applyAlignment="1">
      <alignment horizontal="center" vertical="center"/>
    </xf>
    <xf numFmtId="0" fontId="164" fillId="15" borderId="21" xfId="11" applyFont="1" applyFill="1" applyBorder="1" applyAlignment="1" applyProtection="1">
      <alignment horizontal="center" vertical="center" wrapText="1"/>
      <protection hidden="1"/>
    </xf>
    <xf numFmtId="0" fontId="164" fillId="15" borderId="35" xfId="11" applyFont="1" applyFill="1" applyBorder="1" applyAlignment="1" applyProtection="1">
      <alignment horizontal="center" vertical="center" wrapText="1"/>
      <protection hidden="1"/>
    </xf>
  </cellXfs>
  <cellStyles count="20">
    <cellStyle name="20% - Énfasis2" xfId="5" builtinId="34"/>
    <cellStyle name="20% - Énfasis3" xfId="4" builtinId="38"/>
    <cellStyle name="Hyperlink" xfId="6" xr:uid="{00000000-000B-0000-0000-000008000000}"/>
    <cellStyle name="Millares" xfId="7" builtinId="3"/>
    <cellStyle name="Millares 2 4 3" xfId="15" xr:uid="{986E1ACE-3C46-4463-84C9-C8CC9EF59ACA}"/>
    <cellStyle name="Normal" xfId="0" builtinId="0"/>
    <cellStyle name="Normal 10" xfId="14" xr:uid="{475123D3-E557-465B-B68A-7EC95F8BB469}"/>
    <cellStyle name="Normal 11" xfId="13" xr:uid="{7C02227D-7B1E-469F-A449-32466F6E8E72}"/>
    <cellStyle name="Normal 2" xfId="1" xr:uid="{BCACCE11-D23B-4ACB-ADB6-43F13F757EB0}"/>
    <cellStyle name="Normal 2 2" xfId="2" xr:uid="{C1A1E834-1A4C-4A6B-95CF-49CE455C2A3C}"/>
    <cellStyle name="Normal 2 3" xfId="9" xr:uid="{0E93E4D5-982E-4EAF-A426-E564FD62CCE4}"/>
    <cellStyle name="Normal 3" xfId="10" xr:uid="{E1533A12-E36A-4D0E-8E6C-41206BB8F9A6}"/>
    <cellStyle name="Normal 6 3" xfId="11" xr:uid="{6B5ABA0F-ED89-416A-AEBE-89F4F1F7A611}"/>
    <cellStyle name="Normal 7 2" xfId="17" xr:uid="{C6BC6DBA-41C1-49CF-909E-0B0D71D6B967}"/>
    <cellStyle name="Normal 7 3" xfId="19" xr:uid="{226D9B65-6C25-42F5-B433-FD854EF05ACC}"/>
    <cellStyle name="Normal 9 2" xfId="16" xr:uid="{8DA8CFD5-BAC0-4BF2-B67A-CDCD7CB60323}"/>
    <cellStyle name="Porcentaje" xfId="8" builtinId="5"/>
    <cellStyle name="Porcentaje 2" xfId="3" xr:uid="{0ED26096-989E-42E5-846D-1DA85601F20A}"/>
    <cellStyle name="Porcentaje 5" xfId="18" xr:uid="{10AA8712-BCD8-4A30-B899-8CC55AA71490}"/>
    <cellStyle name="Porcentaje 7 3" xfId="12" xr:uid="{75E1D3A5-093C-4913-B5B8-266DA978AEB9}"/>
  </cellStyles>
  <dxfs count="112">
    <dxf>
      <font>
        <b/>
        <i val="0"/>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0"/>
      </font>
      <fill>
        <patternFill patternType="solid">
          <bgColor theme="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patternType="solid">
          <bgColor theme="0"/>
        </patternFill>
      </fill>
    </dxf>
    <dxf>
      <font>
        <color rgb="FF9C0006"/>
      </font>
      <fill>
        <patternFill>
          <bgColor rgb="FFFFC7CE"/>
        </patternFill>
      </fill>
    </dxf>
    <dxf>
      <font>
        <color rgb="FF006100"/>
      </font>
      <fill>
        <patternFill>
          <bgColor rgb="FFC6EFCE"/>
        </patternFill>
      </fill>
    </dxf>
    <dxf>
      <font>
        <color theme="0"/>
      </font>
      <fill>
        <patternFill patternType="solid">
          <bgColor rgb="FFFFFFF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patternType="solid">
          <bgColor theme="0"/>
        </patternFill>
      </fill>
    </dxf>
    <dxf>
      <font>
        <color theme="0"/>
      </font>
      <fill>
        <patternFill patternType="solid">
          <bgColor theme="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08CCF"/>
      <color rgb="FFFDD5E1"/>
      <color rgb="FFFFCDCD"/>
      <color rgb="FFFCBCC5"/>
      <color rgb="FFFB9BA9"/>
      <color rgb="FFFAB4BE"/>
      <color rgb="FFFFAFAF"/>
      <color rgb="FFFF8585"/>
      <color rgb="FFFC688A"/>
      <color rgb="FFB1E5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2.xml"/><Relationship Id="rId63"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customschemas.google.com/relationships/workbookmetadata" Target="metadata"/><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Mineral procesado  - Concentrado producido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v>Mineral Procesado</c:v>
          </c:tx>
          <c:spPr>
            <a:solidFill>
              <a:schemeClr val="accent1"/>
            </a:solidFill>
            <a:ln>
              <a:noFill/>
            </a:ln>
            <a:effectLst/>
          </c:spPr>
          <c:invertIfNegative val="0"/>
          <c:cat>
            <c:numRef>
              <c:f>Reporte!$B$3:$B$26</c:f>
              <c:numCache>
                <c:formatCode>h:mm</c:formatCode>
                <c:ptCount val="24"/>
                <c:pt idx="0">
                  <c:v>0.375</c:v>
                </c:pt>
                <c:pt idx="1">
                  <c:v>0.41666666666666702</c:v>
                </c:pt>
                <c:pt idx="2">
                  <c:v>0.45833333333333298</c:v>
                </c:pt>
                <c:pt idx="3">
                  <c:v>0.5</c:v>
                </c:pt>
                <c:pt idx="4">
                  <c:v>0.54166666666666696</c:v>
                </c:pt>
                <c:pt idx="5">
                  <c:v>0.58333333333333304</c:v>
                </c:pt>
                <c:pt idx="6">
                  <c:v>0.625</c:v>
                </c:pt>
                <c:pt idx="7">
                  <c:v>0.66666666666666696</c:v>
                </c:pt>
                <c:pt idx="8">
                  <c:v>0.70833333333333304</c:v>
                </c:pt>
                <c:pt idx="9">
                  <c:v>0.75</c:v>
                </c:pt>
                <c:pt idx="10">
                  <c:v>0.79166666666666696</c:v>
                </c:pt>
                <c:pt idx="11">
                  <c:v>0.83333333333333304</c:v>
                </c:pt>
                <c:pt idx="12">
                  <c:v>0.875</c:v>
                </c:pt>
                <c:pt idx="13">
                  <c:v>0.91666666666666696</c:v>
                </c:pt>
                <c:pt idx="14">
                  <c:v>0.95833333333333304</c:v>
                </c:pt>
                <c:pt idx="15">
                  <c:v>1</c:v>
                </c:pt>
                <c:pt idx="16">
                  <c:v>1.0416666666666701</c:v>
                </c:pt>
                <c:pt idx="17">
                  <c:v>1.0833333333333299</c:v>
                </c:pt>
                <c:pt idx="18">
                  <c:v>1.125</c:v>
                </c:pt>
                <c:pt idx="19">
                  <c:v>1.1666666666666701</c:v>
                </c:pt>
                <c:pt idx="20">
                  <c:v>1.2083333333333299</c:v>
                </c:pt>
                <c:pt idx="21">
                  <c:v>1.25</c:v>
                </c:pt>
                <c:pt idx="22">
                  <c:v>1.2916666666666701</c:v>
                </c:pt>
                <c:pt idx="23">
                  <c:v>1.3333333333333299</c:v>
                </c:pt>
              </c:numCache>
            </c:numRef>
          </c:cat>
          <c:val>
            <c:numRef>
              <c:f>Reporte!$C$3:$C$26</c:f>
              <c:numCache>
                <c:formatCode>#,##0.000</c:formatCode>
                <c:ptCount val="24"/>
                <c:pt idx="0">
                  <c:v>1430</c:v>
                </c:pt>
                <c:pt idx="1">
                  <c:v>1406</c:v>
                </c:pt>
                <c:pt idx="2">
                  <c:v>1411</c:v>
                </c:pt>
                <c:pt idx="3">
                  <c:v>1419</c:v>
                </c:pt>
                <c:pt idx="4">
                  <c:v>1404</c:v>
                </c:pt>
                <c:pt idx="5">
                  <c:v>1388</c:v>
                </c:pt>
                <c:pt idx="6">
                  <c:v>1391</c:v>
                </c:pt>
                <c:pt idx="7">
                  <c:v>1404</c:v>
                </c:pt>
                <c:pt idx="8">
                  <c:v>1420</c:v>
                </c:pt>
                <c:pt idx="9">
                  <c:v>1418</c:v>
                </c:pt>
                <c:pt idx="10">
                  <c:v>1413</c:v>
                </c:pt>
                <c:pt idx="11">
                  <c:v>1436</c:v>
                </c:pt>
                <c:pt idx="12">
                  <c:v>1440</c:v>
                </c:pt>
                <c:pt idx="13">
                  <c:v>1443</c:v>
                </c:pt>
                <c:pt idx="14">
                  <c:v>1462</c:v>
                </c:pt>
                <c:pt idx="15">
                  <c:v>1460</c:v>
                </c:pt>
                <c:pt idx="16">
                  <c:v>1455</c:v>
                </c:pt>
                <c:pt idx="17">
                  <c:v>1438</c:v>
                </c:pt>
                <c:pt idx="18">
                  <c:v>1447</c:v>
                </c:pt>
                <c:pt idx="19">
                  <c:v>1418</c:v>
                </c:pt>
                <c:pt idx="20">
                  <c:v>1454</c:v>
                </c:pt>
                <c:pt idx="21">
                  <c:v>1445</c:v>
                </c:pt>
                <c:pt idx="22">
                  <c:v>1457</c:v>
                </c:pt>
                <c:pt idx="23">
                  <c:v>1446</c:v>
                </c:pt>
              </c:numCache>
            </c:numRef>
          </c:val>
          <c:extLst>
            <c:ext xmlns:c16="http://schemas.microsoft.com/office/drawing/2014/chart" uri="{C3380CC4-5D6E-409C-BE32-E72D297353CC}">
              <c16:uniqueId val="{00000000-AA04-49EC-9848-A42358EDC620}"/>
            </c:ext>
          </c:extLst>
        </c:ser>
        <c:ser>
          <c:idx val="1"/>
          <c:order val="1"/>
          <c:tx>
            <c:v>Concentrado Producido</c:v>
          </c:tx>
          <c:spPr>
            <a:solidFill>
              <a:schemeClr val="accent2"/>
            </a:solidFill>
            <a:ln>
              <a:noFill/>
            </a:ln>
            <a:effectLst/>
          </c:spPr>
          <c:invertIfNegative val="0"/>
          <c:cat>
            <c:numRef>
              <c:f>Reporte!$B$3:$B$26</c:f>
              <c:numCache>
                <c:formatCode>h:mm</c:formatCode>
                <c:ptCount val="24"/>
                <c:pt idx="0">
                  <c:v>0.375</c:v>
                </c:pt>
                <c:pt idx="1">
                  <c:v>0.41666666666666702</c:v>
                </c:pt>
                <c:pt idx="2">
                  <c:v>0.45833333333333298</c:v>
                </c:pt>
                <c:pt idx="3">
                  <c:v>0.5</c:v>
                </c:pt>
                <c:pt idx="4">
                  <c:v>0.54166666666666696</c:v>
                </c:pt>
                <c:pt idx="5">
                  <c:v>0.58333333333333304</c:v>
                </c:pt>
                <c:pt idx="6">
                  <c:v>0.625</c:v>
                </c:pt>
                <c:pt idx="7">
                  <c:v>0.66666666666666696</c:v>
                </c:pt>
                <c:pt idx="8">
                  <c:v>0.70833333333333304</c:v>
                </c:pt>
                <c:pt idx="9">
                  <c:v>0.75</c:v>
                </c:pt>
                <c:pt idx="10">
                  <c:v>0.79166666666666696</c:v>
                </c:pt>
                <c:pt idx="11">
                  <c:v>0.83333333333333304</c:v>
                </c:pt>
                <c:pt idx="12">
                  <c:v>0.875</c:v>
                </c:pt>
                <c:pt idx="13">
                  <c:v>0.91666666666666696</c:v>
                </c:pt>
                <c:pt idx="14">
                  <c:v>0.95833333333333304</c:v>
                </c:pt>
                <c:pt idx="15">
                  <c:v>1</c:v>
                </c:pt>
                <c:pt idx="16">
                  <c:v>1.0416666666666701</c:v>
                </c:pt>
                <c:pt idx="17">
                  <c:v>1.0833333333333299</c:v>
                </c:pt>
                <c:pt idx="18">
                  <c:v>1.125</c:v>
                </c:pt>
                <c:pt idx="19">
                  <c:v>1.1666666666666701</c:v>
                </c:pt>
                <c:pt idx="20">
                  <c:v>1.2083333333333299</c:v>
                </c:pt>
                <c:pt idx="21">
                  <c:v>1.25</c:v>
                </c:pt>
                <c:pt idx="22">
                  <c:v>1.2916666666666701</c:v>
                </c:pt>
                <c:pt idx="23">
                  <c:v>1.3333333333333299</c:v>
                </c:pt>
              </c:numCache>
            </c:numRef>
          </c:cat>
          <c:val>
            <c:numRef>
              <c:f>Reporte!$D$3:$D$26</c:f>
              <c:numCache>
                <c:formatCode>#,##0.000</c:formatCode>
                <c:ptCount val="24"/>
                <c:pt idx="0">
                  <c:v>923</c:v>
                </c:pt>
                <c:pt idx="1">
                  <c:v>573</c:v>
                </c:pt>
                <c:pt idx="2">
                  <c:v>1115</c:v>
                </c:pt>
                <c:pt idx="3">
                  <c:v>1013</c:v>
                </c:pt>
                <c:pt idx="4">
                  <c:v>1012</c:v>
                </c:pt>
                <c:pt idx="5">
                  <c:v>1036</c:v>
                </c:pt>
                <c:pt idx="6">
                  <c:v>1004</c:v>
                </c:pt>
                <c:pt idx="7">
                  <c:v>603</c:v>
                </c:pt>
                <c:pt idx="8">
                  <c:v>1047</c:v>
                </c:pt>
                <c:pt idx="9">
                  <c:v>1018</c:v>
                </c:pt>
                <c:pt idx="10">
                  <c:v>912</c:v>
                </c:pt>
                <c:pt idx="11">
                  <c:v>1048</c:v>
                </c:pt>
                <c:pt idx="12">
                  <c:v>932</c:v>
                </c:pt>
                <c:pt idx="13">
                  <c:v>898</c:v>
                </c:pt>
                <c:pt idx="14">
                  <c:v>967</c:v>
                </c:pt>
                <c:pt idx="15">
                  <c:v>920</c:v>
                </c:pt>
                <c:pt idx="16">
                  <c:v>960</c:v>
                </c:pt>
                <c:pt idx="17">
                  <c:v>902</c:v>
                </c:pt>
                <c:pt idx="18">
                  <c:v>1000</c:v>
                </c:pt>
                <c:pt idx="19">
                  <c:v>824</c:v>
                </c:pt>
                <c:pt idx="20">
                  <c:v>812</c:v>
                </c:pt>
                <c:pt idx="21">
                  <c:v>1046</c:v>
                </c:pt>
                <c:pt idx="22">
                  <c:v>1066</c:v>
                </c:pt>
                <c:pt idx="23">
                  <c:v>833</c:v>
                </c:pt>
              </c:numCache>
            </c:numRef>
          </c:val>
          <c:extLst>
            <c:ext xmlns:c16="http://schemas.microsoft.com/office/drawing/2014/chart" uri="{C3380CC4-5D6E-409C-BE32-E72D297353CC}">
              <c16:uniqueId val="{00000003-AA04-49EC-9848-A42358EDC620}"/>
            </c:ext>
          </c:extLst>
        </c:ser>
        <c:dLbls>
          <c:showLegendKey val="0"/>
          <c:showVal val="0"/>
          <c:showCatName val="0"/>
          <c:showSerName val="0"/>
          <c:showPercent val="0"/>
          <c:showBubbleSize val="0"/>
        </c:dLbls>
        <c:gapWidth val="219"/>
        <c:overlap val="-27"/>
        <c:axId val="277289479"/>
        <c:axId val="277312007"/>
      </c:barChart>
      <c:catAx>
        <c:axId val="277289479"/>
        <c:scaling>
          <c:orientation val="minMax"/>
        </c:scaling>
        <c:delete val="0"/>
        <c:axPos val="b"/>
        <c:numFmt formatCode="h: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77312007"/>
        <c:crosses val="autoZero"/>
        <c:auto val="1"/>
        <c:lblAlgn val="ctr"/>
        <c:lblOffset val="100"/>
        <c:noMultiLvlLbl val="0"/>
      </c:catAx>
      <c:valAx>
        <c:axId val="27731200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772894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 en el Concentrado</a:t>
            </a:r>
          </a:p>
        </c:rich>
      </c:tx>
      <c:layout>
        <c:manualLayout>
          <c:xMode val="edge"/>
          <c:yMode val="edge"/>
          <c:x val="0.48417825587280372"/>
          <c:y val="2.59661651463899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Reporte!$E$2</c:f>
              <c:strCache>
                <c:ptCount val="1"/>
                <c:pt idx="0">
                  <c:v>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Reporte!$B$3:$B$26</c:f>
              <c:numCache>
                <c:formatCode>h:mm</c:formatCode>
                <c:ptCount val="24"/>
                <c:pt idx="0">
                  <c:v>0.375</c:v>
                </c:pt>
                <c:pt idx="1">
                  <c:v>0.41666666666666702</c:v>
                </c:pt>
                <c:pt idx="2">
                  <c:v>0.45833333333333298</c:v>
                </c:pt>
                <c:pt idx="3">
                  <c:v>0.5</c:v>
                </c:pt>
                <c:pt idx="4">
                  <c:v>0.54166666666666696</c:v>
                </c:pt>
                <c:pt idx="5">
                  <c:v>0.58333333333333304</c:v>
                </c:pt>
                <c:pt idx="6">
                  <c:v>0.625</c:v>
                </c:pt>
                <c:pt idx="7">
                  <c:v>0.66666666666666696</c:v>
                </c:pt>
                <c:pt idx="8">
                  <c:v>0.70833333333333304</c:v>
                </c:pt>
                <c:pt idx="9">
                  <c:v>0.75</c:v>
                </c:pt>
                <c:pt idx="10">
                  <c:v>0.79166666666666696</c:v>
                </c:pt>
                <c:pt idx="11">
                  <c:v>0.83333333333333304</c:v>
                </c:pt>
                <c:pt idx="12">
                  <c:v>0.875</c:v>
                </c:pt>
                <c:pt idx="13">
                  <c:v>0.91666666666666696</c:v>
                </c:pt>
                <c:pt idx="14">
                  <c:v>0.95833333333333304</c:v>
                </c:pt>
                <c:pt idx="15">
                  <c:v>1</c:v>
                </c:pt>
                <c:pt idx="16">
                  <c:v>1.0416666666666701</c:v>
                </c:pt>
                <c:pt idx="17">
                  <c:v>1.0833333333333299</c:v>
                </c:pt>
                <c:pt idx="18">
                  <c:v>1.125</c:v>
                </c:pt>
                <c:pt idx="19">
                  <c:v>1.1666666666666701</c:v>
                </c:pt>
                <c:pt idx="20">
                  <c:v>1.2083333333333299</c:v>
                </c:pt>
                <c:pt idx="21">
                  <c:v>1.25</c:v>
                </c:pt>
                <c:pt idx="22">
                  <c:v>1.2916666666666701</c:v>
                </c:pt>
                <c:pt idx="23">
                  <c:v>1.3333333333333299</c:v>
                </c:pt>
              </c:numCache>
            </c:numRef>
          </c:cat>
          <c:val>
            <c:numRef>
              <c:f>Reporte!$E$3:$E$26</c:f>
              <c:numCache>
                <c:formatCode>#,##0.000</c:formatCode>
                <c:ptCount val="24"/>
                <c:pt idx="0">
                  <c:v>0.182</c:v>
                </c:pt>
                <c:pt idx="1">
                  <c:v>0</c:v>
                </c:pt>
                <c:pt idx="2">
                  <c:v>0.189</c:v>
                </c:pt>
                <c:pt idx="3">
                  <c:v>0</c:v>
                </c:pt>
                <c:pt idx="4">
                  <c:v>0.17799999999999999</c:v>
                </c:pt>
                <c:pt idx="5">
                  <c:v>0</c:v>
                </c:pt>
                <c:pt idx="6">
                  <c:v>0.14799999999999999</c:v>
                </c:pt>
                <c:pt idx="7">
                  <c:v>0</c:v>
                </c:pt>
                <c:pt idx="8">
                  <c:v>0.16200000000000001</c:v>
                </c:pt>
                <c:pt idx="9">
                  <c:v>0</c:v>
                </c:pt>
                <c:pt idx="10">
                  <c:v>0.161</c:v>
                </c:pt>
                <c:pt idx="11">
                  <c:v>0</c:v>
                </c:pt>
                <c:pt idx="12">
                  <c:v>0.153</c:v>
                </c:pt>
                <c:pt idx="13">
                  <c:v>0</c:v>
                </c:pt>
                <c:pt idx="14">
                  <c:v>0.14000000000000001</c:v>
                </c:pt>
                <c:pt idx="15">
                  <c:v>0</c:v>
                </c:pt>
                <c:pt idx="16">
                  <c:v>0.13600000000000001</c:v>
                </c:pt>
                <c:pt idx="17">
                  <c:v>0</c:v>
                </c:pt>
                <c:pt idx="18">
                  <c:v>0.13200000000000001</c:v>
                </c:pt>
                <c:pt idx="19">
                  <c:v>0</c:v>
                </c:pt>
                <c:pt idx="20">
                  <c:v>0.155</c:v>
                </c:pt>
                <c:pt idx="21">
                  <c:v>0</c:v>
                </c:pt>
                <c:pt idx="22">
                  <c:v>0.16200000000000001</c:v>
                </c:pt>
                <c:pt idx="23">
                  <c:v>0</c:v>
                </c:pt>
              </c:numCache>
            </c:numRef>
          </c:val>
          <c:extLst>
            <c:ext xmlns:c16="http://schemas.microsoft.com/office/drawing/2014/chart" uri="{C3380CC4-5D6E-409C-BE32-E72D297353CC}">
              <c16:uniqueId val="{00000003-0E61-457F-9771-917F1A9D9E80}"/>
            </c:ext>
          </c:extLst>
        </c:ser>
        <c:dLbls>
          <c:showLegendKey val="0"/>
          <c:showVal val="1"/>
          <c:showCatName val="0"/>
          <c:showSerName val="0"/>
          <c:showPercent val="0"/>
          <c:showBubbleSize val="0"/>
        </c:dLbls>
        <c:gapWidth val="150"/>
        <c:axId val="244775943"/>
        <c:axId val="379018759"/>
      </c:barChart>
      <c:lineChart>
        <c:grouping val="standard"/>
        <c:varyColors val="0"/>
        <c:ser>
          <c:idx val="1"/>
          <c:order val="1"/>
          <c:tx>
            <c:strRef>
              <c:f>Reporte!$AA$2</c:f>
              <c:strCache>
                <c:ptCount val="1"/>
                <c:pt idx="0">
                  <c:v>KPI S</c:v>
                </c:pt>
              </c:strCache>
            </c:strRef>
          </c:tx>
          <c:spPr>
            <a:ln w="28575" cap="rnd">
              <a:solidFill>
                <a:schemeClr val="accent2"/>
              </a:solidFill>
              <a:round/>
            </a:ln>
            <a:effectLst/>
          </c:spPr>
          <c:marker>
            <c:symbol val="none"/>
          </c:marker>
          <c:cat>
            <c:numRef>
              <c:f>Reporte!$B$3:$B$26</c:f>
              <c:numCache>
                <c:formatCode>h:mm</c:formatCode>
                <c:ptCount val="24"/>
                <c:pt idx="0">
                  <c:v>0.375</c:v>
                </c:pt>
                <c:pt idx="1">
                  <c:v>0.41666666666666702</c:v>
                </c:pt>
                <c:pt idx="2">
                  <c:v>0.45833333333333298</c:v>
                </c:pt>
                <c:pt idx="3">
                  <c:v>0.5</c:v>
                </c:pt>
                <c:pt idx="4">
                  <c:v>0.54166666666666696</c:v>
                </c:pt>
                <c:pt idx="5">
                  <c:v>0.58333333333333304</c:v>
                </c:pt>
                <c:pt idx="6">
                  <c:v>0.625</c:v>
                </c:pt>
                <c:pt idx="7">
                  <c:v>0.66666666666666696</c:v>
                </c:pt>
                <c:pt idx="8">
                  <c:v>0.70833333333333304</c:v>
                </c:pt>
                <c:pt idx="9">
                  <c:v>0.75</c:v>
                </c:pt>
                <c:pt idx="10">
                  <c:v>0.79166666666666696</c:v>
                </c:pt>
                <c:pt idx="11">
                  <c:v>0.83333333333333304</c:v>
                </c:pt>
                <c:pt idx="12">
                  <c:v>0.875</c:v>
                </c:pt>
                <c:pt idx="13">
                  <c:v>0.91666666666666696</c:v>
                </c:pt>
                <c:pt idx="14">
                  <c:v>0.95833333333333304</c:v>
                </c:pt>
                <c:pt idx="15">
                  <c:v>1</c:v>
                </c:pt>
                <c:pt idx="16">
                  <c:v>1.0416666666666701</c:v>
                </c:pt>
                <c:pt idx="17">
                  <c:v>1.0833333333333299</c:v>
                </c:pt>
                <c:pt idx="18">
                  <c:v>1.125</c:v>
                </c:pt>
                <c:pt idx="19">
                  <c:v>1.1666666666666701</c:v>
                </c:pt>
                <c:pt idx="20">
                  <c:v>1.2083333333333299</c:v>
                </c:pt>
                <c:pt idx="21">
                  <c:v>1.25</c:v>
                </c:pt>
                <c:pt idx="22">
                  <c:v>1.2916666666666701</c:v>
                </c:pt>
                <c:pt idx="23">
                  <c:v>1.3333333333333299</c:v>
                </c:pt>
              </c:numCache>
            </c:numRef>
          </c:cat>
          <c:val>
            <c:numRef>
              <c:f>Reporte!$AA$3:$AA$26</c:f>
              <c:numCache>
                <c:formatCode>#,##0.000</c:formatCode>
                <c:ptCount val="24"/>
                <c:pt idx="0">
                  <c:v>0.2</c:v>
                </c:pt>
                <c:pt idx="1">
                  <c:v>0.2</c:v>
                </c:pt>
                <c:pt idx="2">
                  <c:v>0.2</c:v>
                </c:pt>
                <c:pt idx="3">
                  <c:v>0.2</c:v>
                </c:pt>
                <c:pt idx="4">
                  <c:v>0.2</c:v>
                </c:pt>
                <c:pt idx="5">
                  <c:v>0.2</c:v>
                </c:pt>
                <c:pt idx="6">
                  <c:v>0.2</c:v>
                </c:pt>
                <c:pt idx="7">
                  <c:v>0.2</c:v>
                </c:pt>
                <c:pt idx="8">
                  <c:v>0.2</c:v>
                </c:pt>
                <c:pt idx="9">
                  <c:v>0.2</c:v>
                </c:pt>
                <c:pt idx="10">
                  <c:v>0.2</c:v>
                </c:pt>
                <c:pt idx="11">
                  <c:v>0.2</c:v>
                </c:pt>
                <c:pt idx="12">
                  <c:v>0.2</c:v>
                </c:pt>
                <c:pt idx="13">
                  <c:v>0.2</c:v>
                </c:pt>
                <c:pt idx="14">
                  <c:v>0.2</c:v>
                </c:pt>
                <c:pt idx="15">
                  <c:v>0.2</c:v>
                </c:pt>
                <c:pt idx="16">
                  <c:v>0.2</c:v>
                </c:pt>
                <c:pt idx="17">
                  <c:v>0.2</c:v>
                </c:pt>
                <c:pt idx="18">
                  <c:v>0.2</c:v>
                </c:pt>
                <c:pt idx="19">
                  <c:v>0.2</c:v>
                </c:pt>
                <c:pt idx="20">
                  <c:v>0.2</c:v>
                </c:pt>
                <c:pt idx="21">
                  <c:v>0.2</c:v>
                </c:pt>
                <c:pt idx="22">
                  <c:v>0.2</c:v>
                </c:pt>
                <c:pt idx="23">
                  <c:v>0.2</c:v>
                </c:pt>
              </c:numCache>
            </c:numRef>
          </c:val>
          <c:smooth val="0"/>
          <c:extLst>
            <c:ext xmlns:c16="http://schemas.microsoft.com/office/drawing/2014/chart" uri="{C3380CC4-5D6E-409C-BE32-E72D297353CC}">
              <c16:uniqueId val="{00000005-0E61-457F-9771-917F1A9D9E80}"/>
            </c:ext>
          </c:extLst>
        </c:ser>
        <c:dLbls>
          <c:showLegendKey val="0"/>
          <c:showVal val="0"/>
          <c:showCatName val="0"/>
          <c:showSerName val="0"/>
          <c:showPercent val="0"/>
          <c:showBubbleSize val="0"/>
        </c:dLbls>
        <c:marker val="1"/>
        <c:smooth val="0"/>
        <c:axId val="244775943"/>
        <c:axId val="379018759"/>
      </c:lineChart>
      <c:catAx>
        <c:axId val="244775943"/>
        <c:scaling>
          <c:orientation val="minMax"/>
        </c:scaling>
        <c:delete val="0"/>
        <c:axPos val="b"/>
        <c:numFmt formatCode="h: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79018759"/>
        <c:crosses val="autoZero"/>
        <c:auto val="1"/>
        <c:lblAlgn val="ctr"/>
        <c:lblOffset val="100"/>
        <c:noMultiLvlLbl val="0"/>
      </c:catAx>
      <c:valAx>
        <c:axId val="37901875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44775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 en colas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Reporte!$N$2</c:f>
              <c:strCache>
                <c:ptCount val="1"/>
                <c:pt idx="0">
                  <c:v>Promedio de Fe Sol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Reporte!$B$3:$B$26</c:f>
              <c:numCache>
                <c:formatCode>h:mm</c:formatCode>
                <c:ptCount val="24"/>
                <c:pt idx="0">
                  <c:v>0.375</c:v>
                </c:pt>
                <c:pt idx="1">
                  <c:v>0.41666666666666702</c:v>
                </c:pt>
                <c:pt idx="2">
                  <c:v>0.45833333333333298</c:v>
                </c:pt>
                <c:pt idx="3">
                  <c:v>0.5</c:v>
                </c:pt>
                <c:pt idx="4">
                  <c:v>0.54166666666666696</c:v>
                </c:pt>
                <c:pt idx="5">
                  <c:v>0.58333333333333304</c:v>
                </c:pt>
                <c:pt idx="6">
                  <c:v>0.625</c:v>
                </c:pt>
                <c:pt idx="7">
                  <c:v>0.66666666666666696</c:v>
                </c:pt>
                <c:pt idx="8">
                  <c:v>0.70833333333333304</c:v>
                </c:pt>
                <c:pt idx="9">
                  <c:v>0.75</c:v>
                </c:pt>
                <c:pt idx="10">
                  <c:v>0.79166666666666696</c:v>
                </c:pt>
                <c:pt idx="11">
                  <c:v>0.83333333333333304</c:v>
                </c:pt>
                <c:pt idx="12">
                  <c:v>0.875</c:v>
                </c:pt>
                <c:pt idx="13">
                  <c:v>0.91666666666666696</c:v>
                </c:pt>
                <c:pt idx="14">
                  <c:v>0.95833333333333304</c:v>
                </c:pt>
                <c:pt idx="15">
                  <c:v>1</c:v>
                </c:pt>
                <c:pt idx="16">
                  <c:v>1.0416666666666701</c:v>
                </c:pt>
                <c:pt idx="17">
                  <c:v>1.0833333333333299</c:v>
                </c:pt>
                <c:pt idx="18">
                  <c:v>1.125</c:v>
                </c:pt>
                <c:pt idx="19">
                  <c:v>1.1666666666666701</c:v>
                </c:pt>
                <c:pt idx="20">
                  <c:v>1.2083333333333299</c:v>
                </c:pt>
                <c:pt idx="21">
                  <c:v>1.25</c:v>
                </c:pt>
                <c:pt idx="22">
                  <c:v>1.2916666666666701</c:v>
                </c:pt>
                <c:pt idx="23">
                  <c:v>1.3333333333333299</c:v>
                </c:pt>
              </c:numCache>
            </c:numRef>
          </c:cat>
          <c:val>
            <c:numRef>
              <c:f>Reporte!$N$3:$N$26</c:f>
              <c:numCache>
                <c:formatCode>#,##0.000</c:formatCode>
                <c:ptCount val="24"/>
                <c:pt idx="0">
                  <c:v>20.2</c:v>
                </c:pt>
                <c:pt idx="1">
                  <c:v>0</c:v>
                </c:pt>
                <c:pt idx="2">
                  <c:v>22.84</c:v>
                </c:pt>
                <c:pt idx="3">
                  <c:v>0</c:v>
                </c:pt>
                <c:pt idx="4">
                  <c:v>21.54</c:v>
                </c:pt>
                <c:pt idx="5">
                  <c:v>0</c:v>
                </c:pt>
                <c:pt idx="6">
                  <c:v>20.04</c:v>
                </c:pt>
                <c:pt idx="7">
                  <c:v>0</c:v>
                </c:pt>
                <c:pt idx="8">
                  <c:v>20.48</c:v>
                </c:pt>
                <c:pt idx="9">
                  <c:v>0</c:v>
                </c:pt>
                <c:pt idx="10">
                  <c:v>18.399999999999999</c:v>
                </c:pt>
                <c:pt idx="11">
                  <c:v>0</c:v>
                </c:pt>
                <c:pt idx="12">
                  <c:v>17.18</c:v>
                </c:pt>
                <c:pt idx="13">
                  <c:v>0</c:v>
                </c:pt>
                <c:pt idx="14">
                  <c:v>17.939999999999998</c:v>
                </c:pt>
                <c:pt idx="15">
                  <c:v>0</c:v>
                </c:pt>
                <c:pt idx="16">
                  <c:v>19.68</c:v>
                </c:pt>
                <c:pt idx="17">
                  <c:v>0</c:v>
                </c:pt>
                <c:pt idx="18">
                  <c:v>19.520000000000003</c:v>
                </c:pt>
                <c:pt idx="19">
                  <c:v>0</c:v>
                </c:pt>
                <c:pt idx="20">
                  <c:v>22.619999999999997</c:v>
                </c:pt>
                <c:pt idx="21">
                  <c:v>0</c:v>
                </c:pt>
                <c:pt idx="22">
                  <c:v>18.740000000000002</c:v>
                </c:pt>
                <c:pt idx="23">
                  <c:v>0</c:v>
                </c:pt>
              </c:numCache>
            </c:numRef>
          </c:val>
          <c:extLst>
            <c:ext xmlns:c16="http://schemas.microsoft.com/office/drawing/2014/chart" uri="{C3380CC4-5D6E-409C-BE32-E72D297353CC}">
              <c16:uniqueId val="{00000001-E525-4CBC-A5AE-0B1DB7BEE9F3}"/>
            </c:ext>
          </c:extLst>
        </c:ser>
        <c:dLbls>
          <c:dLblPos val="outEnd"/>
          <c:showLegendKey val="0"/>
          <c:showVal val="1"/>
          <c:showCatName val="0"/>
          <c:showSerName val="0"/>
          <c:showPercent val="0"/>
          <c:showBubbleSize val="0"/>
        </c:dLbls>
        <c:gapWidth val="150"/>
        <c:axId val="1241309703"/>
        <c:axId val="1241311751"/>
      </c:barChart>
      <c:lineChart>
        <c:grouping val="standard"/>
        <c:varyColors val="0"/>
        <c:ser>
          <c:idx val="1"/>
          <c:order val="1"/>
          <c:tx>
            <c:strRef>
              <c:f>Reporte!$AB$2</c:f>
              <c:strCache>
                <c:ptCount val="1"/>
                <c:pt idx="0">
                  <c:v>KPI Fe</c:v>
                </c:pt>
              </c:strCache>
            </c:strRef>
          </c:tx>
          <c:spPr>
            <a:ln w="19050" cap="rnd">
              <a:solidFill>
                <a:schemeClr val="accent2"/>
              </a:solidFill>
              <a:round/>
            </a:ln>
            <a:effectLst/>
          </c:spPr>
          <c:marker>
            <c:symbol val="none"/>
          </c:marker>
          <c:cat>
            <c:numRef>
              <c:f>Reporte!$B$3:$B$26</c:f>
              <c:numCache>
                <c:formatCode>h:mm</c:formatCode>
                <c:ptCount val="24"/>
                <c:pt idx="0">
                  <c:v>0.375</c:v>
                </c:pt>
                <c:pt idx="1">
                  <c:v>0.41666666666666702</c:v>
                </c:pt>
                <c:pt idx="2">
                  <c:v>0.45833333333333298</c:v>
                </c:pt>
                <c:pt idx="3">
                  <c:v>0.5</c:v>
                </c:pt>
                <c:pt idx="4">
                  <c:v>0.54166666666666696</c:v>
                </c:pt>
                <c:pt idx="5">
                  <c:v>0.58333333333333304</c:v>
                </c:pt>
                <c:pt idx="6">
                  <c:v>0.625</c:v>
                </c:pt>
                <c:pt idx="7">
                  <c:v>0.66666666666666696</c:v>
                </c:pt>
                <c:pt idx="8">
                  <c:v>0.70833333333333304</c:v>
                </c:pt>
                <c:pt idx="9">
                  <c:v>0.75</c:v>
                </c:pt>
                <c:pt idx="10">
                  <c:v>0.79166666666666696</c:v>
                </c:pt>
                <c:pt idx="11">
                  <c:v>0.83333333333333304</c:v>
                </c:pt>
                <c:pt idx="12">
                  <c:v>0.875</c:v>
                </c:pt>
                <c:pt idx="13">
                  <c:v>0.91666666666666696</c:v>
                </c:pt>
                <c:pt idx="14">
                  <c:v>0.95833333333333304</c:v>
                </c:pt>
                <c:pt idx="15">
                  <c:v>1</c:v>
                </c:pt>
                <c:pt idx="16">
                  <c:v>1.0416666666666701</c:v>
                </c:pt>
                <c:pt idx="17">
                  <c:v>1.0833333333333299</c:v>
                </c:pt>
                <c:pt idx="18">
                  <c:v>1.125</c:v>
                </c:pt>
                <c:pt idx="19">
                  <c:v>1.1666666666666701</c:v>
                </c:pt>
                <c:pt idx="20">
                  <c:v>1.2083333333333299</c:v>
                </c:pt>
                <c:pt idx="21">
                  <c:v>1.25</c:v>
                </c:pt>
                <c:pt idx="22">
                  <c:v>1.2916666666666701</c:v>
                </c:pt>
                <c:pt idx="23">
                  <c:v>1.3333333333333299</c:v>
                </c:pt>
              </c:numCache>
            </c:numRef>
          </c:cat>
          <c:val>
            <c:numRef>
              <c:f>Reporte!$AB$3:$AB$26</c:f>
              <c:numCache>
                <c:formatCode>#,##0.000</c:formatCode>
                <c:ptCount val="24"/>
                <c:pt idx="0">
                  <c:v>15</c:v>
                </c:pt>
                <c:pt idx="1">
                  <c:v>15</c:v>
                </c:pt>
                <c:pt idx="2">
                  <c:v>15</c:v>
                </c:pt>
                <c:pt idx="3">
                  <c:v>15</c:v>
                </c:pt>
                <c:pt idx="4">
                  <c:v>15</c:v>
                </c:pt>
                <c:pt idx="5">
                  <c:v>15</c:v>
                </c:pt>
                <c:pt idx="6">
                  <c:v>15</c:v>
                </c:pt>
                <c:pt idx="7">
                  <c:v>15</c:v>
                </c:pt>
                <c:pt idx="8">
                  <c:v>15</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numCache>
            </c:numRef>
          </c:val>
          <c:smooth val="0"/>
          <c:extLst>
            <c:ext xmlns:c16="http://schemas.microsoft.com/office/drawing/2014/chart" uri="{C3380CC4-5D6E-409C-BE32-E72D297353CC}">
              <c16:uniqueId val="{00000003-E525-4CBC-A5AE-0B1DB7BEE9F3}"/>
            </c:ext>
          </c:extLst>
        </c:ser>
        <c:dLbls>
          <c:showLegendKey val="0"/>
          <c:showVal val="0"/>
          <c:showCatName val="0"/>
          <c:showSerName val="0"/>
          <c:showPercent val="0"/>
          <c:showBubbleSize val="0"/>
        </c:dLbls>
        <c:marker val="1"/>
        <c:smooth val="0"/>
        <c:axId val="1241309703"/>
        <c:axId val="1241311751"/>
      </c:lineChart>
      <c:catAx>
        <c:axId val="1241309703"/>
        <c:scaling>
          <c:orientation val="minMax"/>
        </c:scaling>
        <c:delete val="0"/>
        <c:axPos val="b"/>
        <c:majorGridlines>
          <c:spPr>
            <a:ln w="9525" cap="flat" cmpd="sng" algn="ctr">
              <a:solidFill>
                <a:schemeClr val="tx1">
                  <a:lumMod val="15000"/>
                  <a:lumOff val="85000"/>
                </a:schemeClr>
              </a:solidFill>
              <a:round/>
            </a:ln>
            <a:effectLst/>
          </c:spPr>
        </c:majorGridlines>
        <c:numFmt formatCode="h: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41311751"/>
        <c:crosses val="autoZero"/>
        <c:auto val="1"/>
        <c:lblAlgn val="ctr"/>
        <c:lblOffset val="100"/>
        <c:noMultiLvlLbl val="0"/>
      </c:catAx>
      <c:valAx>
        <c:axId val="124131175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41309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FeO en colas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Reporte!$O$2</c:f>
              <c:strCache>
                <c:ptCount val="1"/>
                <c:pt idx="0">
                  <c:v>Promedio de FeO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Reporte!$O$3:$O$26</c:f>
              <c:numCache>
                <c:formatCode>#,##0.000</c:formatCode>
                <c:ptCount val="24"/>
                <c:pt idx="0">
                  <c:v>3.0200000000000005</c:v>
                </c:pt>
                <c:pt idx="1">
                  <c:v>0</c:v>
                </c:pt>
                <c:pt idx="2">
                  <c:v>3.14</c:v>
                </c:pt>
                <c:pt idx="3">
                  <c:v>0</c:v>
                </c:pt>
                <c:pt idx="4">
                  <c:v>2.64</c:v>
                </c:pt>
                <c:pt idx="5">
                  <c:v>0</c:v>
                </c:pt>
                <c:pt idx="6">
                  <c:v>2.76</c:v>
                </c:pt>
                <c:pt idx="7">
                  <c:v>0</c:v>
                </c:pt>
                <c:pt idx="8">
                  <c:v>2.92</c:v>
                </c:pt>
                <c:pt idx="9">
                  <c:v>0</c:v>
                </c:pt>
                <c:pt idx="10">
                  <c:v>2.5599999999999996</c:v>
                </c:pt>
                <c:pt idx="11">
                  <c:v>0</c:v>
                </c:pt>
                <c:pt idx="12">
                  <c:v>2.1399999999999997</c:v>
                </c:pt>
                <c:pt idx="13">
                  <c:v>0</c:v>
                </c:pt>
                <c:pt idx="14">
                  <c:v>2.4</c:v>
                </c:pt>
                <c:pt idx="15">
                  <c:v>0</c:v>
                </c:pt>
                <c:pt idx="16">
                  <c:v>2.5</c:v>
                </c:pt>
                <c:pt idx="17">
                  <c:v>0</c:v>
                </c:pt>
                <c:pt idx="18">
                  <c:v>1.94</c:v>
                </c:pt>
                <c:pt idx="19">
                  <c:v>0</c:v>
                </c:pt>
                <c:pt idx="20">
                  <c:v>2.06</c:v>
                </c:pt>
                <c:pt idx="21">
                  <c:v>0</c:v>
                </c:pt>
                <c:pt idx="22">
                  <c:v>2.1</c:v>
                </c:pt>
                <c:pt idx="23">
                  <c:v>0</c:v>
                </c:pt>
              </c:numCache>
            </c:numRef>
          </c:val>
          <c:extLst>
            <c:ext xmlns:c16="http://schemas.microsoft.com/office/drawing/2014/chart" uri="{C3380CC4-5D6E-409C-BE32-E72D297353CC}">
              <c16:uniqueId val="{00000003-78CE-4C8F-99E7-B2CEFF3A65F1}"/>
            </c:ext>
          </c:extLst>
        </c:ser>
        <c:dLbls>
          <c:dLblPos val="outEnd"/>
          <c:showLegendKey val="0"/>
          <c:showVal val="1"/>
          <c:showCatName val="0"/>
          <c:showSerName val="0"/>
          <c:showPercent val="0"/>
          <c:showBubbleSize val="0"/>
        </c:dLbls>
        <c:gapWidth val="219"/>
        <c:axId val="1005076487"/>
        <c:axId val="1098057735"/>
      </c:barChart>
      <c:lineChart>
        <c:grouping val="standard"/>
        <c:varyColors val="0"/>
        <c:ser>
          <c:idx val="1"/>
          <c:order val="1"/>
          <c:tx>
            <c:strRef>
              <c:f>Reporte!$AC$2</c:f>
              <c:strCache>
                <c:ptCount val="1"/>
                <c:pt idx="0">
                  <c:v>KPI FeO</c:v>
                </c:pt>
              </c:strCache>
            </c:strRef>
          </c:tx>
          <c:spPr>
            <a:ln w="28575" cap="rnd">
              <a:solidFill>
                <a:schemeClr val="accent2"/>
              </a:solidFill>
              <a:round/>
            </a:ln>
            <a:effectLst/>
          </c:spPr>
          <c:marker>
            <c:symbol val="none"/>
          </c:marker>
          <c:val>
            <c:numRef>
              <c:f>Reporte!$AC$3:$AC$26</c:f>
              <c:numCache>
                <c:formatCode>#,##0.000</c:formatCode>
                <c:ptCount val="24"/>
                <c:pt idx="0">
                  <c:v>1.8</c:v>
                </c:pt>
                <c:pt idx="1">
                  <c:v>1.8</c:v>
                </c:pt>
                <c:pt idx="2">
                  <c:v>1.8</c:v>
                </c:pt>
                <c:pt idx="3">
                  <c:v>1.8</c:v>
                </c:pt>
                <c:pt idx="4">
                  <c:v>1.8</c:v>
                </c:pt>
                <c:pt idx="5">
                  <c:v>1.8</c:v>
                </c:pt>
                <c:pt idx="6">
                  <c:v>1.8</c:v>
                </c:pt>
                <c:pt idx="7">
                  <c:v>1.8</c:v>
                </c:pt>
                <c:pt idx="8">
                  <c:v>1.8</c:v>
                </c:pt>
                <c:pt idx="9">
                  <c:v>1.8</c:v>
                </c:pt>
                <c:pt idx="10">
                  <c:v>1.8</c:v>
                </c:pt>
                <c:pt idx="11">
                  <c:v>1.8</c:v>
                </c:pt>
                <c:pt idx="12">
                  <c:v>1.8</c:v>
                </c:pt>
                <c:pt idx="13">
                  <c:v>1.8</c:v>
                </c:pt>
                <c:pt idx="14">
                  <c:v>1.8</c:v>
                </c:pt>
                <c:pt idx="15">
                  <c:v>1.8</c:v>
                </c:pt>
                <c:pt idx="16">
                  <c:v>1.8</c:v>
                </c:pt>
                <c:pt idx="17">
                  <c:v>1.8</c:v>
                </c:pt>
                <c:pt idx="18">
                  <c:v>1.8</c:v>
                </c:pt>
                <c:pt idx="19">
                  <c:v>1.8</c:v>
                </c:pt>
                <c:pt idx="20">
                  <c:v>1.8</c:v>
                </c:pt>
                <c:pt idx="21">
                  <c:v>1.8</c:v>
                </c:pt>
                <c:pt idx="22">
                  <c:v>1.8</c:v>
                </c:pt>
                <c:pt idx="23">
                  <c:v>1.8</c:v>
                </c:pt>
              </c:numCache>
            </c:numRef>
          </c:val>
          <c:smooth val="0"/>
          <c:extLst>
            <c:ext xmlns:c16="http://schemas.microsoft.com/office/drawing/2014/chart" uri="{C3380CC4-5D6E-409C-BE32-E72D297353CC}">
              <c16:uniqueId val="{00000005-78CE-4C8F-99E7-B2CEFF3A65F1}"/>
            </c:ext>
          </c:extLst>
        </c:ser>
        <c:dLbls>
          <c:showLegendKey val="0"/>
          <c:showVal val="0"/>
          <c:showCatName val="0"/>
          <c:showSerName val="0"/>
          <c:showPercent val="0"/>
          <c:showBubbleSize val="0"/>
        </c:dLbls>
        <c:marker val="1"/>
        <c:smooth val="0"/>
        <c:axId val="1005076487"/>
        <c:axId val="1098057735"/>
      </c:lineChart>
      <c:catAx>
        <c:axId val="1005076487"/>
        <c:scaling>
          <c:orientation val="minMax"/>
        </c:scaling>
        <c:delete val="0"/>
        <c:axPos val="b"/>
        <c:numFmt formatCode="h: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98057735"/>
        <c:crosses val="autoZero"/>
        <c:auto val="1"/>
        <c:lblAlgn val="ctr"/>
        <c:lblOffset val="100"/>
        <c:noMultiLvlLbl val="0"/>
      </c:catAx>
      <c:valAx>
        <c:axId val="1098057735"/>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05076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DTT-100 1/2/3</a:t>
            </a:r>
          </a:p>
        </c:rich>
      </c:tx>
      <c:layout>
        <c:manualLayout>
          <c:xMode val="edge"/>
          <c:yMode val="edge"/>
          <c:x val="0.37823322687251626"/>
          <c:y val="2.69608591117109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Reporte!$F$2</c:f>
              <c:strCache>
                <c:ptCount val="1"/>
                <c:pt idx="0">
                  <c:v>RM 1/2/3
DTT-100 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Reporte!$B$3:$B$26</c:f>
              <c:numCache>
                <c:formatCode>h:mm</c:formatCode>
                <c:ptCount val="24"/>
                <c:pt idx="0">
                  <c:v>0.375</c:v>
                </c:pt>
                <c:pt idx="1">
                  <c:v>0.41666666666666702</c:v>
                </c:pt>
                <c:pt idx="2">
                  <c:v>0.45833333333333298</c:v>
                </c:pt>
                <c:pt idx="3">
                  <c:v>0.5</c:v>
                </c:pt>
                <c:pt idx="4">
                  <c:v>0.54166666666666696</c:v>
                </c:pt>
                <c:pt idx="5">
                  <c:v>0.58333333333333304</c:v>
                </c:pt>
                <c:pt idx="6">
                  <c:v>0.625</c:v>
                </c:pt>
                <c:pt idx="7">
                  <c:v>0.66666666666666696</c:v>
                </c:pt>
                <c:pt idx="8">
                  <c:v>0.70833333333333304</c:v>
                </c:pt>
                <c:pt idx="9">
                  <c:v>0.75</c:v>
                </c:pt>
                <c:pt idx="10">
                  <c:v>0.79166666666666696</c:v>
                </c:pt>
                <c:pt idx="11">
                  <c:v>0.83333333333333304</c:v>
                </c:pt>
                <c:pt idx="12">
                  <c:v>0.875</c:v>
                </c:pt>
                <c:pt idx="13">
                  <c:v>0.91666666666666696</c:v>
                </c:pt>
                <c:pt idx="14">
                  <c:v>0.95833333333333304</c:v>
                </c:pt>
                <c:pt idx="15">
                  <c:v>1</c:v>
                </c:pt>
                <c:pt idx="16">
                  <c:v>1.0416666666666701</c:v>
                </c:pt>
                <c:pt idx="17">
                  <c:v>1.0833333333333299</c:v>
                </c:pt>
                <c:pt idx="18">
                  <c:v>1.125</c:v>
                </c:pt>
                <c:pt idx="19">
                  <c:v>1.1666666666666701</c:v>
                </c:pt>
                <c:pt idx="20">
                  <c:v>1.2083333333333299</c:v>
                </c:pt>
                <c:pt idx="21">
                  <c:v>1.25</c:v>
                </c:pt>
                <c:pt idx="22">
                  <c:v>1.2916666666666701</c:v>
                </c:pt>
                <c:pt idx="23">
                  <c:v>1.3333333333333299</c:v>
                </c:pt>
              </c:numCache>
            </c:numRef>
          </c:cat>
          <c:val>
            <c:numRef>
              <c:f>Reporte!$F$3:$F$26</c:f>
              <c:numCache>
                <c:formatCode>#,##0.000</c:formatCode>
                <c:ptCount val="24"/>
                <c:pt idx="0">
                  <c:v>0.89800000000000002</c:v>
                </c:pt>
                <c:pt idx="1">
                  <c:v>0</c:v>
                </c:pt>
                <c:pt idx="2">
                  <c:v>0.73699999999999999</c:v>
                </c:pt>
                <c:pt idx="3">
                  <c:v>0</c:v>
                </c:pt>
                <c:pt idx="4">
                  <c:v>0.69399999999999995</c:v>
                </c:pt>
                <c:pt idx="5">
                  <c:v>0</c:v>
                </c:pt>
                <c:pt idx="6">
                  <c:v>0.629</c:v>
                </c:pt>
                <c:pt idx="7">
                  <c:v>0</c:v>
                </c:pt>
                <c:pt idx="8">
                  <c:v>0.74299999999999999</c:v>
                </c:pt>
                <c:pt idx="9">
                  <c:v>0</c:v>
                </c:pt>
                <c:pt idx="10">
                  <c:v>0.75700000000000001</c:v>
                </c:pt>
                <c:pt idx="11">
                  <c:v>0</c:v>
                </c:pt>
                <c:pt idx="12">
                  <c:v>0.60099999999999998</c:v>
                </c:pt>
                <c:pt idx="13">
                  <c:v>0</c:v>
                </c:pt>
                <c:pt idx="14">
                  <c:v>0.63600000000000001</c:v>
                </c:pt>
                <c:pt idx="15">
                  <c:v>0</c:v>
                </c:pt>
                <c:pt idx="16">
                  <c:v>0.46400000000000002</c:v>
                </c:pt>
                <c:pt idx="17">
                  <c:v>0</c:v>
                </c:pt>
                <c:pt idx="18">
                  <c:v>0.47399999999999998</c:v>
                </c:pt>
                <c:pt idx="19">
                  <c:v>0</c:v>
                </c:pt>
                <c:pt idx="20">
                  <c:v>0.52800000000000002</c:v>
                </c:pt>
                <c:pt idx="21">
                  <c:v>0</c:v>
                </c:pt>
                <c:pt idx="22">
                  <c:v>0.49</c:v>
                </c:pt>
                <c:pt idx="23">
                  <c:v>0</c:v>
                </c:pt>
              </c:numCache>
            </c:numRef>
          </c:val>
          <c:smooth val="0"/>
          <c:extLst>
            <c:ext xmlns:c16="http://schemas.microsoft.com/office/drawing/2014/chart" uri="{C3380CC4-5D6E-409C-BE32-E72D297353CC}">
              <c16:uniqueId val="{00000000-01D9-473E-8968-44BCBBCF01B1}"/>
            </c:ext>
          </c:extLst>
        </c:ser>
        <c:ser>
          <c:idx val="1"/>
          <c:order val="1"/>
          <c:tx>
            <c:strRef>
              <c:f>Reporte!$U$2</c:f>
              <c:strCache>
                <c:ptCount val="1"/>
                <c:pt idx="0">
                  <c:v>Mediana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Reporte!$B$3:$B$26</c:f>
              <c:numCache>
                <c:formatCode>h:mm</c:formatCode>
                <c:ptCount val="24"/>
                <c:pt idx="0">
                  <c:v>0.375</c:v>
                </c:pt>
                <c:pt idx="1">
                  <c:v>0.41666666666666702</c:v>
                </c:pt>
                <c:pt idx="2">
                  <c:v>0.45833333333333298</c:v>
                </c:pt>
                <c:pt idx="3">
                  <c:v>0.5</c:v>
                </c:pt>
                <c:pt idx="4">
                  <c:v>0.54166666666666696</c:v>
                </c:pt>
                <c:pt idx="5">
                  <c:v>0.58333333333333304</c:v>
                </c:pt>
                <c:pt idx="6">
                  <c:v>0.625</c:v>
                </c:pt>
                <c:pt idx="7">
                  <c:v>0.66666666666666696</c:v>
                </c:pt>
                <c:pt idx="8">
                  <c:v>0.70833333333333304</c:v>
                </c:pt>
                <c:pt idx="9">
                  <c:v>0.75</c:v>
                </c:pt>
                <c:pt idx="10">
                  <c:v>0.79166666666666696</c:v>
                </c:pt>
                <c:pt idx="11">
                  <c:v>0.83333333333333304</c:v>
                </c:pt>
                <c:pt idx="12">
                  <c:v>0.875</c:v>
                </c:pt>
                <c:pt idx="13">
                  <c:v>0.91666666666666696</c:v>
                </c:pt>
                <c:pt idx="14">
                  <c:v>0.95833333333333304</c:v>
                </c:pt>
                <c:pt idx="15">
                  <c:v>1</c:v>
                </c:pt>
                <c:pt idx="16">
                  <c:v>1.0416666666666701</c:v>
                </c:pt>
                <c:pt idx="17">
                  <c:v>1.0833333333333299</c:v>
                </c:pt>
                <c:pt idx="18">
                  <c:v>1.125</c:v>
                </c:pt>
                <c:pt idx="19">
                  <c:v>1.1666666666666701</c:v>
                </c:pt>
                <c:pt idx="20">
                  <c:v>1.2083333333333299</c:v>
                </c:pt>
                <c:pt idx="21">
                  <c:v>1.25</c:v>
                </c:pt>
                <c:pt idx="22">
                  <c:v>1.2916666666666701</c:v>
                </c:pt>
                <c:pt idx="23">
                  <c:v>1.3333333333333299</c:v>
                </c:pt>
              </c:numCache>
            </c:numRef>
          </c:cat>
          <c:val>
            <c:numRef>
              <c:f>Reporte!$U$3:$U$26</c:f>
              <c:numCache>
                <c:formatCode>#,##0.000</c:formatCode>
                <c:ptCount val="24"/>
                <c:pt idx="0">
                  <c:v>0.23200000000000001</c:v>
                </c:pt>
                <c:pt idx="1">
                  <c:v>0.23200000000000001</c:v>
                </c:pt>
                <c:pt idx="2">
                  <c:v>0.23200000000000001</c:v>
                </c:pt>
                <c:pt idx="3">
                  <c:v>0.23200000000000001</c:v>
                </c:pt>
                <c:pt idx="4">
                  <c:v>0.23200000000000001</c:v>
                </c:pt>
                <c:pt idx="5">
                  <c:v>0.23200000000000001</c:v>
                </c:pt>
                <c:pt idx="6">
                  <c:v>0.23200000000000001</c:v>
                </c:pt>
                <c:pt idx="7">
                  <c:v>0.23200000000000001</c:v>
                </c:pt>
                <c:pt idx="8">
                  <c:v>0.23200000000000001</c:v>
                </c:pt>
                <c:pt idx="9">
                  <c:v>0.23200000000000001</c:v>
                </c:pt>
                <c:pt idx="10">
                  <c:v>0.23200000000000001</c:v>
                </c:pt>
                <c:pt idx="11">
                  <c:v>0.23200000000000001</c:v>
                </c:pt>
                <c:pt idx="12">
                  <c:v>0.23200000000000001</c:v>
                </c:pt>
                <c:pt idx="13">
                  <c:v>0.23200000000000001</c:v>
                </c:pt>
                <c:pt idx="14">
                  <c:v>0.23200000000000001</c:v>
                </c:pt>
                <c:pt idx="15">
                  <c:v>0.23200000000000001</c:v>
                </c:pt>
                <c:pt idx="16">
                  <c:v>0.23200000000000001</c:v>
                </c:pt>
                <c:pt idx="17">
                  <c:v>0.23200000000000001</c:v>
                </c:pt>
                <c:pt idx="18">
                  <c:v>0.23200000000000001</c:v>
                </c:pt>
                <c:pt idx="19">
                  <c:v>0.23200000000000001</c:v>
                </c:pt>
                <c:pt idx="20">
                  <c:v>0.23200000000000001</c:v>
                </c:pt>
                <c:pt idx="21">
                  <c:v>0.23200000000000001</c:v>
                </c:pt>
                <c:pt idx="22">
                  <c:v>0.23200000000000001</c:v>
                </c:pt>
                <c:pt idx="23">
                  <c:v>0.23200000000000001</c:v>
                </c:pt>
              </c:numCache>
            </c:numRef>
          </c:val>
          <c:smooth val="0"/>
          <c:extLst>
            <c:ext xmlns:c16="http://schemas.microsoft.com/office/drawing/2014/chart" uri="{C3380CC4-5D6E-409C-BE32-E72D297353CC}">
              <c16:uniqueId val="{00000002-01D9-473E-8968-44BCBBCF01B1}"/>
            </c:ext>
          </c:extLst>
        </c:ser>
        <c:ser>
          <c:idx val="2"/>
          <c:order val="2"/>
          <c:tx>
            <c:strRef>
              <c:f>Reporte!$V$2</c:f>
              <c:strCache>
                <c:ptCount val="1"/>
                <c:pt idx="0">
                  <c:v>Mayor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Reporte!$B$3:$B$26</c:f>
              <c:numCache>
                <c:formatCode>h:mm</c:formatCode>
                <c:ptCount val="24"/>
                <c:pt idx="0">
                  <c:v>0.375</c:v>
                </c:pt>
                <c:pt idx="1">
                  <c:v>0.41666666666666702</c:v>
                </c:pt>
                <c:pt idx="2">
                  <c:v>0.45833333333333298</c:v>
                </c:pt>
                <c:pt idx="3">
                  <c:v>0.5</c:v>
                </c:pt>
                <c:pt idx="4">
                  <c:v>0.54166666666666696</c:v>
                </c:pt>
                <c:pt idx="5">
                  <c:v>0.58333333333333304</c:v>
                </c:pt>
                <c:pt idx="6">
                  <c:v>0.625</c:v>
                </c:pt>
                <c:pt idx="7">
                  <c:v>0.66666666666666696</c:v>
                </c:pt>
                <c:pt idx="8">
                  <c:v>0.70833333333333304</c:v>
                </c:pt>
                <c:pt idx="9">
                  <c:v>0.75</c:v>
                </c:pt>
                <c:pt idx="10">
                  <c:v>0.79166666666666696</c:v>
                </c:pt>
                <c:pt idx="11">
                  <c:v>0.83333333333333304</c:v>
                </c:pt>
                <c:pt idx="12">
                  <c:v>0.875</c:v>
                </c:pt>
                <c:pt idx="13">
                  <c:v>0.91666666666666696</c:v>
                </c:pt>
                <c:pt idx="14">
                  <c:v>0.95833333333333304</c:v>
                </c:pt>
                <c:pt idx="15">
                  <c:v>1</c:v>
                </c:pt>
                <c:pt idx="16">
                  <c:v>1.0416666666666701</c:v>
                </c:pt>
                <c:pt idx="17">
                  <c:v>1.0833333333333299</c:v>
                </c:pt>
                <c:pt idx="18">
                  <c:v>1.125</c:v>
                </c:pt>
                <c:pt idx="19">
                  <c:v>1.1666666666666701</c:v>
                </c:pt>
                <c:pt idx="20">
                  <c:v>1.2083333333333299</c:v>
                </c:pt>
                <c:pt idx="21">
                  <c:v>1.25</c:v>
                </c:pt>
                <c:pt idx="22">
                  <c:v>1.2916666666666701</c:v>
                </c:pt>
                <c:pt idx="23">
                  <c:v>1.3333333333333299</c:v>
                </c:pt>
              </c:numCache>
            </c:numRef>
          </c:cat>
          <c:val>
            <c:numRef>
              <c:f>Reporte!$V$3:$V$26</c:f>
              <c:numCache>
                <c:formatCode>#,##0.000</c:formatCode>
                <c:ptCount val="24"/>
                <c:pt idx="0">
                  <c:v>0.24940000000000001</c:v>
                </c:pt>
                <c:pt idx="1">
                  <c:v>0.24940000000000001</c:v>
                </c:pt>
                <c:pt idx="2">
                  <c:v>0.24940000000000001</c:v>
                </c:pt>
                <c:pt idx="3">
                  <c:v>0.24940000000000001</c:v>
                </c:pt>
                <c:pt idx="4">
                  <c:v>0.24940000000000001</c:v>
                </c:pt>
                <c:pt idx="5">
                  <c:v>0.24940000000000001</c:v>
                </c:pt>
                <c:pt idx="6">
                  <c:v>0.24940000000000001</c:v>
                </c:pt>
                <c:pt idx="7">
                  <c:v>0.24940000000000001</c:v>
                </c:pt>
                <c:pt idx="8">
                  <c:v>0.24940000000000001</c:v>
                </c:pt>
                <c:pt idx="9">
                  <c:v>0.24940000000000001</c:v>
                </c:pt>
                <c:pt idx="10">
                  <c:v>0.24940000000000001</c:v>
                </c:pt>
                <c:pt idx="11">
                  <c:v>0.24940000000000001</c:v>
                </c:pt>
                <c:pt idx="12">
                  <c:v>0.24940000000000001</c:v>
                </c:pt>
                <c:pt idx="13">
                  <c:v>0.24940000000000001</c:v>
                </c:pt>
                <c:pt idx="14">
                  <c:v>0.24940000000000001</c:v>
                </c:pt>
                <c:pt idx="15">
                  <c:v>0.24940000000000001</c:v>
                </c:pt>
                <c:pt idx="16">
                  <c:v>0.24940000000000001</c:v>
                </c:pt>
                <c:pt idx="17">
                  <c:v>0.24940000000000001</c:v>
                </c:pt>
                <c:pt idx="18">
                  <c:v>0.24940000000000001</c:v>
                </c:pt>
                <c:pt idx="19">
                  <c:v>0.24940000000000001</c:v>
                </c:pt>
                <c:pt idx="20">
                  <c:v>0.24940000000000001</c:v>
                </c:pt>
                <c:pt idx="21">
                  <c:v>0.24940000000000001</c:v>
                </c:pt>
                <c:pt idx="22">
                  <c:v>0.24940000000000001</c:v>
                </c:pt>
                <c:pt idx="23">
                  <c:v>0.24940000000000001</c:v>
                </c:pt>
              </c:numCache>
            </c:numRef>
          </c:val>
          <c:smooth val="0"/>
          <c:extLst>
            <c:ext xmlns:c16="http://schemas.microsoft.com/office/drawing/2014/chart" uri="{C3380CC4-5D6E-409C-BE32-E72D297353CC}">
              <c16:uniqueId val="{00000004-01D9-473E-8968-44BCBBCF01B1}"/>
            </c:ext>
          </c:extLst>
        </c:ser>
        <c:ser>
          <c:idx val="3"/>
          <c:order val="3"/>
          <c:tx>
            <c:strRef>
              <c:f>Reporte!$W$2</c:f>
              <c:strCache>
                <c:ptCount val="1"/>
                <c:pt idx="0">
                  <c:v>Menor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Reporte!$B$3:$B$26</c:f>
              <c:numCache>
                <c:formatCode>h:mm</c:formatCode>
                <c:ptCount val="24"/>
                <c:pt idx="0">
                  <c:v>0.375</c:v>
                </c:pt>
                <c:pt idx="1">
                  <c:v>0.41666666666666702</c:v>
                </c:pt>
                <c:pt idx="2">
                  <c:v>0.45833333333333298</c:v>
                </c:pt>
                <c:pt idx="3">
                  <c:v>0.5</c:v>
                </c:pt>
                <c:pt idx="4">
                  <c:v>0.54166666666666696</c:v>
                </c:pt>
                <c:pt idx="5">
                  <c:v>0.58333333333333304</c:v>
                </c:pt>
                <c:pt idx="6">
                  <c:v>0.625</c:v>
                </c:pt>
                <c:pt idx="7">
                  <c:v>0.66666666666666696</c:v>
                </c:pt>
                <c:pt idx="8">
                  <c:v>0.70833333333333304</c:v>
                </c:pt>
                <c:pt idx="9">
                  <c:v>0.75</c:v>
                </c:pt>
                <c:pt idx="10">
                  <c:v>0.79166666666666696</c:v>
                </c:pt>
                <c:pt idx="11">
                  <c:v>0.83333333333333304</c:v>
                </c:pt>
                <c:pt idx="12">
                  <c:v>0.875</c:v>
                </c:pt>
                <c:pt idx="13">
                  <c:v>0.91666666666666696</c:v>
                </c:pt>
                <c:pt idx="14">
                  <c:v>0.95833333333333304</c:v>
                </c:pt>
                <c:pt idx="15">
                  <c:v>1</c:v>
                </c:pt>
                <c:pt idx="16">
                  <c:v>1.0416666666666701</c:v>
                </c:pt>
                <c:pt idx="17">
                  <c:v>1.0833333333333299</c:v>
                </c:pt>
                <c:pt idx="18">
                  <c:v>1.125</c:v>
                </c:pt>
                <c:pt idx="19">
                  <c:v>1.1666666666666701</c:v>
                </c:pt>
                <c:pt idx="20">
                  <c:v>1.2083333333333299</c:v>
                </c:pt>
                <c:pt idx="21">
                  <c:v>1.25</c:v>
                </c:pt>
                <c:pt idx="22">
                  <c:v>1.2916666666666701</c:v>
                </c:pt>
                <c:pt idx="23">
                  <c:v>1.3333333333333299</c:v>
                </c:pt>
              </c:numCache>
            </c:numRef>
          </c:cat>
          <c:val>
            <c:numRef>
              <c:f>Reporte!$W$3:$W$26</c:f>
              <c:numCache>
                <c:formatCode>#,##0.000</c:formatCode>
                <c:ptCount val="24"/>
                <c:pt idx="0">
                  <c:v>0.21460000000000001</c:v>
                </c:pt>
                <c:pt idx="1">
                  <c:v>0.21460000000000001</c:v>
                </c:pt>
                <c:pt idx="2">
                  <c:v>0.21460000000000001</c:v>
                </c:pt>
                <c:pt idx="3">
                  <c:v>0.21460000000000001</c:v>
                </c:pt>
                <c:pt idx="4">
                  <c:v>0.21460000000000001</c:v>
                </c:pt>
                <c:pt idx="5">
                  <c:v>0.21460000000000001</c:v>
                </c:pt>
                <c:pt idx="6">
                  <c:v>0.21460000000000001</c:v>
                </c:pt>
                <c:pt idx="7">
                  <c:v>0.21460000000000001</c:v>
                </c:pt>
                <c:pt idx="8">
                  <c:v>0.21460000000000001</c:v>
                </c:pt>
                <c:pt idx="9">
                  <c:v>0.21460000000000001</c:v>
                </c:pt>
                <c:pt idx="10">
                  <c:v>0.21460000000000001</c:v>
                </c:pt>
                <c:pt idx="11">
                  <c:v>0.21460000000000001</c:v>
                </c:pt>
                <c:pt idx="12">
                  <c:v>0.21460000000000001</c:v>
                </c:pt>
                <c:pt idx="13">
                  <c:v>0.21460000000000001</c:v>
                </c:pt>
                <c:pt idx="14">
                  <c:v>0.21460000000000001</c:v>
                </c:pt>
                <c:pt idx="15">
                  <c:v>0.21460000000000001</c:v>
                </c:pt>
                <c:pt idx="16">
                  <c:v>0.21460000000000001</c:v>
                </c:pt>
                <c:pt idx="17">
                  <c:v>0.21460000000000001</c:v>
                </c:pt>
                <c:pt idx="18">
                  <c:v>0.21460000000000001</c:v>
                </c:pt>
                <c:pt idx="19">
                  <c:v>0.21460000000000001</c:v>
                </c:pt>
                <c:pt idx="20">
                  <c:v>0.21460000000000001</c:v>
                </c:pt>
                <c:pt idx="21">
                  <c:v>0.21460000000000001</c:v>
                </c:pt>
                <c:pt idx="22">
                  <c:v>0.21460000000000001</c:v>
                </c:pt>
                <c:pt idx="23">
                  <c:v>0.21460000000000001</c:v>
                </c:pt>
              </c:numCache>
            </c:numRef>
          </c:val>
          <c:smooth val="0"/>
          <c:extLst>
            <c:ext xmlns:c16="http://schemas.microsoft.com/office/drawing/2014/chart" uri="{C3380CC4-5D6E-409C-BE32-E72D297353CC}">
              <c16:uniqueId val="{00000006-01D9-473E-8968-44BCBBCF01B1}"/>
            </c:ext>
          </c:extLst>
        </c:ser>
        <c:dLbls>
          <c:showLegendKey val="0"/>
          <c:showVal val="0"/>
          <c:showCatName val="0"/>
          <c:showSerName val="0"/>
          <c:showPercent val="0"/>
          <c:showBubbleSize val="0"/>
        </c:dLbls>
        <c:marker val="1"/>
        <c:smooth val="0"/>
        <c:axId val="1005088775"/>
        <c:axId val="1098117127"/>
      </c:lineChart>
      <c:catAx>
        <c:axId val="1005088775"/>
        <c:scaling>
          <c:orientation val="minMax"/>
        </c:scaling>
        <c:delete val="0"/>
        <c:axPos val="b"/>
        <c:numFmt formatCode="h: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98117127"/>
        <c:crosses val="autoZero"/>
        <c:auto val="1"/>
        <c:lblAlgn val="ctr"/>
        <c:lblOffset val="100"/>
        <c:noMultiLvlLbl val="0"/>
      </c:catAx>
      <c:valAx>
        <c:axId val="1098117127"/>
        <c:scaling>
          <c:orientation val="minMax"/>
          <c:min val="0.4"/>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05088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DTT-100 5/6/7/8/9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Reporte!$H$2</c:f>
              <c:strCache>
                <c:ptCount val="1"/>
                <c:pt idx="0">
                  <c:v>RM 5/6/7/8/9
DTT-100 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Reporte!$B$3:$B$26</c:f>
              <c:numCache>
                <c:formatCode>h:mm</c:formatCode>
                <c:ptCount val="24"/>
                <c:pt idx="0">
                  <c:v>0.375</c:v>
                </c:pt>
                <c:pt idx="1">
                  <c:v>0.41666666666666702</c:v>
                </c:pt>
                <c:pt idx="2">
                  <c:v>0.45833333333333298</c:v>
                </c:pt>
                <c:pt idx="3">
                  <c:v>0.5</c:v>
                </c:pt>
                <c:pt idx="4">
                  <c:v>0.54166666666666696</c:v>
                </c:pt>
                <c:pt idx="5">
                  <c:v>0.58333333333333304</c:v>
                </c:pt>
                <c:pt idx="6">
                  <c:v>0.625</c:v>
                </c:pt>
                <c:pt idx="7">
                  <c:v>0.66666666666666696</c:v>
                </c:pt>
                <c:pt idx="8">
                  <c:v>0.70833333333333304</c:v>
                </c:pt>
                <c:pt idx="9">
                  <c:v>0.75</c:v>
                </c:pt>
                <c:pt idx="10">
                  <c:v>0.79166666666666696</c:v>
                </c:pt>
                <c:pt idx="11">
                  <c:v>0.83333333333333304</c:v>
                </c:pt>
                <c:pt idx="12">
                  <c:v>0.875</c:v>
                </c:pt>
                <c:pt idx="13">
                  <c:v>0.91666666666666696</c:v>
                </c:pt>
                <c:pt idx="14">
                  <c:v>0.95833333333333304</c:v>
                </c:pt>
                <c:pt idx="15">
                  <c:v>1</c:v>
                </c:pt>
                <c:pt idx="16">
                  <c:v>1.0416666666666701</c:v>
                </c:pt>
                <c:pt idx="17">
                  <c:v>1.0833333333333299</c:v>
                </c:pt>
                <c:pt idx="18">
                  <c:v>1.125</c:v>
                </c:pt>
                <c:pt idx="19">
                  <c:v>1.1666666666666701</c:v>
                </c:pt>
                <c:pt idx="20">
                  <c:v>1.2083333333333299</c:v>
                </c:pt>
                <c:pt idx="21">
                  <c:v>1.25</c:v>
                </c:pt>
                <c:pt idx="22">
                  <c:v>1.2916666666666701</c:v>
                </c:pt>
                <c:pt idx="23">
                  <c:v>1.3333333333333299</c:v>
                </c:pt>
              </c:numCache>
            </c:numRef>
          </c:cat>
          <c:val>
            <c:numRef>
              <c:f>Reporte!$H$3:$H$26</c:f>
              <c:numCache>
                <c:formatCode>#,##0.000</c:formatCode>
                <c:ptCount val="24"/>
                <c:pt idx="0">
                  <c:v>0.92700000000000005</c:v>
                </c:pt>
                <c:pt idx="1">
                  <c:v>0</c:v>
                </c:pt>
                <c:pt idx="2">
                  <c:v>0.66800000000000004</c:v>
                </c:pt>
                <c:pt idx="3">
                  <c:v>0</c:v>
                </c:pt>
                <c:pt idx="4">
                  <c:v>0.76</c:v>
                </c:pt>
                <c:pt idx="5">
                  <c:v>0</c:v>
                </c:pt>
                <c:pt idx="6">
                  <c:v>0.79700000000000004</c:v>
                </c:pt>
                <c:pt idx="7">
                  <c:v>0</c:v>
                </c:pt>
                <c:pt idx="8">
                  <c:v>0.61</c:v>
                </c:pt>
                <c:pt idx="9">
                  <c:v>0</c:v>
                </c:pt>
                <c:pt idx="10">
                  <c:v>0.66100000000000003</c:v>
                </c:pt>
                <c:pt idx="11">
                  <c:v>0</c:v>
                </c:pt>
                <c:pt idx="12">
                  <c:v>0.67200000000000004</c:v>
                </c:pt>
                <c:pt idx="13">
                  <c:v>0</c:v>
                </c:pt>
                <c:pt idx="14">
                  <c:v>0.70299999999999996</c:v>
                </c:pt>
                <c:pt idx="15">
                  <c:v>0</c:v>
                </c:pt>
                <c:pt idx="16">
                  <c:v>0.52700000000000002</c:v>
                </c:pt>
                <c:pt idx="17">
                  <c:v>0</c:v>
                </c:pt>
                <c:pt idx="18">
                  <c:v>0.51600000000000001</c:v>
                </c:pt>
                <c:pt idx="19">
                  <c:v>0</c:v>
                </c:pt>
                <c:pt idx="20">
                  <c:v>0.56999999999999995</c:v>
                </c:pt>
                <c:pt idx="21">
                  <c:v>0</c:v>
                </c:pt>
                <c:pt idx="22">
                  <c:v>0.52700000000000002</c:v>
                </c:pt>
                <c:pt idx="23">
                  <c:v>0</c:v>
                </c:pt>
              </c:numCache>
            </c:numRef>
          </c:val>
          <c:smooth val="0"/>
          <c:extLst>
            <c:ext xmlns:c16="http://schemas.microsoft.com/office/drawing/2014/chart" uri="{C3380CC4-5D6E-409C-BE32-E72D297353CC}">
              <c16:uniqueId val="{00000000-1C53-4147-AE64-45FB407CB72E}"/>
            </c:ext>
          </c:extLst>
        </c:ser>
        <c:ser>
          <c:idx val="1"/>
          <c:order val="1"/>
          <c:tx>
            <c:strRef>
              <c:f>Reporte!$X$2</c:f>
              <c:strCache>
                <c:ptCount val="1"/>
                <c:pt idx="0">
                  <c:v>Mediana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Reporte!$B$3:$B$26</c:f>
              <c:numCache>
                <c:formatCode>h:mm</c:formatCode>
                <c:ptCount val="24"/>
                <c:pt idx="0">
                  <c:v>0.375</c:v>
                </c:pt>
                <c:pt idx="1">
                  <c:v>0.41666666666666702</c:v>
                </c:pt>
                <c:pt idx="2">
                  <c:v>0.45833333333333298</c:v>
                </c:pt>
                <c:pt idx="3">
                  <c:v>0.5</c:v>
                </c:pt>
                <c:pt idx="4">
                  <c:v>0.54166666666666696</c:v>
                </c:pt>
                <c:pt idx="5">
                  <c:v>0.58333333333333304</c:v>
                </c:pt>
                <c:pt idx="6">
                  <c:v>0.625</c:v>
                </c:pt>
                <c:pt idx="7">
                  <c:v>0.66666666666666696</c:v>
                </c:pt>
                <c:pt idx="8">
                  <c:v>0.70833333333333304</c:v>
                </c:pt>
                <c:pt idx="9">
                  <c:v>0.75</c:v>
                </c:pt>
                <c:pt idx="10">
                  <c:v>0.79166666666666696</c:v>
                </c:pt>
                <c:pt idx="11">
                  <c:v>0.83333333333333304</c:v>
                </c:pt>
                <c:pt idx="12">
                  <c:v>0.875</c:v>
                </c:pt>
                <c:pt idx="13">
                  <c:v>0.91666666666666696</c:v>
                </c:pt>
                <c:pt idx="14">
                  <c:v>0.95833333333333304</c:v>
                </c:pt>
                <c:pt idx="15">
                  <c:v>1</c:v>
                </c:pt>
                <c:pt idx="16">
                  <c:v>1.0416666666666701</c:v>
                </c:pt>
                <c:pt idx="17">
                  <c:v>1.0833333333333299</c:v>
                </c:pt>
                <c:pt idx="18">
                  <c:v>1.125</c:v>
                </c:pt>
                <c:pt idx="19">
                  <c:v>1.1666666666666701</c:v>
                </c:pt>
                <c:pt idx="20">
                  <c:v>1.2083333333333299</c:v>
                </c:pt>
                <c:pt idx="21">
                  <c:v>1.25</c:v>
                </c:pt>
                <c:pt idx="22">
                  <c:v>1.2916666666666701</c:v>
                </c:pt>
                <c:pt idx="23">
                  <c:v>1.3333333333333299</c:v>
                </c:pt>
              </c:numCache>
            </c:numRef>
          </c:cat>
          <c:val>
            <c:numRef>
              <c:f>Reporte!$X$3:$X$26</c:f>
              <c:numCache>
                <c:formatCode>#,##0.000</c:formatCode>
                <c:ptCount val="24"/>
                <c:pt idx="0">
                  <c:v>0.25800000000000001</c:v>
                </c:pt>
                <c:pt idx="1">
                  <c:v>0.25800000000000001</c:v>
                </c:pt>
                <c:pt idx="2">
                  <c:v>0.25800000000000001</c:v>
                </c:pt>
                <c:pt idx="3">
                  <c:v>0.25800000000000001</c:v>
                </c:pt>
                <c:pt idx="4">
                  <c:v>0.25800000000000001</c:v>
                </c:pt>
                <c:pt idx="5">
                  <c:v>0.25800000000000001</c:v>
                </c:pt>
                <c:pt idx="6">
                  <c:v>0.25800000000000001</c:v>
                </c:pt>
                <c:pt idx="7">
                  <c:v>0.25800000000000001</c:v>
                </c:pt>
                <c:pt idx="8">
                  <c:v>0.25800000000000001</c:v>
                </c:pt>
                <c:pt idx="9">
                  <c:v>0.25800000000000001</c:v>
                </c:pt>
                <c:pt idx="10">
                  <c:v>0.25800000000000001</c:v>
                </c:pt>
                <c:pt idx="11">
                  <c:v>0.25800000000000001</c:v>
                </c:pt>
                <c:pt idx="12">
                  <c:v>0.25800000000000001</c:v>
                </c:pt>
                <c:pt idx="13">
                  <c:v>0.25800000000000001</c:v>
                </c:pt>
                <c:pt idx="14">
                  <c:v>0.25800000000000001</c:v>
                </c:pt>
                <c:pt idx="15">
                  <c:v>0.25800000000000001</c:v>
                </c:pt>
                <c:pt idx="16">
                  <c:v>0.25800000000000001</c:v>
                </c:pt>
                <c:pt idx="17">
                  <c:v>0.25800000000000001</c:v>
                </c:pt>
                <c:pt idx="18">
                  <c:v>0.25800000000000001</c:v>
                </c:pt>
                <c:pt idx="19">
                  <c:v>0.25800000000000001</c:v>
                </c:pt>
                <c:pt idx="20">
                  <c:v>0.25800000000000001</c:v>
                </c:pt>
                <c:pt idx="21">
                  <c:v>0.25800000000000001</c:v>
                </c:pt>
                <c:pt idx="22">
                  <c:v>0.25800000000000001</c:v>
                </c:pt>
                <c:pt idx="23">
                  <c:v>0.25800000000000001</c:v>
                </c:pt>
              </c:numCache>
            </c:numRef>
          </c:val>
          <c:smooth val="0"/>
          <c:extLst>
            <c:ext xmlns:c16="http://schemas.microsoft.com/office/drawing/2014/chart" uri="{C3380CC4-5D6E-409C-BE32-E72D297353CC}">
              <c16:uniqueId val="{00000001-1C53-4147-AE64-45FB407CB72E}"/>
            </c:ext>
          </c:extLst>
        </c:ser>
        <c:ser>
          <c:idx val="2"/>
          <c:order val="2"/>
          <c:tx>
            <c:strRef>
              <c:f>Reporte!$Y$2</c:f>
              <c:strCache>
                <c:ptCount val="1"/>
                <c:pt idx="0">
                  <c:v>Mayor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Reporte!$B$3:$B$26</c:f>
              <c:numCache>
                <c:formatCode>h:mm</c:formatCode>
                <c:ptCount val="24"/>
                <c:pt idx="0">
                  <c:v>0.375</c:v>
                </c:pt>
                <c:pt idx="1">
                  <c:v>0.41666666666666702</c:v>
                </c:pt>
                <c:pt idx="2">
                  <c:v>0.45833333333333298</c:v>
                </c:pt>
                <c:pt idx="3">
                  <c:v>0.5</c:v>
                </c:pt>
                <c:pt idx="4">
                  <c:v>0.54166666666666696</c:v>
                </c:pt>
                <c:pt idx="5">
                  <c:v>0.58333333333333304</c:v>
                </c:pt>
                <c:pt idx="6">
                  <c:v>0.625</c:v>
                </c:pt>
                <c:pt idx="7">
                  <c:v>0.66666666666666696</c:v>
                </c:pt>
                <c:pt idx="8">
                  <c:v>0.70833333333333304</c:v>
                </c:pt>
                <c:pt idx="9">
                  <c:v>0.75</c:v>
                </c:pt>
                <c:pt idx="10">
                  <c:v>0.79166666666666696</c:v>
                </c:pt>
                <c:pt idx="11">
                  <c:v>0.83333333333333304</c:v>
                </c:pt>
                <c:pt idx="12">
                  <c:v>0.875</c:v>
                </c:pt>
                <c:pt idx="13">
                  <c:v>0.91666666666666696</c:v>
                </c:pt>
                <c:pt idx="14">
                  <c:v>0.95833333333333304</c:v>
                </c:pt>
                <c:pt idx="15">
                  <c:v>1</c:v>
                </c:pt>
                <c:pt idx="16">
                  <c:v>1.0416666666666701</c:v>
                </c:pt>
                <c:pt idx="17">
                  <c:v>1.0833333333333299</c:v>
                </c:pt>
                <c:pt idx="18">
                  <c:v>1.125</c:v>
                </c:pt>
                <c:pt idx="19">
                  <c:v>1.1666666666666701</c:v>
                </c:pt>
                <c:pt idx="20">
                  <c:v>1.2083333333333299</c:v>
                </c:pt>
                <c:pt idx="21">
                  <c:v>1.25</c:v>
                </c:pt>
                <c:pt idx="22">
                  <c:v>1.2916666666666701</c:v>
                </c:pt>
                <c:pt idx="23">
                  <c:v>1.3333333333333299</c:v>
                </c:pt>
              </c:numCache>
            </c:numRef>
          </c:cat>
          <c:val>
            <c:numRef>
              <c:f>Reporte!$Y$3:$Y$26</c:f>
              <c:numCache>
                <c:formatCode>#,##0.000</c:formatCode>
                <c:ptCount val="24"/>
                <c:pt idx="0">
                  <c:v>0.27734999999999999</c:v>
                </c:pt>
                <c:pt idx="1">
                  <c:v>0.27734999999999999</c:v>
                </c:pt>
                <c:pt idx="2">
                  <c:v>0.27734999999999999</c:v>
                </c:pt>
                <c:pt idx="3">
                  <c:v>0.27734999999999999</c:v>
                </c:pt>
                <c:pt idx="4">
                  <c:v>0.27734999999999999</c:v>
                </c:pt>
                <c:pt idx="5">
                  <c:v>0.27734999999999999</c:v>
                </c:pt>
                <c:pt idx="6">
                  <c:v>0.27734999999999999</c:v>
                </c:pt>
                <c:pt idx="7">
                  <c:v>0.27734999999999999</c:v>
                </c:pt>
                <c:pt idx="8">
                  <c:v>0.27734999999999999</c:v>
                </c:pt>
                <c:pt idx="9">
                  <c:v>0.27734999999999999</c:v>
                </c:pt>
                <c:pt idx="10">
                  <c:v>0.27734999999999999</c:v>
                </c:pt>
                <c:pt idx="11">
                  <c:v>0.27734999999999999</c:v>
                </c:pt>
                <c:pt idx="12">
                  <c:v>0.27734999999999999</c:v>
                </c:pt>
                <c:pt idx="13">
                  <c:v>0.27734999999999999</c:v>
                </c:pt>
                <c:pt idx="14">
                  <c:v>0.27734999999999999</c:v>
                </c:pt>
                <c:pt idx="15">
                  <c:v>0.27734999999999999</c:v>
                </c:pt>
                <c:pt idx="16">
                  <c:v>0.27734999999999999</c:v>
                </c:pt>
                <c:pt idx="17">
                  <c:v>0.27734999999999999</c:v>
                </c:pt>
                <c:pt idx="18">
                  <c:v>0.27734999999999999</c:v>
                </c:pt>
                <c:pt idx="19">
                  <c:v>0.27734999999999999</c:v>
                </c:pt>
                <c:pt idx="20">
                  <c:v>0.27734999999999999</c:v>
                </c:pt>
                <c:pt idx="21">
                  <c:v>0.27734999999999999</c:v>
                </c:pt>
                <c:pt idx="22">
                  <c:v>0.27734999999999999</c:v>
                </c:pt>
                <c:pt idx="23">
                  <c:v>0.27734999999999999</c:v>
                </c:pt>
              </c:numCache>
            </c:numRef>
          </c:val>
          <c:smooth val="0"/>
          <c:extLst>
            <c:ext xmlns:c16="http://schemas.microsoft.com/office/drawing/2014/chart" uri="{C3380CC4-5D6E-409C-BE32-E72D297353CC}">
              <c16:uniqueId val="{00000002-1C53-4147-AE64-45FB407CB72E}"/>
            </c:ext>
          </c:extLst>
        </c:ser>
        <c:ser>
          <c:idx val="3"/>
          <c:order val="3"/>
          <c:tx>
            <c:strRef>
              <c:f>Reporte!$Z$2</c:f>
              <c:strCache>
                <c:ptCount val="1"/>
                <c:pt idx="0">
                  <c:v>Menor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Reporte!$B$3:$B$26</c:f>
              <c:numCache>
                <c:formatCode>h:mm</c:formatCode>
                <c:ptCount val="24"/>
                <c:pt idx="0">
                  <c:v>0.375</c:v>
                </c:pt>
                <c:pt idx="1">
                  <c:v>0.41666666666666702</c:v>
                </c:pt>
                <c:pt idx="2">
                  <c:v>0.45833333333333298</c:v>
                </c:pt>
                <c:pt idx="3">
                  <c:v>0.5</c:v>
                </c:pt>
                <c:pt idx="4">
                  <c:v>0.54166666666666696</c:v>
                </c:pt>
                <c:pt idx="5">
                  <c:v>0.58333333333333304</c:v>
                </c:pt>
                <c:pt idx="6">
                  <c:v>0.625</c:v>
                </c:pt>
                <c:pt idx="7">
                  <c:v>0.66666666666666696</c:v>
                </c:pt>
                <c:pt idx="8">
                  <c:v>0.70833333333333304</c:v>
                </c:pt>
                <c:pt idx="9">
                  <c:v>0.75</c:v>
                </c:pt>
                <c:pt idx="10">
                  <c:v>0.79166666666666696</c:v>
                </c:pt>
                <c:pt idx="11">
                  <c:v>0.83333333333333304</c:v>
                </c:pt>
                <c:pt idx="12">
                  <c:v>0.875</c:v>
                </c:pt>
                <c:pt idx="13">
                  <c:v>0.91666666666666696</c:v>
                </c:pt>
                <c:pt idx="14">
                  <c:v>0.95833333333333304</c:v>
                </c:pt>
                <c:pt idx="15">
                  <c:v>1</c:v>
                </c:pt>
                <c:pt idx="16">
                  <c:v>1.0416666666666701</c:v>
                </c:pt>
                <c:pt idx="17">
                  <c:v>1.0833333333333299</c:v>
                </c:pt>
                <c:pt idx="18">
                  <c:v>1.125</c:v>
                </c:pt>
                <c:pt idx="19">
                  <c:v>1.1666666666666701</c:v>
                </c:pt>
                <c:pt idx="20">
                  <c:v>1.2083333333333299</c:v>
                </c:pt>
                <c:pt idx="21">
                  <c:v>1.25</c:v>
                </c:pt>
                <c:pt idx="22">
                  <c:v>1.2916666666666701</c:v>
                </c:pt>
                <c:pt idx="23">
                  <c:v>1.3333333333333299</c:v>
                </c:pt>
              </c:numCache>
            </c:numRef>
          </c:cat>
          <c:val>
            <c:numRef>
              <c:f>Reporte!$Z$3:$Z$26</c:f>
              <c:numCache>
                <c:formatCode>#,##0.000</c:formatCode>
                <c:ptCount val="24"/>
                <c:pt idx="0">
                  <c:v>0.23865</c:v>
                </c:pt>
                <c:pt idx="1">
                  <c:v>0.23865</c:v>
                </c:pt>
                <c:pt idx="2">
                  <c:v>0.23865</c:v>
                </c:pt>
                <c:pt idx="3">
                  <c:v>0.23865</c:v>
                </c:pt>
                <c:pt idx="4">
                  <c:v>0.23865</c:v>
                </c:pt>
                <c:pt idx="5">
                  <c:v>0.23865</c:v>
                </c:pt>
                <c:pt idx="6">
                  <c:v>0.23865</c:v>
                </c:pt>
                <c:pt idx="7">
                  <c:v>0.23865</c:v>
                </c:pt>
                <c:pt idx="8">
                  <c:v>0.23865</c:v>
                </c:pt>
                <c:pt idx="9">
                  <c:v>0.23865</c:v>
                </c:pt>
                <c:pt idx="10">
                  <c:v>0.23865</c:v>
                </c:pt>
                <c:pt idx="11">
                  <c:v>0.23865</c:v>
                </c:pt>
                <c:pt idx="12">
                  <c:v>0.23865</c:v>
                </c:pt>
                <c:pt idx="13">
                  <c:v>0.23865</c:v>
                </c:pt>
                <c:pt idx="14">
                  <c:v>0.23865</c:v>
                </c:pt>
                <c:pt idx="15">
                  <c:v>0.23865</c:v>
                </c:pt>
                <c:pt idx="16">
                  <c:v>0.23865</c:v>
                </c:pt>
                <c:pt idx="17">
                  <c:v>0.23865</c:v>
                </c:pt>
                <c:pt idx="18">
                  <c:v>0.23865</c:v>
                </c:pt>
                <c:pt idx="19">
                  <c:v>0.23865</c:v>
                </c:pt>
                <c:pt idx="20">
                  <c:v>0.23865</c:v>
                </c:pt>
                <c:pt idx="21">
                  <c:v>0.23865</c:v>
                </c:pt>
                <c:pt idx="22">
                  <c:v>0.23865</c:v>
                </c:pt>
                <c:pt idx="23">
                  <c:v>0.23865</c:v>
                </c:pt>
              </c:numCache>
            </c:numRef>
          </c:val>
          <c:smooth val="0"/>
          <c:extLst>
            <c:ext xmlns:c16="http://schemas.microsoft.com/office/drawing/2014/chart" uri="{C3380CC4-5D6E-409C-BE32-E72D297353CC}">
              <c16:uniqueId val="{00000003-1C53-4147-AE64-45FB407CB72E}"/>
            </c:ext>
          </c:extLst>
        </c:ser>
        <c:dLbls>
          <c:showLegendKey val="0"/>
          <c:showVal val="0"/>
          <c:showCatName val="0"/>
          <c:showSerName val="0"/>
          <c:showPercent val="0"/>
          <c:showBubbleSize val="0"/>
        </c:dLbls>
        <c:marker val="1"/>
        <c:smooth val="0"/>
        <c:axId val="1005088775"/>
        <c:axId val="1098117127"/>
      </c:lineChart>
      <c:catAx>
        <c:axId val="1005088775"/>
        <c:scaling>
          <c:orientation val="minMax"/>
        </c:scaling>
        <c:delete val="0"/>
        <c:axPos val="b"/>
        <c:numFmt formatCode="h: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98117127"/>
        <c:crosses val="autoZero"/>
        <c:auto val="1"/>
        <c:lblAlgn val="ctr"/>
        <c:lblOffset val="100"/>
        <c:noMultiLvlLbl val="0"/>
      </c:catAx>
      <c:valAx>
        <c:axId val="1098117127"/>
        <c:scaling>
          <c:orientation val="minMax"/>
          <c:min val="0.4"/>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05088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Tonelaje de alimentación por guardia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rgbClr val="2037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Reporte!$AJ$2:$AL$2</c:f>
              <c:strCache>
                <c:ptCount val="3"/>
                <c:pt idx="0">
                  <c:v>Turno A</c:v>
                </c:pt>
                <c:pt idx="1">
                  <c:v>Turno B</c:v>
                </c:pt>
                <c:pt idx="2">
                  <c:v>Turno C</c:v>
                </c:pt>
              </c:strCache>
            </c:strRef>
          </c:cat>
          <c:val>
            <c:numRef>
              <c:f>Reporte!$AJ$3:$AL$3</c:f>
              <c:numCache>
                <c:formatCode>#,##0</c:formatCode>
                <c:ptCount val="3"/>
                <c:pt idx="0">
                  <c:v>11253</c:v>
                </c:pt>
                <c:pt idx="1">
                  <c:v>11492</c:v>
                </c:pt>
                <c:pt idx="2">
                  <c:v>11560</c:v>
                </c:pt>
              </c:numCache>
            </c:numRef>
          </c:val>
          <c:extLst>
            <c:ext xmlns:c16="http://schemas.microsoft.com/office/drawing/2014/chart" uri="{C3380CC4-5D6E-409C-BE32-E72D297353CC}">
              <c16:uniqueId val="{00000000-F3D9-4442-B915-5D1E2B5B4A95}"/>
            </c:ext>
          </c:extLst>
        </c:ser>
        <c:dLbls>
          <c:dLblPos val="outEnd"/>
          <c:showLegendKey val="0"/>
          <c:showVal val="1"/>
          <c:showCatName val="0"/>
          <c:showSerName val="0"/>
          <c:showPercent val="0"/>
          <c:showBubbleSize val="0"/>
        </c:dLbls>
        <c:gapWidth val="219"/>
        <c:overlap val="-27"/>
        <c:axId val="2127436807"/>
        <c:axId val="2138184199"/>
      </c:barChart>
      <c:catAx>
        <c:axId val="2127436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38184199"/>
        <c:crosses val="autoZero"/>
        <c:auto val="1"/>
        <c:lblAlgn val="ctr"/>
        <c:lblOffset val="100"/>
        <c:noMultiLvlLbl val="0"/>
      </c:catAx>
      <c:valAx>
        <c:axId val="2138184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274368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a:t>Concentrado Producido</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s-ES"/>
        </a:p>
      </c:txPr>
    </c:title>
    <c:autoTitleDeleted val="0"/>
    <c:plotArea>
      <c:layout/>
      <c:barChart>
        <c:barDir val="bar"/>
        <c:grouping val="stacked"/>
        <c:varyColors val="0"/>
        <c:ser>
          <c:idx val="0"/>
          <c:order val="0"/>
          <c:tx>
            <c:strRef>
              <c:f>Reporte!$AI$4</c:f>
              <c:strCache>
                <c:ptCount val="1"/>
                <c:pt idx="0">
                  <c:v>Concentrado (TMS)</c:v>
                </c:pt>
              </c:strCache>
            </c:strRef>
          </c:tx>
          <c:spPr>
            <a:solidFill>
              <a:schemeClr val="accent1"/>
            </a:solidFill>
            <a:ln w="19050">
              <a:solidFill>
                <a:schemeClr val="lt1"/>
              </a:solidFill>
            </a:ln>
            <a:effectLst/>
          </c:spPr>
          <c:invertIfNegative val="0"/>
          <c:dPt>
            <c:idx val="0"/>
            <c:invertIfNegative val="0"/>
            <c:bubble3D val="0"/>
            <c:spPr>
              <a:solidFill>
                <a:srgbClr val="C65911"/>
              </a:solidFill>
              <a:ln w="19050">
                <a:solidFill>
                  <a:schemeClr val="lt1"/>
                </a:solidFill>
              </a:ln>
              <a:effectLst/>
            </c:spPr>
            <c:extLst>
              <c:ext xmlns:c16="http://schemas.microsoft.com/office/drawing/2014/chart" uri="{C3380CC4-5D6E-409C-BE32-E72D297353CC}">
                <c16:uniqueId val="{00000002-F6CB-4627-A532-5748217BEA05}"/>
              </c:ext>
            </c:extLst>
          </c:dPt>
          <c:dPt>
            <c:idx val="1"/>
            <c:invertIfNegative val="0"/>
            <c:bubble3D val="0"/>
            <c:spPr>
              <a:solidFill>
                <a:srgbClr val="7B7B7B"/>
              </a:solidFill>
              <a:ln w="19050">
                <a:solidFill>
                  <a:schemeClr val="lt1"/>
                </a:solidFill>
              </a:ln>
              <a:effectLst/>
            </c:spPr>
            <c:extLst>
              <c:ext xmlns:c16="http://schemas.microsoft.com/office/drawing/2014/chart" uri="{C3380CC4-5D6E-409C-BE32-E72D297353CC}">
                <c16:uniqueId val="{00000003-F6CB-4627-A532-5748217BEA0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baseline="0">
                    <a:solidFill>
                      <a:srgbClr val="FFFFFF"/>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Reporte!$AJ$2:$AL$2</c:f>
              <c:strCache>
                <c:ptCount val="3"/>
                <c:pt idx="0">
                  <c:v>Turno A</c:v>
                </c:pt>
                <c:pt idx="1">
                  <c:v>Turno B</c:v>
                </c:pt>
                <c:pt idx="2">
                  <c:v>Turno C</c:v>
                </c:pt>
              </c:strCache>
            </c:strRef>
          </c:cat>
          <c:val>
            <c:numRef>
              <c:f>Reporte!$AJ$4:$AL$4</c:f>
              <c:numCache>
                <c:formatCode>#,##0</c:formatCode>
                <c:ptCount val="3"/>
                <c:pt idx="0">
                  <c:v>7279</c:v>
                </c:pt>
                <c:pt idx="1">
                  <c:v>7742</c:v>
                </c:pt>
                <c:pt idx="2">
                  <c:v>7443</c:v>
                </c:pt>
              </c:numCache>
            </c:numRef>
          </c:val>
          <c:extLst>
            <c:ext xmlns:c16="http://schemas.microsoft.com/office/drawing/2014/chart" uri="{C3380CC4-5D6E-409C-BE32-E72D297353CC}">
              <c16:uniqueId val="{00000000-F6CB-4627-A532-5748217BEA05}"/>
            </c:ext>
          </c:extLst>
        </c:ser>
        <c:dLbls>
          <c:showLegendKey val="0"/>
          <c:showVal val="0"/>
          <c:showCatName val="0"/>
          <c:showSerName val="0"/>
          <c:showPercent val="0"/>
          <c:showBubbleSize val="0"/>
        </c:dLbls>
        <c:gapWidth val="100"/>
        <c:overlap val="100"/>
        <c:axId val="2138756615"/>
        <c:axId val="2138759175"/>
      </c:barChart>
      <c:valAx>
        <c:axId val="21387591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s-ES"/>
          </a:p>
        </c:txPr>
        <c:crossAx val="2138756615"/>
        <c:crosses val="autoZero"/>
        <c:crossBetween val="between"/>
      </c:valAx>
      <c:catAx>
        <c:axId val="21387566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s-ES"/>
          </a:p>
        </c:txPr>
        <c:crossAx val="213875917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de S en concentrado por guardia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Reporte!$AI$10</c:f>
              <c:strCache>
                <c:ptCount val="1"/>
                <c:pt idx="0">
                  <c:v>S (%)</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Reporte!$AJ$2:$AL$2</c:f>
              <c:strCache>
                <c:ptCount val="3"/>
                <c:pt idx="0">
                  <c:v>Turno A</c:v>
                </c:pt>
                <c:pt idx="1">
                  <c:v>Turno B</c:v>
                </c:pt>
                <c:pt idx="2">
                  <c:v>Turno C</c:v>
                </c:pt>
              </c:strCache>
            </c:strRef>
          </c:cat>
          <c:val>
            <c:numRef>
              <c:f>Reporte!$AJ$10:$AL$10</c:f>
              <c:numCache>
                <c:formatCode>#,##0.000</c:formatCode>
                <c:ptCount val="3"/>
              </c:numCache>
            </c:numRef>
          </c:val>
          <c:extLst>
            <c:ext xmlns:c16="http://schemas.microsoft.com/office/drawing/2014/chart" uri="{C3380CC4-5D6E-409C-BE32-E72D297353CC}">
              <c16:uniqueId val="{00000005-ED02-4B41-9295-CAD9C3757D50}"/>
            </c:ext>
          </c:extLst>
        </c:ser>
        <c:dLbls>
          <c:dLblPos val="outEnd"/>
          <c:showLegendKey val="0"/>
          <c:showVal val="1"/>
          <c:showCatName val="0"/>
          <c:showSerName val="0"/>
          <c:showPercent val="0"/>
          <c:showBubbleSize val="0"/>
        </c:dLbls>
        <c:gapWidth val="219"/>
        <c:overlap val="-27"/>
        <c:axId val="2139006471"/>
        <c:axId val="2139008519"/>
      </c:barChart>
      <c:catAx>
        <c:axId val="2139006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39008519"/>
        <c:crosses val="autoZero"/>
        <c:auto val="1"/>
        <c:lblAlgn val="ctr"/>
        <c:lblOffset val="100"/>
        <c:noMultiLvlLbl val="0"/>
      </c:catAx>
      <c:valAx>
        <c:axId val="213900851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39006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stacked"/>
        <c:varyColors val="0"/>
        <c:ser>
          <c:idx val="0"/>
          <c:order val="0"/>
          <c:tx>
            <c:strRef>
              <c:f>Reporte!$AI$11</c:f>
              <c:strCache>
                <c:ptCount val="1"/>
                <c:pt idx="0">
                  <c:v>Malla 200 (%)</c:v>
                </c:pt>
              </c:strCache>
            </c:strRef>
          </c:tx>
          <c:spPr>
            <a:solidFill>
              <a:srgbClr val="F4B08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Reporte!$AJ$2:$AL$2</c:f>
              <c:strCache>
                <c:ptCount val="3"/>
                <c:pt idx="0">
                  <c:v>Turno A</c:v>
                </c:pt>
                <c:pt idx="1">
                  <c:v>Turno B</c:v>
                </c:pt>
                <c:pt idx="2">
                  <c:v>Turno C</c:v>
                </c:pt>
              </c:strCache>
            </c:strRef>
          </c:cat>
          <c:val>
            <c:numRef>
              <c:f>Reporte!$AJ$11:$AL$11</c:f>
              <c:numCache>
                <c:formatCode>#,##0.00</c:formatCode>
                <c:ptCount val="3"/>
              </c:numCache>
            </c:numRef>
          </c:val>
          <c:extLst>
            <c:ext xmlns:c16="http://schemas.microsoft.com/office/drawing/2014/chart" uri="{C3380CC4-5D6E-409C-BE32-E72D297353CC}">
              <c16:uniqueId val="{00000000-0EF3-4FD7-9073-EFAE7FD06A38}"/>
            </c:ext>
          </c:extLst>
        </c:ser>
        <c:dLbls>
          <c:dLblPos val="inEnd"/>
          <c:showLegendKey val="0"/>
          <c:showVal val="1"/>
          <c:showCatName val="0"/>
          <c:showSerName val="0"/>
          <c:showPercent val="0"/>
          <c:showBubbleSize val="0"/>
        </c:dLbls>
        <c:gapWidth val="219"/>
        <c:overlap val="100"/>
        <c:axId val="2127493639"/>
        <c:axId val="2138698247"/>
      </c:barChart>
      <c:catAx>
        <c:axId val="2127493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38698247"/>
        <c:crosses val="autoZero"/>
        <c:auto val="1"/>
        <c:lblAlgn val="ctr"/>
        <c:lblOffset val="100"/>
        <c:noMultiLvlLbl val="0"/>
      </c:catAx>
      <c:valAx>
        <c:axId val="21386982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27493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Diario -Sinter Calibrado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stacked"/>
        <c:varyColors val="0"/>
        <c:ser>
          <c:idx val="0"/>
          <c:order val="0"/>
          <c:tx>
            <c:strRef>
              <c:f>Reporte!$AJ$27</c:f>
              <c:strCache>
                <c:ptCount val="1"/>
                <c:pt idx="0">
                  <c:v>Diario</c:v>
                </c:pt>
              </c:strCache>
            </c:strRef>
          </c:tx>
          <c:spPr>
            <a:solidFill>
              <a:srgbClr val="ED7D31"/>
            </a:solidFill>
            <a:ln>
              <a:noFill/>
            </a:ln>
            <a:effectLst/>
          </c:spPr>
          <c:invertIfNegative val="0"/>
          <c:dPt>
            <c:idx val="1"/>
            <c:invertIfNegative val="0"/>
            <c:bubble3D val="0"/>
            <c:spPr>
              <a:solidFill>
                <a:srgbClr val="808080"/>
              </a:solidFill>
              <a:ln>
                <a:noFill/>
              </a:ln>
              <a:effectLst/>
            </c:spPr>
            <c:extLst>
              <c:ext xmlns:c16="http://schemas.microsoft.com/office/drawing/2014/chart" uri="{C3380CC4-5D6E-409C-BE32-E72D297353CC}">
                <c16:uniqueId val="{00000003-EC93-429F-9003-2FCD1C2187AF}"/>
              </c:ext>
            </c:extLst>
          </c:dPt>
          <c:cat>
            <c:strRef>
              <c:f>Reporte!$AI$28:$AI$29</c:f>
              <c:strCache>
                <c:ptCount val="2"/>
                <c:pt idx="0">
                  <c:v>Acumulado (TMS)</c:v>
                </c:pt>
                <c:pt idx="1">
                  <c:v>Ppto 2026 (TMS)</c:v>
                </c:pt>
              </c:strCache>
            </c:strRef>
          </c:cat>
          <c:val>
            <c:numRef>
              <c:f>Reporte!$AJ$28:$AJ$29</c:f>
              <c:numCache>
                <c:formatCode>#,##0</c:formatCode>
                <c:ptCount val="2"/>
                <c:pt idx="0">
                  <c:v>3994</c:v>
                </c:pt>
                <c:pt idx="1">
                  <c:v>3333.3333333333335</c:v>
                </c:pt>
              </c:numCache>
            </c:numRef>
          </c:val>
          <c:extLst>
            <c:ext xmlns:c16="http://schemas.microsoft.com/office/drawing/2014/chart" uri="{C3380CC4-5D6E-409C-BE32-E72D297353CC}">
              <c16:uniqueId val="{00000000-EC93-429F-9003-2FCD1C2187AF}"/>
            </c:ext>
          </c:extLst>
        </c:ser>
        <c:dLbls>
          <c:showLegendKey val="0"/>
          <c:showVal val="0"/>
          <c:showCatName val="0"/>
          <c:showSerName val="0"/>
          <c:showPercent val="0"/>
          <c:showBubbleSize val="0"/>
        </c:dLbls>
        <c:gapWidth val="150"/>
        <c:overlap val="100"/>
        <c:axId val="32202760"/>
        <c:axId val="34888200"/>
      </c:barChart>
      <c:catAx>
        <c:axId val="32202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4888200"/>
        <c:crosses val="autoZero"/>
        <c:auto val="1"/>
        <c:lblAlgn val="ctr"/>
        <c:lblOffset val="100"/>
        <c:noMultiLvlLbl val="0"/>
      </c:catAx>
      <c:valAx>
        <c:axId val="348882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2202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Semana - Sinter Calibrado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stacked"/>
        <c:varyColors val="0"/>
        <c:ser>
          <c:idx val="0"/>
          <c:order val="0"/>
          <c:tx>
            <c:strRef>
              <c:f>Reporte!$AK$27</c:f>
              <c:strCache>
                <c:ptCount val="1"/>
                <c:pt idx="0">
                  <c:v>Semana</c:v>
                </c:pt>
              </c:strCache>
            </c:strRef>
          </c:tx>
          <c:spPr>
            <a:solidFill>
              <a:srgbClr val="ED7D31"/>
            </a:solidFill>
            <a:ln>
              <a:noFill/>
            </a:ln>
            <a:effectLst/>
          </c:spPr>
          <c:invertIfNegative val="0"/>
          <c:dPt>
            <c:idx val="1"/>
            <c:invertIfNegative val="0"/>
            <c:bubble3D val="0"/>
            <c:spPr>
              <a:solidFill>
                <a:srgbClr val="808080"/>
              </a:solidFill>
              <a:ln>
                <a:noFill/>
              </a:ln>
              <a:effectLst/>
            </c:spPr>
            <c:extLst>
              <c:ext xmlns:c16="http://schemas.microsoft.com/office/drawing/2014/chart" uri="{C3380CC4-5D6E-409C-BE32-E72D297353CC}">
                <c16:uniqueId val="{00000001-0438-4B4B-B191-D4D5CB812CBC}"/>
              </c:ext>
            </c:extLst>
          </c:dPt>
          <c:cat>
            <c:strRef>
              <c:f>Reporte!$AI$28:$AI$29</c:f>
              <c:strCache>
                <c:ptCount val="2"/>
                <c:pt idx="0">
                  <c:v>Acumulado (TMS)</c:v>
                </c:pt>
                <c:pt idx="1">
                  <c:v>Ppto 2026 (TMS)</c:v>
                </c:pt>
              </c:strCache>
            </c:strRef>
          </c:cat>
          <c:val>
            <c:numRef>
              <c:f>Reporte!$AK$28:$AK$29</c:f>
              <c:numCache>
                <c:formatCode>#,##0</c:formatCode>
                <c:ptCount val="2"/>
                <c:pt idx="0">
                  <c:v>21323</c:v>
                </c:pt>
                <c:pt idx="1">
                  <c:v>23333</c:v>
                </c:pt>
              </c:numCache>
            </c:numRef>
          </c:val>
          <c:extLst>
            <c:ext xmlns:c16="http://schemas.microsoft.com/office/drawing/2014/chart" uri="{C3380CC4-5D6E-409C-BE32-E72D297353CC}">
              <c16:uniqueId val="{00000002-0438-4B4B-B191-D4D5CB812CBC}"/>
            </c:ext>
          </c:extLst>
        </c:ser>
        <c:dLbls>
          <c:showLegendKey val="0"/>
          <c:showVal val="0"/>
          <c:showCatName val="0"/>
          <c:showSerName val="0"/>
          <c:showPercent val="0"/>
          <c:showBubbleSize val="0"/>
        </c:dLbls>
        <c:gapWidth val="150"/>
        <c:overlap val="100"/>
        <c:axId val="32202760"/>
        <c:axId val="34888200"/>
      </c:barChart>
      <c:catAx>
        <c:axId val="32202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4888200"/>
        <c:crosses val="autoZero"/>
        <c:auto val="1"/>
        <c:lblAlgn val="ctr"/>
        <c:lblOffset val="100"/>
        <c:noMultiLvlLbl val="0"/>
      </c:catAx>
      <c:valAx>
        <c:axId val="348882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2202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Diario - Concentrado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stacked"/>
        <c:varyColors val="0"/>
        <c:ser>
          <c:idx val="0"/>
          <c:order val="0"/>
          <c:tx>
            <c:strRef>
              <c:f>Reporte!$AJ$21</c:f>
              <c:strCache>
                <c:ptCount val="1"/>
                <c:pt idx="0">
                  <c:v>Diario</c:v>
                </c:pt>
              </c:strCache>
            </c:strRef>
          </c:tx>
          <c:spPr>
            <a:solidFill>
              <a:srgbClr val="ED7D31"/>
            </a:solidFill>
            <a:ln>
              <a:noFill/>
            </a:ln>
            <a:effectLst/>
          </c:spPr>
          <c:invertIfNegative val="0"/>
          <c:dPt>
            <c:idx val="0"/>
            <c:invertIfNegative val="0"/>
            <c:bubble3D val="0"/>
            <c:spPr>
              <a:solidFill>
                <a:srgbClr val="806000"/>
              </a:solidFill>
              <a:ln>
                <a:noFill/>
              </a:ln>
              <a:effectLst/>
            </c:spPr>
            <c:extLst>
              <c:ext xmlns:c16="http://schemas.microsoft.com/office/drawing/2014/chart" uri="{C3380CC4-5D6E-409C-BE32-E72D297353CC}">
                <c16:uniqueId val="{00000003-2F47-42B4-B148-040019924BAD}"/>
              </c:ext>
            </c:extLst>
          </c:dPt>
          <c:cat>
            <c:strRef>
              <c:f>Reporte!$AI$22:$AI$23</c:f>
              <c:strCache>
                <c:ptCount val="2"/>
                <c:pt idx="0">
                  <c:v>Acumulado (TMS)</c:v>
                </c:pt>
                <c:pt idx="1">
                  <c:v>Ppto 2026 (TMS)</c:v>
                </c:pt>
              </c:strCache>
            </c:strRef>
          </c:cat>
          <c:val>
            <c:numRef>
              <c:f>Reporte!$AJ$22:$AJ$23</c:f>
              <c:numCache>
                <c:formatCode>#,##0</c:formatCode>
                <c:ptCount val="2"/>
                <c:pt idx="0">
                  <c:v>18772</c:v>
                </c:pt>
                <c:pt idx="1">
                  <c:v>23201.566666666666</c:v>
                </c:pt>
              </c:numCache>
            </c:numRef>
          </c:val>
          <c:extLst>
            <c:ext xmlns:c16="http://schemas.microsoft.com/office/drawing/2014/chart" uri="{C3380CC4-5D6E-409C-BE32-E72D297353CC}">
              <c16:uniqueId val="{00000002-57DE-4B74-81FD-E950FD3FB66F}"/>
            </c:ext>
          </c:extLst>
        </c:ser>
        <c:dLbls>
          <c:showLegendKey val="0"/>
          <c:showVal val="0"/>
          <c:showCatName val="0"/>
          <c:showSerName val="0"/>
          <c:showPercent val="0"/>
          <c:showBubbleSize val="0"/>
        </c:dLbls>
        <c:gapWidth val="150"/>
        <c:overlap val="100"/>
        <c:axId val="32202760"/>
        <c:axId val="34888200"/>
      </c:barChart>
      <c:catAx>
        <c:axId val="32202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4888200"/>
        <c:crosses val="autoZero"/>
        <c:auto val="1"/>
        <c:lblAlgn val="ctr"/>
        <c:lblOffset val="100"/>
        <c:noMultiLvlLbl val="0"/>
      </c:catAx>
      <c:valAx>
        <c:axId val="348882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2202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Semana - Concentrado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stacked"/>
        <c:varyColors val="0"/>
        <c:ser>
          <c:idx val="0"/>
          <c:order val="0"/>
          <c:tx>
            <c:strRef>
              <c:f>Reporte!$AK$21</c:f>
              <c:strCache>
                <c:ptCount val="1"/>
                <c:pt idx="0">
                  <c:v>Semana</c:v>
                </c:pt>
              </c:strCache>
            </c:strRef>
          </c:tx>
          <c:spPr>
            <a:solidFill>
              <a:srgbClr val="ED7D31"/>
            </a:solidFill>
            <a:ln>
              <a:noFill/>
            </a:ln>
            <a:effectLst/>
          </c:spPr>
          <c:invertIfNegative val="0"/>
          <c:dPt>
            <c:idx val="0"/>
            <c:invertIfNegative val="0"/>
            <c:bubble3D val="0"/>
            <c:spPr>
              <a:solidFill>
                <a:srgbClr val="806000"/>
              </a:solidFill>
              <a:ln>
                <a:noFill/>
              </a:ln>
              <a:effectLst/>
            </c:spPr>
            <c:extLst>
              <c:ext xmlns:c16="http://schemas.microsoft.com/office/drawing/2014/chart" uri="{C3380CC4-5D6E-409C-BE32-E72D297353CC}">
                <c16:uniqueId val="{00000001-3426-4021-90E9-D279FA36D820}"/>
              </c:ext>
            </c:extLst>
          </c:dPt>
          <c:cat>
            <c:strRef>
              <c:f>Reporte!$AI$22:$AI$23</c:f>
              <c:strCache>
                <c:ptCount val="2"/>
                <c:pt idx="0">
                  <c:v>Acumulado (TMS)</c:v>
                </c:pt>
                <c:pt idx="1">
                  <c:v>Ppto 2026 (TMS)</c:v>
                </c:pt>
              </c:strCache>
            </c:strRef>
          </c:cat>
          <c:val>
            <c:numRef>
              <c:f>Reporte!$AK$22:$AK$23</c:f>
              <c:numCache>
                <c:formatCode>#,##0</c:formatCode>
                <c:ptCount val="2"/>
                <c:pt idx="0">
                  <c:v>141713</c:v>
                </c:pt>
                <c:pt idx="1">
                  <c:v>162410</c:v>
                </c:pt>
              </c:numCache>
            </c:numRef>
          </c:val>
          <c:extLst>
            <c:ext xmlns:c16="http://schemas.microsoft.com/office/drawing/2014/chart" uri="{C3380CC4-5D6E-409C-BE32-E72D297353CC}">
              <c16:uniqueId val="{00000002-3426-4021-90E9-D279FA36D820}"/>
            </c:ext>
          </c:extLst>
        </c:ser>
        <c:dLbls>
          <c:showLegendKey val="0"/>
          <c:showVal val="0"/>
          <c:showCatName val="0"/>
          <c:showSerName val="0"/>
          <c:showPercent val="0"/>
          <c:showBubbleSize val="0"/>
        </c:dLbls>
        <c:gapWidth val="150"/>
        <c:overlap val="100"/>
        <c:axId val="32202760"/>
        <c:axId val="34888200"/>
      </c:barChart>
      <c:catAx>
        <c:axId val="32202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4888200"/>
        <c:crosses val="autoZero"/>
        <c:auto val="1"/>
        <c:lblAlgn val="ctr"/>
        <c:lblOffset val="100"/>
        <c:noMultiLvlLbl val="0"/>
      </c:catAx>
      <c:valAx>
        <c:axId val="348882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2202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Eficiencia de Alimentacion por Guardia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rgbClr val="2037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Reporte!$AJ$2:$AL$2</c:f>
              <c:strCache>
                <c:ptCount val="3"/>
                <c:pt idx="0">
                  <c:v>Turno A</c:v>
                </c:pt>
                <c:pt idx="1">
                  <c:v>Turno B</c:v>
                </c:pt>
                <c:pt idx="2">
                  <c:v>Turno C</c:v>
                </c:pt>
              </c:strCache>
            </c:strRef>
          </c:cat>
          <c:val>
            <c:numRef>
              <c:f>Reporte!$AJ$7:$AL$7</c:f>
              <c:numCache>
                <c:formatCode>0.00</c:formatCode>
                <c:ptCount val="3"/>
                <c:pt idx="0">
                  <c:v>84.229041916167674</c:v>
                </c:pt>
                <c:pt idx="1">
                  <c:v>86.017964071856284</c:v>
                </c:pt>
                <c:pt idx="2">
                  <c:v>86.526946107784426</c:v>
                </c:pt>
              </c:numCache>
            </c:numRef>
          </c:val>
          <c:extLst>
            <c:ext xmlns:c16="http://schemas.microsoft.com/office/drawing/2014/chart" uri="{C3380CC4-5D6E-409C-BE32-E72D297353CC}">
              <c16:uniqueId val="{00000000-71A8-44CA-92F9-3E60915B5F4B}"/>
            </c:ext>
          </c:extLst>
        </c:ser>
        <c:dLbls>
          <c:dLblPos val="outEnd"/>
          <c:showLegendKey val="0"/>
          <c:showVal val="1"/>
          <c:showCatName val="0"/>
          <c:showSerName val="0"/>
          <c:showPercent val="0"/>
          <c:showBubbleSize val="0"/>
        </c:dLbls>
        <c:gapWidth val="219"/>
        <c:overlap val="-27"/>
        <c:axId val="2127436807"/>
        <c:axId val="2138184199"/>
      </c:barChart>
      <c:catAx>
        <c:axId val="2127436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38184199"/>
        <c:crosses val="autoZero"/>
        <c:auto val="1"/>
        <c:lblAlgn val="ctr"/>
        <c:lblOffset val="100"/>
        <c:noMultiLvlLbl val="0"/>
      </c:catAx>
      <c:valAx>
        <c:axId val="2138184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274368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rgbClr val="000000">
                    <a:lumMod val="65000"/>
                    <a:lumOff val="35000"/>
                  </a:srgbClr>
                </a:solidFill>
                <a:effectLst/>
                <a:uLnTx/>
                <a:uFillTx/>
                <a:latin typeface="Calibri"/>
                <a:ea typeface="Calibri"/>
                <a:cs typeface="Calibri"/>
              </a:rPr>
              <a:t>Eficiencia de alimentación por día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chemeClr val="accent1"/>
            </a:solidFill>
            <a:ln>
              <a:noFill/>
            </a:ln>
            <a:effectLst/>
          </c:spPr>
          <c:invertIfNegative val="0"/>
          <c:val>
            <c:numRef>
              <c:f>Reporte!$AN$64</c:f>
              <c:numCache>
                <c:formatCode>0.00</c:formatCode>
                <c:ptCount val="1"/>
              </c:numCache>
            </c:numRef>
          </c:val>
          <c:extLst>
            <c:ext xmlns:c16="http://schemas.microsoft.com/office/drawing/2014/chart" uri="{C3380CC4-5D6E-409C-BE32-E72D297353CC}">
              <c16:uniqueId val="{00000000-FDCD-44A5-B119-26A8341EC923}"/>
            </c:ext>
          </c:extLst>
        </c:ser>
        <c:ser>
          <c:idx val="1"/>
          <c:order val="1"/>
          <c:spPr>
            <a:solidFill>
              <a:schemeClr val="accent2"/>
            </a:solidFill>
            <a:ln>
              <a:noFill/>
            </a:ln>
            <a:effectLst/>
          </c:spPr>
          <c:invertIfNegative val="0"/>
          <c:val>
            <c:numRef>
              <c:f>Reporte!$AN$65</c:f>
              <c:numCache>
                <c:formatCode>0.00</c:formatCode>
                <c:ptCount val="1"/>
              </c:numCache>
            </c:numRef>
          </c:val>
          <c:extLst>
            <c:ext xmlns:c16="http://schemas.microsoft.com/office/drawing/2014/chart" uri="{C3380CC4-5D6E-409C-BE32-E72D297353CC}">
              <c16:uniqueId val="{00000001-FDCD-44A5-B119-26A8341EC923}"/>
            </c:ext>
          </c:extLst>
        </c:ser>
        <c:ser>
          <c:idx val="2"/>
          <c:order val="2"/>
          <c:spPr>
            <a:solidFill>
              <a:schemeClr val="accent3"/>
            </a:solidFill>
            <a:ln>
              <a:noFill/>
            </a:ln>
            <a:effectLst/>
          </c:spPr>
          <c:invertIfNegative val="0"/>
          <c:val>
            <c:numRef>
              <c:f>Reporte!$AN$66</c:f>
              <c:numCache>
                <c:formatCode>0.00</c:formatCode>
                <c:ptCount val="1"/>
              </c:numCache>
            </c:numRef>
          </c:val>
          <c:extLst>
            <c:ext xmlns:c16="http://schemas.microsoft.com/office/drawing/2014/chart" uri="{C3380CC4-5D6E-409C-BE32-E72D297353CC}">
              <c16:uniqueId val="{00000002-FDCD-44A5-B119-26A8341EC923}"/>
            </c:ext>
          </c:extLst>
        </c:ser>
        <c:ser>
          <c:idx val="3"/>
          <c:order val="3"/>
          <c:spPr>
            <a:solidFill>
              <a:schemeClr val="accent4"/>
            </a:solidFill>
            <a:ln>
              <a:noFill/>
            </a:ln>
            <a:effectLst/>
          </c:spPr>
          <c:invertIfNegative val="0"/>
          <c:val>
            <c:numRef>
              <c:f>Reporte!$AN$67</c:f>
              <c:numCache>
                <c:formatCode>0.00</c:formatCode>
                <c:ptCount val="1"/>
              </c:numCache>
            </c:numRef>
          </c:val>
          <c:extLst>
            <c:ext xmlns:c16="http://schemas.microsoft.com/office/drawing/2014/chart" uri="{C3380CC4-5D6E-409C-BE32-E72D297353CC}">
              <c16:uniqueId val="{00000003-FDCD-44A5-B119-26A8341EC923}"/>
            </c:ext>
          </c:extLst>
        </c:ser>
        <c:ser>
          <c:idx val="4"/>
          <c:order val="4"/>
          <c:spPr>
            <a:solidFill>
              <a:schemeClr val="accent5"/>
            </a:solidFill>
            <a:ln>
              <a:noFill/>
            </a:ln>
            <a:effectLst/>
          </c:spPr>
          <c:invertIfNegative val="0"/>
          <c:val>
            <c:numRef>
              <c:f>Reporte!$AN$68</c:f>
              <c:numCache>
                <c:formatCode>0.00</c:formatCode>
                <c:ptCount val="1"/>
              </c:numCache>
            </c:numRef>
          </c:val>
          <c:extLst>
            <c:ext xmlns:c16="http://schemas.microsoft.com/office/drawing/2014/chart" uri="{C3380CC4-5D6E-409C-BE32-E72D297353CC}">
              <c16:uniqueId val="{00000004-FDCD-44A5-B119-26A8341EC923}"/>
            </c:ext>
          </c:extLst>
        </c:ser>
        <c:ser>
          <c:idx val="5"/>
          <c:order val="5"/>
          <c:spPr>
            <a:solidFill>
              <a:schemeClr val="accent6"/>
            </a:solidFill>
            <a:ln>
              <a:noFill/>
            </a:ln>
            <a:effectLst/>
          </c:spPr>
          <c:invertIfNegative val="0"/>
          <c:val>
            <c:numRef>
              <c:f>Reporte!$AN$69</c:f>
              <c:numCache>
                <c:formatCode>0.00</c:formatCode>
                <c:ptCount val="1"/>
              </c:numCache>
            </c:numRef>
          </c:val>
          <c:extLst>
            <c:ext xmlns:c16="http://schemas.microsoft.com/office/drawing/2014/chart" uri="{C3380CC4-5D6E-409C-BE32-E72D297353CC}">
              <c16:uniqueId val="{00000005-FDCD-44A5-B119-26A8341EC923}"/>
            </c:ext>
          </c:extLst>
        </c:ser>
        <c:ser>
          <c:idx val="6"/>
          <c:order val="6"/>
          <c:spPr>
            <a:solidFill>
              <a:schemeClr val="accent1">
                <a:lumMod val="60000"/>
              </a:schemeClr>
            </a:solidFill>
            <a:ln>
              <a:noFill/>
            </a:ln>
            <a:effectLst/>
          </c:spPr>
          <c:invertIfNegative val="0"/>
          <c:val>
            <c:numRef>
              <c:f>Reporte!$AN$70</c:f>
              <c:numCache>
                <c:formatCode>0.00</c:formatCode>
                <c:ptCount val="1"/>
              </c:numCache>
            </c:numRef>
          </c:val>
          <c:extLst>
            <c:ext xmlns:c16="http://schemas.microsoft.com/office/drawing/2014/chart" uri="{C3380CC4-5D6E-409C-BE32-E72D297353CC}">
              <c16:uniqueId val="{00000006-FDCD-44A5-B119-26A8341EC923}"/>
            </c:ext>
          </c:extLst>
        </c:ser>
        <c:ser>
          <c:idx val="7"/>
          <c:order val="7"/>
          <c:spPr>
            <a:solidFill>
              <a:schemeClr val="accent2">
                <a:lumMod val="60000"/>
              </a:schemeClr>
            </a:solidFill>
            <a:ln>
              <a:noFill/>
            </a:ln>
            <a:effectLst/>
          </c:spPr>
          <c:invertIfNegative val="0"/>
          <c:val>
            <c:numRef>
              <c:f>Reporte!$AN$71</c:f>
              <c:numCache>
                <c:formatCode>0.00</c:formatCode>
                <c:ptCount val="1"/>
              </c:numCache>
            </c:numRef>
          </c:val>
          <c:extLst>
            <c:ext xmlns:c16="http://schemas.microsoft.com/office/drawing/2014/chart" uri="{C3380CC4-5D6E-409C-BE32-E72D297353CC}">
              <c16:uniqueId val="{00000007-FDCD-44A5-B119-26A8341EC923}"/>
            </c:ext>
          </c:extLst>
        </c:ser>
        <c:ser>
          <c:idx val="8"/>
          <c:order val="8"/>
          <c:spPr>
            <a:solidFill>
              <a:schemeClr val="accent3">
                <a:lumMod val="60000"/>
              </a:schemeClr>
            </a:solidFill>
            <a:ln>
              <a:noFill/>
            </a:ln>
            <a:effectLst/>
          </c:spPr>
          <c:invertIfNegative val="0"/>
          <c:val>
            <c:numRef>
              <c:f>Reporte!$AN$72</c:f>
              <c:numCache>
                <c:formatCode>0.00</c:formatCode>
                <c:ptCount val="1"/>
              </c:numCache>
            </c:numRef>
          </c:val>
          <c:extLst>
            <c:ext xmlns:c16="http://schemas.microsoft.com/office/drawing/2014/chart" uri="{C3380CC4-5D6E-409C-BE32-E72D297353CC}">
              <c16:uniqueId val="{00000008-FDCD-44A5-B119-26A8341EC923}"/>
            </c:ext>
          </c:extLst>
        </c:ser>
        <c:ser>
          <c:idx val="9"/>
          <c:order val="9"/>
          <c:spPr>
            <a:solidFill>
              <a:schemeClr val="accent4">
                <a:lumMod val="60000"/>
              </a:schemeClr>
            </a:solidFill>
            <a:ln>
              <a:noFill/>
            </a:ln>
            <a:effectLst/>
          </c:spPr>
          <c:invertIfNegative val="0"/>
          <c:val>
            <c:numRef>
              <c:f>Reporte!$AN$73</c:f>
              <c:numCache>
                <c:formatCode>0.00</c:formatCode>
                <c:ptCount val="1"/>
              </c:numCache>
            </c:numRef>
          </c:val>
          <c:extLst>
            <c:ext xmlns:c16="http://schemas.microsoft.com/office/drawing/2014/chart" uri="{C3380CC4-5D6E-409C-BE32-E72D297353CC}">
              <c16:uniqueId val="{00000009-FDCD-44A5-B119-26A8341EC923}"/>
            </c:ext>
          </c:extLst>
        </c:ser>
        <c:ser>
          <c:idx val="10"/>
          <c:order val="10"/>
          <c:spPr>
            <a:solidFill>
              <a:schemeClr val="accent5">
                <a:lumMod val="60000"/>
              </a:schemeClr>
            </a:solidFill>
            <a:ln>
              <a:noFill/>
            </a:ln>
            <a:effectLst/>
          </c:spPr>
          <c:invertIfNegative val="0"/>
          <c:val>
            <c:numRef>
              <c:f>Reporte!$AN$74</c:f>
              <c:numCache>
                <c:formatCode>0.00</c:formatCode>
                <c:ptCount val="1"/>
              </c:numCache>
            </c:numRef>
          </c:val>
          <c:extLst>
            <c:ext xmlns:c16="http://schemas.microsoft.com/office/drawing/2014/chart" uri="{C3380CC4-5D6E-409C-BE32-E72D297353CC}">
              <c16:uniqueId val="{0000000A-FDCD-44A5-B119-26A8341EC923}"/>
            </c:ext>
          </c:extLst>
        </c:ser>
        <c:ser>
          <c:idx val="11"/>
          <c:order val="11"/>
          <c:spPr>
            <a:solidFill>
              <a:schemeClr val="accent6">
                <a:lumMod val="60000"/>
              </a:schemeClr>
            </a:solidFill>
            <a:ln>
              <a:noFill/>
            </a:ln>
            <a:effectLst/>
          </c:spPr>
          <c:invertIfNegative val="0"/>
          <c:val>
            <c:numRef>
              <c:f>Reporte!$AN$75</c:f>
              <c:numCache>
                <c:formatCode>0.00</c:formatCode>
                <c:ptCount val="1"/>
              </c:numCache>
            </c:numRef>
          </c:val>
          <c:extLst>
            <c:ext xmlns:c16="http://schemas.microsoft.com/office/drawing/2014/chart" uri="{C3380CC4-5D6E-409C-BE32-E72D297353CC}">
              <c16:uniqueId val="{0000000B-FDCD-44A5-B119-26A8341EC923}"/>
            </c:ext>
          </c:extLst>
        </c:ser>
        <c:ser>
          <c:idx val="12"/>
          <c:order val="12"/>
          <c:spPr>
            <a:solidFill>
              <a:schemeClr val="accent1">
                <a:lumMod val="80000"/>
                <a:lumOff val="20000"/>
              </a:schemeClr>
            </a:solidFill>
            <a:ln>
              <a:noFill/>
            </a:ln>
            <a:effectLst/>
          </c:spPr>
          <c:invertIfNegative val="0"/>
          <c:val>
            <c:numRef>
              <c:f>Reporte!$AN$76</c:f>
              <c:numCache>
                <c:formatCode>0.00</c:formatCode>
                <c:ptCount val="1"/>
              </c:numCache>
            </c:numRef>
          </c:val>
          <c:extLst>
            <c:ext xmlns:c16="http://schemas.microsoft.com/office/drawing/2014/chart" uri="{C3380CC4-5D6E-409C-BE32-E72D297353CC}">
              <c16:uniqueId val="{0000000C-FDCD-44A5-B119-26A8341EC923}"/>
            </c:ext>
          </c:extLst>
        </c:ser>
        <c:ser>
          <c:idx val="13"/>
          <c:order val="13"/>
          <c:spPr>
            <a:solidFill>
              <a:schemeClr val="accent2">
                <a:lumMod val="80000"/>
                <a:lumOff val="20000"/>
              </a:schemeClr>
            </a:solidFill>
            <a:ln>
              <a:noFill/>
            </a:ln>
            <a:effectLst/>
          </c:spPr>
          <c:invertIfNegative val="0"/>
          <c:val>
            <c:numRef>
              <c:f>Reporte!$AN$77</c:f>
              <c:numCache>
                <c:formatCode>0.00</c:formatCode>
                <c:ptCount val="1"/>
              </c:numCache>
            </c:numRef>
          </c:val>
          <c:extLst>
            <c:ext xmlns:c16="http://schemas.microsoft.com/office/drawing/2014/chart" uri="{C3380CC4-5D6E-409C-BE32-E72D297353CC}">
              <c16:uniqueId val="{0000000D-FDCD-44A5-B119-26A8341EC923}"/>
            </c:ext>
          </c:extLst>
        </c:ser>
        <c:ser>
          <c:idx val="14"/>
          <c:order val="14"/>
          <c:spPr>
            <a:solidFill>
              <a:schemeClr val="accent3">
                <a:lumMod val="80000"/>
                <a:lumOff val="20000"/>
              </a:schemeClr>
            </a:solidFill>
            <a:ln>
              <a:noFill/>
            </a:ln>
            <a:effectLst/>
          </c:spPr>
          <c:invertIfNegative val="0"/>
          <c:val>
            <c:numRef>
              <c:f>Reporte!$AN$78</c:f>
              <c:numCache>
                <c:formatCode>0.00</c:formatCode>
                <c:ptCount val="1"/>
              </c:numCache>
            </c:numRef>
          </c:val>
          <c:extLst>
            <c:ext xmlns:c16="http://schemas.microsoft.com/office/drawing/2014/chart" uri="{C3380CC4-5D6E-409C-BE32-E72D297353CC}">
              <c16:uniqueId val="{0000000E-FDCD-44A5-B119-26A8341EC923}"/>
            </c:ext>
          </c:extLst>
        </c:ser>
        <c:ser>
          <c:idx val="15"/>
          <c:order val="15"/>
          <c:spPr>
            <a:solidFill>
              <a:schemeClr val="accent4">
                <a:lumMod val="80000"/>
                <a:lumOff val="20000"/>
              </a:schemeClr>
            </a:solidFill>
            <a:ln>
              <a:noFill/>
            </a:ln>
            <a:effectLst/>
          </c:spPr>
          <c:invertIfNegative val="0"/>
          <c:val>
            <c:numRef>
              <c:f>Reporte!$AN$79</c:f>
              <c:numCache>
                <c:formatCode>0.00</c:formatCode>
                <c:ptCount val="1"/>
              </c:numCache>
            </c:numRef>
          </c:val>
          <c:extLst>
            <c:ext xmlns:c16="http://schemas.microsoft.com/office/drawing/2014/chart" uri="{C3380CC4-5D6E-409C-BE32-E72D297353CC}">
              <c16:uniqueId val="{0000000F-FDCD-44A5-B119-26A8341EC923}"/>
            </c:ext>
          </c:extLst>
        </c:ser>
        <c:ser>
          <c:idx val="16"/>
          <c:order val="16"/>
          <c:spPr>
            <a:solidFill>
              <a:schemeClr val="accent5">
                <a:lumMod val="80000"/>
                <a:lumOff val="20000"/>
              </a:schemeClr>
            </a:solidFill>
            <a:ln>
              <a:noFill/>
            </a:ln>
            <a:effectLst/>
          </c:spPr>
          <c:invertIfNegative val="0"/>
          <c:val>
            <c:numRef>
              <c:f>Reporte!$AN$80</c:f>
              <c:numCache>
                <c:formatCode>0.00</c:formatCode>
                <c:ptCount val="1"/>
              </c:numCache>
            </c:numRef>
          </c:val>
          <c:extLst>
            <c:ext xmlns:c16="http://schemas.microsoft.com/office/drawing/2014/chart" uri="{C3380CC4-5D6E-409C-BE32-E72D297353CC}">
              <c16:uniqueId val="{00000010-FDCD-44A5-B119-26A8341EC923}"/>
            </c:ext>
          </c:extLst>
        </c:ser>
        <c:ser>
          <c:idx val="17"/>
          <c:order val="17"/>
          <c:spPr>
            <a:solidFill>
              <a:schemeClr val="accent6">
                <a:lumMod val="80000"/>
                <a:lumOff val="20000"/>
              </a:schemeClr>
            </a:solidFill>
            <a:ln>
              <a:noFill/>
            </a:ln>
            <a:effectLst/>
          </c:spPr>
          <c:invertIfNegative val="0"/>
          <c:val>
            <c:numRef>
              <c:f>Reporte!$AN$81</c:f>
              <c:numCache>
                <c:formatCode>0.00</c:formatCode>
                <c:ptCount val="1"/>
              </c:numCache>
            </c:numRef>
          </c:val>
          <c:extLst>
            <c:ext xmlns:c16="http://schemas.microsoft.com/office/drawing/2014/chart" uri="{C3380CC4-5D6E-409C-BE32-E72D297353CC}">
              <c16:uniqueId val="{00000011-FDCD-44A5-B119-26A8341EC923}"/>
            </c:ext>
          </c:extLst>
        </c:ser>
        <c:ser>
          <c:idx val="18"/>
          <c:order val="18"/>
          <c:spPr>
            <a:solidFill>
              <a:schemeClr val="accent1">
                <a:lumMod val="80000"/>
              </a:schemeClr>
            </a:solidFill>
            <a:ln>
              <a:noFill/>
            </a:ln>
            <a:effectLst/>
          </c:spPr>
          <c:invertIfNegative val="0"/>
          <c:val>
            <c:numRef>
              <c:f>Reporte!$AN$82</c:f>
              <c:numCache>
                <c:formatCode>0.00</c:formatCode>
                <c:ptCount val="1"/>
              </c:numCache>
            </c:numRef>
          </c:val>
          <c:extLst>
            <c:ext xmlns:c16="http://schemas.microsoft.com/office/drawing/2014/chart" uri="{C3380CC4-5D6E-409C-BE32-E72D297353CC}">
              <c16:uniqueId val="{00000012-FDCD-44A5-B119-26A8341EC923}"/>
            </c:ext>
          </c:extLst>
        </c:ser>
        <c:ser>
          <c:idx val="19"/>
          <c:order val="19"/>
          <c:spPr>
            <a:solidFill>
              <a:schemeClr val="accent2">
                <a:lumMod val="80000"/>
              </a:schemeClr>
            </a:solidFill>
            <a:ln>
              <a:noFill/>
            </a:ln>
            <a:effectLst/>
          </c:spPr>
          <c:invertIfNegative val="0"/>
          <c:val>
            <c:numRef>
              <c:f>Reporte!$AN$83</c:f>
              <c:numCache>
                <c:formatCode>0.00</c:formatCode>
                <c:ptCount val="1"/>
              </c:numCache>
            </c:numRef>
          </c:val>
          <c:extLst>
            <c:ext xmlns:c16="http://schemas.microsoft.com/office/drawing/2014/chart" uri="{C3380CC4-5D6E-409C-BE32-E72D297353CC}">
              <c16:uniqueId val="{00000013-FDCD-44A5-B119-26A8341EC923}"/>
            </c:ext>
          </c:extLst>
        </c:ser>
        <c:ser>
          <c:idx val="20"/>
          <c:order val="20"/>
          <c:spPr>
            <a:solidFill>
              <a:schemeClr val="accent3">
                <a:lumMod val="80000"/>
              </a:schemeClr>
            </a:solidFill>
            <a:ln>
              <a:noFill/>
            </a:ln>
            <a:effectLst/>
          </c:spPr>
          <c:invertIfNegative val="0"/>
          <c:val>
            <c:numRef>
              <c:f>Reporte!$AN$84</c:f>
              <c:numCache>
                <c:formatCode>0.00</c:formatCode>
                <c:ptCount val="1"/>
              </c:numCache>
            </c:numRef>
          </c:val>
          <c:extLst>
            <c:ext xmlns:c16="http://schemas.microsoft.com/office/drawing/2014/chart" uri="{C3380CC4-5D6E-409C-BE32-E72D297353CC}">
              <c16:uniqueId val="{00000014-FDCD-44A5-B119-26A8341EC923}"/>
            </c:ext>
          </c:extLst>
        </c:ser>
        <c:ser>
          <c:idx val="21"/>
          <c:order val="21"/>
          <c:spPr>
            <a:solidFill>
              <a:schemeClr val="accent4">
                <a:lumMod val="80000"/>
              </a:schemeClr>
            </a:solidFill>
            <a:ln>
              <a:noFill/>
            </a:ln>
            <a:effectLst/>
          </c:spPr>
          <c:invertIfNegative val="0"/>
          <c:val>
            <c:numRef>
              <c:f>Reporte!$AN$85</c:f>
              <c:numCache>
                <c:formatCode>0.00</c:formatCode>
                <c:ptCount val="1"/>
              </c:numCache>
            </c:numRef>
          </c:val>
          <c:extLst>
            <c:ext xmlns:c16="http://schemas.microsoft.com/office/drawing/2014/chart" uri="{C3380CC4-5D6E-409C-BE32-E72D297353CC}">
              <c16:uniqueId val="{00000015-FDCD-44A5-B119-26A8341EC923}"/>
            </c:ext>
          </c:extLst>
        </c:ser>
        <c:ser>
          <c:idx val="22"/>
          <c:order val="22"/>
          <c:spPr>
            <a:solidFill>
              <a:schemeClr val="accent5">
                <a:lumMod val="80000"/>
              </a:schemeClr>
            </a:solidFill>
            <a:ln>
              <a:noFill/>
            </a:ln>
            <a:effectLst/>
          </c:spPr>
          <c:invertIfNegative val="0"/>
          <c:val>
            <c:numRef>
              <c:f>Reporte!$AN$86</c:f>
              <c:numCache>
                <c:formatCode>0.00</c:formatCode>
                <c:ptCount val="1"/>
              </c:numCache>
            </c:numRef>
          </c:val>
          <c:extLst>
            <c:ext xmlns:c16="http://schemas.microsoft.com/office/drawing/2014/chart" uri="{C3380CC4-5D6E-409C-BE32-E72D297353CC}">
              <c16:uniqueId val="{00000016-FDCD-44A5-B119-26A8341EC923}"/>
            </c:ext>
          </c:extLst>
        </c:ser>
        <c:ser>
          <c:idx val="23"/>
          <c:order val="23"/>
          <c:spPr>
            <a:solidFill>
              <a:schemeClr val="accent6">
                <a:lumMod val="80000"/>
              </a:schemeClr>
            </a:solidFill>
            <a:ln>
              <a:noFill/>
            </a:ln>
            <a:effectLst/>
          </c:spPr>
          <c:invertIfNegative val="0"/>
          <c:val>
            <c:numRef>
              <c:f>Reporte!$AN$87</c:f>
              <c:numCache>
                <c:formatCode>0.00</c:formatCode>
                <c:ptCount val="1"/>
              </c:numCache>
            </c:numRef>
          </c:val>
          <c:extLst>
            <c:ext xmlns:c16="http://schemas.microsoft.com/office/drawing/2014/chart" uri="{C3380CC4-5D6E-409C-BE32-E72D297353CC}">
              <c16:uniqueId val="{00000017-FDCD-44A5-B119-26A8341EC923}"/>
            </c:ext>
          </c:extLst>
        </c:ser>
        <c:ser>
          <c:idx val="24"/>
          <c:order val="24"/>
          <c:spPr>
            <a:solidFill>
              <a:schemeClr val="accent1">
                <a:lumMod val="60000"/>
                <a:lumOff val="40000"/>
              </a:schemeClr>
            </a:solidFill>
            <a:ln>
              <a:noFill/>
            </a:ln>
            <a:effectLst/>
          </c:spPr>
          <c:invertIfNegative val="0"/>
          <c:val>
            <c:numRef>
              <c:f>Reporte!$AN$88</c:f>
              <c:numCache>
                <c:formatCode>0.00</c:formatCode>
                <c:ptCount val="1"/>
              </c:numCache>
            </c:numRef>
          </c:val>
          <c:extLst>
            <c:ext xmlns:c16="http://schemas.microsoft.com/office/drawing/2014/chart" uri="{C3380CC4-5D6E-409C-BE32-E72D297353CC}">
              <c16:uniqueId val="{00000018-FDCD-44A5-B119-26A8341EC923}"/>
            </c:ext>
          </c:extLst>
        </c:ser>
        <c:ser>
          <c:idx val="25"/>
          <c:order val="25"/>
          <c:spPr>
            <a:solidFill>
              <a:schemeClr val="accent2">
                <a:lumMod val="60000"/>
                <a:lumOff val="40000"/>
              </a:schemeClr>
            </a:solidFill>
            <a:ln>
              <a:noFill/>
            </a:ln>
            <a:effectLst/>
          </c:spPr>
          <c:invertIfNegative val="0"/>
          <c:val>
            <c:numRef>
              <c:f>Reporte!$AN$89</c:f>
              <c:numCache>
                <c:formatCode>0.00</c:formatCode>
                <c:ptCount val="1"/>
              </c:numCache>
            </c:numRef>
          </c:val>
          <c:extLst>
            <c:ext xmlns:c16="http://schemas.microsoft.com/office/drawing/2014/chart" uri="{C3380CC4-5D6E-409C-BE32-E72D297353CC}">
              <c16:uniqueId val="{00000019-FDCD-44A5-B119-26A8341EC923}"/>
            </c:ext>
          </c:extLst>
        </c:ser>
        <c:ser>
          <c:idx val="26"/>
          <c:order val="26"/>
          <c:spPr>
            <a:solidFill>
              <a:schemeClr val="accent3">
                <a:lumMod val="60000"/>
                <a:lumOff val="40000"/>
              </a:schemeClr>
            </a:solidFill>
            <a:ln>
              <a:noFill/>
            </a:ln>
            <a:effectLst/>
          </c:spPr>
          <c:invertIfNegative val="0"/>
          <c:val>
            <c:numRef>
              <c:f>Reporte!$AN$90</c:f>
              <c:numCache>
                <c:formatCode>0.00</c:formatCode>
                <c:ptCount val="1"/>
              </c:numCache>
            </c:numRef>
          </c:val>
          <c:extLst>
            <c:ext xmlns:c16="http://schemas.microsoft.com/office/drawing/2014/chart" uri="{C3380CC4-5D6E-409C-BE32-E72D297353CC}">
              <c16:uniqueId val="{0000001A-FDCD-44A5-B119-26A8341EC923}"/>
            </c:ext>
          </c:extLst>
        </c:ser>
        <c:ser>
          <c:idx val="27"/>
          <c:order val="27"/>
          <c:spPr>
            <a:solidFill>
              <a:schemeClr val="accent4">
                <a:lumMod val="60000"/>
                <a:lumOff val="40000"/>
              </a:schemeClr>
            </a:solidFill>
            <a:ln>
              <a:noFill/>
            </a:ln>
            <a:effectLst/>
          </c:spPr>
          <c:invertIfNegative val="0"/>
          <c:val>
            <c:numRef>
              <c:f>Reporte!$AN$91</c:f>
              <c:numCache>
                <c:formatCode>0.00</c:formatCode>
                <c:ptCount val="1"/>
              </c:numCache>
            </c:numRef>
          </c:val>
          <c:extLst>
            <c:ext xmlns:c16="http://schemas.microsoft.com/office/drawing/2014/chart" uri="{C3380CC4-5D6E-409C-BE32-E72D297353CC}">
              <c16:uniqueId val="{0000001B-FDCD-44A5-B119-26A8341EC923}"/>
            </c:ext>
          </c:extLst>
        </c:ser>
        <c:ser>
          <c:idx val="28"/>
          <c:order val="28"/>
          <c:spPr>
            <a:solidFill>
              <a:schemeClr val="accent5">
                <a:lumMod val="60000"/>
                <a:lumOff val="40000"/>
              </a:schemeClr>
            </a:solidFill>
            <a:ln>
              <a:noFill/>
            </a:ln>
            <a:effectLst/>
          </c:spPr>
          <c:invertIfNegative val="0"/>
          <c:val>
            <c:numRef>
              <c:f>Reporte!$AN$92</c:f>
              <c:numCache>
                <c:formatCode>0.00</c:formatCode>
                <c:ptCount val="1"/>
              </c:numCache>
            </c:numRef>
          </c:val>
          <c:extLst>
            <c:ext xmlns:c16="http://schemas.microsoft.com/office/drawing/2014/chart" uri="{C3380CC4-5D6E-409C-BE32-E72D297353CC}">
              <c16:uniqueId val="{0000001C-FDCD-44A5-B119-26A8341EC923}"/>
            </c:ext>
          </c:extLst>
        </c:ser>
        <c:ser>
          <c:idx val="29"/>
          <c:order val="29"/>
          <c:spPr>
            <a:solidFill>
              <a:schemeClr val="accent6">
                <a:lumMod val="60000"/>
                <a:lumOff val="40000"/>
              </a:schemeClr>
            </a:solidFill>
            <a:ln>
              <a:noFill/>
            </a:ln>
            <a:effectLst/>
          </c:spPr>
          <c:invertIfNegative val="0"/>
          <c:val>
            <c:numRef>
              <c:f>Reporte!$AN$93</c:f>
              <c:numCache>
                <c:formatCode>0.00</c:formatCode>
                <c:ptCount val="1"/>
              </c:numCache>
            </c:numRef>
          </c:val>
          <c:extLst>
            <c:ext xmlns:c16="http://schemas.microsoft.com/office/drawing/2014/chart" uri="{C3380CC4-5D6E-409C-BE32-E72D297353CC}">
              <c16:uniqueId val="{0000001D-FDCD-44A5-B119-26A8341EC923}"/>
            </c:ext>
          </c:extLst>
        </c:ser>
        <c:ser>
          <c:idx val="30"/>
          <c:order val="30"/>
          <c:spPr>
            <a:solidFill>
              <a:schemeClr val="accent1">
                <a:lumMod val="50000"/>
              </a:schemeClr>
            </a:solidFill>
            <a:ln>
              <a:noFill/>
            </a:ln>
            <a:effectLst/>
          </c:spPr>
          <c:invertIfNegative val="0"/>
          <c:val>
            <c:numRef>
              <c:f>Reporte!$AN$94</c:f>
              <c:numCache>
                <c:formatCode>0.00</c:formatCode>
                <c:ptCount val="1"/>
              </c:numCache>
            </c:numRef>
          </c:val>
          <c:extLst>
            <c:ext xmlns:c16="http://schemas.microsoft.com/office/drawing/2014/chart" uri="{C3380CC4-5D6E-409C-BE32-E72D297353CC}">
              <c16:uniqueId val="{0000001E-FDCD-44A5-B119-26A8341EC923}"/>
            </c:ext>
          </c:extLst>
        </c:ser>
        <c:dLbls>
          <c:showLegendKey val="0"/>
          <c:showVal val="0"/>
          <c:showCatName val="0"/>
          <c:showSerName val="0"/>
          <c:showPercent val="0"/>
          <c:showBubbleSize val="0"/>
        </c:dLbls>
        <c:gapWidth val="219"/>
        <c:axId val="2017394696"/>
        <c:axId val="2017396744"/>
      </c:barChart>
      <c:catAx>
        <c:axId val="201739469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17396744"/>
        <c:crosses val="autoZero"/>
        <c:auto val="1"/>
        <c:lblAlgn val="ctr"/>
        <c:lblOffset val="100"/>
        <c:noMultiLvlLbl val="0"/>
      </c:catAx>
      <c:valAx>
        <c:axId val="2017396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17394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RM 1</a:t>
            </a:r>
          </a:p>
        </c:rich>
      </c:tx>
      <c:layout>
        <c:manualLayout>
          <c:xMode val="edge"/>
          <c:yMode val="edge"/>
          <c:x val="0.36259713829220752"/>
          <c:y val="2.56945080227322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MOLEDORES'!$F$4:$F$5</c:f>
              <c:strCache>
                <c:ptCount val="2"/>
                <c:pt idx="0">
                  <c:v>RM - 1</c:v>
                </c:pt>
                <c:pt idx="1">
                  <c:v>92</c:v>
                </c:pt>
              </c:strCache>
            </c:strRef>
          </c:tx>
          <c:spPr>
            <a:solidFill>
              <a:schemeClr val="accent1"/>
            </a:solidFill>
            <a:ln>
              <a:noFill/>
            </a:ln>
            <a:effectLst/>
          </c:spPr>
          <c:invertIfNegative val="0"/>
          <c:val>
            <c:numRef>
              <c:f>'MEDIOS MOLEDORES'!$F$6:$F$36</c:f>
              <c:numCache>
                <c:formatCode>General</c:formatCode>
                <c:ptCount val="31"/>
                <c:pt idx="1">
                  <c:v>0</c:v>
                </c:pt>
                <c:pt idx="2">
                  <c:v>0</c:v>
                </c:pt>
                <c:pt idx="3">
                  <c:v>90.6</c:v>
                </c:pt>
                <c:pt idx="5">
                  <c:v>89.3</c:v>
                </c:pt>
                <c:pt idx="6">
                  <c:v>0</c:v>
                </c:pt>
                <c:pt idx="7">
                  <c:v>93.2</c:v>
                </c:pt>
                <c:pt idx="8">
                  <c:v>90.2</c:v>
                </c:pt>
                <c:pt idx="9">
                  <c:v>95</c:v>
                </c:pt>
                <c:pt idx="10">
                  <c:v>92.3</c:v>
                </c:pt>
                <c:pt idx="11">
                  <c:v>0</c:v>
                </c:pt>
                <c:pt idx="12">
                  <c:v>0</c:v>
                </c:pt>
                <c:pt idx="13">
                  <c:v>0</c:v>
                </c:pt>
                <c:pt idx="14">
                  <c:v>92.5</c:v>
                </c:pt>
                <c:pt idx="15">
                  <c:v>91.8</c:v>
                </c:pt>
                <c:pt idx="16">
                  <c:v>90.9</c:v>
                </c:pt>
                <c:pt idx="17">
                  <c:v>90.5</c:v>
                </c:pt>
                <c:pt idx="18">
                  <c:v>91.6</c:v>
                </c:pt>
                <c:pt idx="19">
                  <c:v>0</c:v>
                </c:pt>
                <c:pt idx="20">
                  <c:v>89.1</c:v>
                </c:pt>
                <c:pt idx="21">
                  <c:v>87.4</c:v>
                </c:pt>
                <c:pt idx="22">
                  <c:v>85.4</c:v>
                </c:pt>
                <c:pt idx="23">
                  <c:v>88.5</c:v>
                </c:pt>
                <c:pt idx="24">
                  <c:v>87.9</c:v>
                </c:pt>
                <c:pt idx="25">
                  <c:v>87.9</c:v>
                </c:pt>
                <c:pt idx="26">
                  <c:v>0</c:v>
                </c:pt>
                <c:pt idx="27">
                  <c:v>0</c:v>
                </c:pt>
                <c:pt idx="28">
                  <c:v>0</c:v>
                </c:pt>
                <c:pt idx="29">
                  <c:v>0</c:v>
                </c:pt>
                <c:pt idx="30">
                  <c:v>0</c:v>
                </c:pt>
              </c:numCache>
            </c:numRef>
          </c:val>
          <c:extLst>
            <c:ext xmlns:c16="http://schemas.microsoft.com/office/drawing/2014/chart" uri="{C3380CC4-5D6E-409C-BE32-E72D297353CC}">
              <c16:uniqueId val="{00000000-2C88-481A-A8DB-9B7DCA27990A}"/>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MOLEDORES'!$B$4:$B$5</c:f>
              <c:strCache>
                <c:ptCount val="2"/>
                <c:pt idx="1">
                  <c:v>RM1/2/3/4/5/6/7/8</c:v>
                </c:pt>
              </c:strCache>
            </c:strRef>
          </c:tx>
          <c:spPr>
            <a:ln w="28575" cap="rnd">
              <a:solidFill>
                <a:schemeClr val="accent2"/>
              </a:solidFill>
              <a:round/>
            </a:ln>
            <a:effectLst/>
          </c:spPr>
          <c:marker>
            <c:symbol val="none"/>
          </c:marker>
          <c:val>
            <c:numRef>
              <c:f>'MEDIOS MOLEDORES'!$B$6:$B$36</c:f>
              <c:numCache>
                <c:formatCode>General</c:formatCode>
                <c:ptCount val="31"/>
                <c:pt idx="0">
                  <c:v>92</c:v>
                </c:pt>
                <c:pt idx="1">
                  <c:v>92</c:v>
                </c:pt>
                <c:pt idx="2">
                  <c:v>92</c:v>
                </c:pt>
                <c:pt idx="3">
                  <c:v>92</c:v>
                </c:pt>
                <c:pt idx="4">
                  <c:v>92</c:v>
                </c:pt>
                <c:pt idx="5">
                  <c:v>92</c:v>
                </c:pt>
                <c:pt idx="6">
                  <c:v>92</c:v>
                </c:pt>
                <c:pt idx="7">
                  <c:v>92</c:v>
                </c:pt>
                <c:pt idx="8">
                  <c:v>92</c:v>
                </c:pt>
                <c:pt idx="9">
                  <c:v>92</c:v>
                </c:pt>
                <c:pt idx="10">
                  <c:v>92</c:v>
                </c:pt>
                <c:pt idx="11">
                  <c:v>92</c:v>
                </c:pt>
                <c:pt idx="12">
                  <c:v>92</c:v>
                </c:pt>
                <c:pt idx="13">
                  <c:v>92</c:v>
                </c:pt>
                <c:pt idx="14">
                  <c:v>92</c:v>
                </c:pt>
                <c:pt idx="15">
                  <c:v>92</c:v>
                </c:pt>
                <c:pt idx="16">
                  <c:v>92</c:v>
                </c:pt>
                <c:pt idx="17">
                  <c:v>92</c:v>
                </c:pt>
                <c:pt idx="18">
                  <c:v>92</c:v>
                </c:pt>
                <c:pt idx="19">
                  <c:v>92</c:v>
                </c:pt>
                <c:pt idx="20">
                  <c:v>92</c:v>
                </c:pt>
                <c:pt idx="21">
                  <c:v>92</c:v>
                </c:pt>
                <c:pt idx="22">
                  <c:v>92</c:v>
                </c:pt>
                <c:pt idx="23">
                  <c:v>92</c:v>
                </c:pt>
                <c:pt idx="24">
                  <c:v>92</c:v>
                </c:pt>
                <c:pt idx="25">
                  <c:v>92</c:v>
                </c:pt>
                <c:pt idx="26">
                  <c:v>92</c:v>
                </c:pt>
                <c:pt idx="27">
                  <c:v>92</c:v>
                </c:pt>
                <c:pt idx="28">
                  <c:v>92</c:v>
                </c:pt>
                <c:pt idx="29">
                  <c:v>92</c:v>
                </c:pt>
                <c:pt idx="30">
                  <c:v>92</c:v>
                </c:pt>
              </c:numCache>
            </c:numRef>
          </c:val>
          <c:smooth val="0"/>
          <c:extLst>
            <c:ext xmlns:c16="http://schemas.microsoft.com/office/drawing/2014/chart" uri="{C3380CC4-5D6E-409C-BE32-E72D297353CC}">
              <c16:uniqueId val="{00000002-2C88-481A-A8DB-9B7DCA27990A}"/>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RM 2</a:t>
            </a:r>
          </a:p>
        </c:rich>
      </c:tx>
      <c:layout>
        <c:manualLayout>
          <c:xMode val="edge"/>
          <c:yMode val="edge"/>
          <c:x val="0.36259713829220752"/>
          <c:y val="2.56945080227322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MOLEDORES'!$F$4:$F$5</c:f>
              <c:strCache>
                <c:ptCount val="2"/>
                <c:pt idx="0">
                  <c:v>RM - 1</c:v>
                </c:pt>
                <c:pt idx="1">
                  <c:v>92</c:v>
                </c:pt>
              </c:strCache>
            </c:strRef>
          </c:tx>
          <c:spPr>
            <a:solidFill>
              <a:schemeClr val="accent1"/>
            </a:solidFill>
            <a:ln>
              <a:noFill/>
            </a:ln>
            <a:effectLst/>
          </c:spPr>
          <c:invertIfNegative val="0"/>
          <c:val>
            <c:numRef>
              <c:f>'MEDIOS MOLEDORES'!$G$7:$G$37</c:f>
              <c:numCache>
                <c:formatCode>General</c:formatCode>
                <c:ptCount val="31"/>
                <c:pt idx="0">
                  <c:v>0</c:v>
                </c:pt>
                <c:pt idx="1">
                  <c:v>0</c:v>
                </c:pt>
                <c:pt idx="2">
                  <c:v>85.3</c:v>
                </c:pt>
                <c:pt idx="3">
                  <c:v>81.599999999999994</c:v>
                </c:pt>
                <c:pt idx="4">
                  <c:v>0</c:v>
                </c:pt>
                <c:pt idx="5">
                  <c:v>0</c:v>
                </c:pt>
                <c:pt idx="6">
                  <c:v>0</c:v>
                </c:pt>
                <c:pt idx="7">
                  <c:v>0</c:v>
                </c:pt>
                <c:pt idx="8">
                  <c:v>89.5</c:v>
                </c:pt>
                <c:pt idx="9">
                  <c:v>88.7</c:v>
                </c:pt>
                <c:pt idx="10">
                  <c:v>0</c:v>
                </c:pt>
                <c:pt idx="11">
                  <c:v>0</c:v>
                </c:pt>
                <c:pt idx="12">
                  <c:v>91.4</c:v>
                </c:pt>
                <c:pt idx="13">
                  <c:v>90.8</c:v>
                </c:pt>
                <c:pt idx="14">
                  <c:v>89.8</c:v>
                </c:pt>
                <c:pt idx="15">
                  <c:v>93.3</c:v>
                </c:pt>
                <c:pt idx="16">
                  <c:v>90.2</c:v>
                </c:pt>
                <c:pt idx="17">
                  <c:v>86.8</c:v>
                </c:pt>
                <c:pt idx="18">
                  <c:v>0</c:v>
                </c:pt>
                <c:pt idx="19">
                  <c:v>0</c:v>
                </c:pt>
                <c:pt idx="20">
                  <c:v>0</c:v>
                </c:pt>
                <c:pt idx="21">
                  <c:v>0</c:v>
                </c:pt>
                <c:pt idx="22">
                  <c:v>83</c:v>
                </c:pt>
                <c:pt idx="23">
                  <c:v>84.5</c:v>
                </c:pt>
                <c:pt idx="24">
                  <c:v>87.7</c:v>
                </c:pt>
                <c:pt idx="25">
                  <c:v>0</c:v>
                </c:pt>
                <c:pt idx="26">
                  <c:v>0</c:v>
                </c:pt>
                <c:pt idx="27">
                  <c:v>0</c:v>
                </c:pt>
                <c:pt idx="28">
                  <c:v>0</c:v>
                </c:pt>
                <c:pt idx="29">
                  <c:v>0</c:v>
                </c:pt>
              </c:numCache>
            </c:numRef>
          </c:val>
          <c:extLst>
            <c:ext xmlns:c16="http://schemas.microsoft.com/office/drawing/2014/chart" uri="{C3380CC4-5D6E-409C-BE32-E72D297353CC}">
              <c16:uniqueId val="{00000000-6E80-4FBC-9BA1-256BEBEDC9EA}"/>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MOLEDORES'!$B$4:$B$5</c:f>
              <c:strCache>
                <c:ptCount val="2"/>
                <c:pt idx="1">
                  <c:v>RM1/2/3/4/5/6/7/8</c:v>
                </c:pt>
              </c:strCache>
            </c:strRef>
          </c:tx>
          <c:spPr>
            <a:ln w="28575" cap="rnd">
              <a:solidFill>
                <a:schemeClr val="accent2"/>
              </a:solidFill>
              <a:round/>
            </a:ln>
            <a:effectLst/>
          </c:spPr>
          <c:marker>
            <c:symbol val="none"/>
          </c:marker>
          <c:val>
            <c:numRef>
              <c:f>'MEDIOS MOLEDORES'!$B$6:$B$36</c:f>
              <c:numCache>
                <c:formatCode>General</c:formatCode>
                <c:ptCount val="31"/>
                <c:pt idx="0">
                  <c:v>92</c:v>
                </c:pt>
                <c:pt idx="1">
                  <c:v>92</c:v>
                </c:pt>
                <c:pt idx="2">
                  <c:v>92</c:v>
                </c:pt>
                <c:pt idx="3">
                  <c:v>92</c:v>
                </c:pt>
                <c:pt idx="4">
                  <c:v>92</c:v>
                </c:pt>
                <c:pt idx="5">
                  <c:v>92</c:v>
                </c:pt>
                <c:pt idx="6">
                  <c:v>92</c:v>
                </c:pt>
                <c:pt idx="7">
                  <c:v>92</c:v>
                </c:pt>
                <c:pt idx="8">
                  <c:v>92</c:v>
                </c:pt>
                <c:pt idx="9">
                  <c:v>92</c:v>
                </c:pt>
                <c:pt idx="10">
                  <c:v>92</c:v>
                </c:pt>
                <c:pt idx="11">
                  <c:v>92</c:v>
                </c:pt>
                <c:pt idx="12">
                  <c:v>92</c:v>
                </c:pt>
                <c:pt idx="13">
                  <c:v>92</c:v>
                </c:pt>
                <c:pt idx="14">
                  <c:v>92</c:v>
                </c:pt>
                <c:pt idx="15">
                  <c:v>92</c:v>
                </c:pt>
                <c:pt idx="16">
                  <c:v>92</c:v>
                </c:pt>
                <c:pt idx="17">
                  <c:v>92</c:v>
                </c:pt>
                <c:pt idx="18">
                  <c:v>92</c:v>
                </c:pt>
                <c:pt idx="19">
                  <c:v>92</c:v>
                </c:pt>
                <c:pt idx="20">
                  <c:v>92</c:v>
                </c:pt>
                <c:pt idx="21">
                  <c:v>92</c:v>
                </c:pt>
                <c:pt idx="22">
                  <c:v>92</c:v>
                </c:pt>
                <c:pt idx="23">
                  <c:v>92</c:v>
                </c:pt>
                <c:pt idx="24">
                  <c:v>92</c:v>
                </c:pt>
                <c:pt idx="25">
                  <c:v>92</c:v>
                </c:pt>
                <c:pt idx="26">
                  <c:v>92</c:v>
                </c:pt>
                <c:pt idx="27">
                  <c:v>92</c:v>
                </c:pt>
                <c:pt idx="28">
                  <c:v>92</c:v>
                </c:pt>
                <c:pt idx="29">
                  <c:v>92</c:v>
                </c:pt>
                <c:pt idx="30">
                  <c:v>92</c:v>
                </c:pt>
              </c:numCache>
            </c:numRef>
          </c:val>
          <c:smooth val="0"/>
          <c:extLst>
            <c:ext xmlns:c16="http://schemas.microsoft.com/office/drawing/2014/chart" uri="{C3380CC4-5D6E-409C-BE32-E72D297353CC}">
              <c16:uniqueId val="{00000001-6E80-4FBC-9BA1-256BEBEDC9EA}"/>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RM 3</a:t>
            </a:r>
          </a:p>
        </c:rich>
      </c:tx>
      <c:layout>
        <c:manualLayout>
          <c:xMode val="edge"/>
          <c:yMode val="edge"/>
          <c:x val="0.36259713829220752"/>
          <c:y val="2.56945080227322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MOLEDORES'!$F$4:$F$5</c:f>
              <c:strCache>
                <c:ptCount val="2"/>
                <c:pt idx="0">
                  <c:v>RM - 1</c:v>
                </c:pt>
                <c:pt idx="1">
                  <c:v>92</c:v>
                </c:pt>
              </c:strCache>
            </c:strRef>
          </c:tx>
          <c:spPr>
            <a:solidFill>
              <a:schemeClr val="accent1"/>
            </a:solidFill>
            <a:ln>
              <a:noFill/>
            </a:ln>
            <a:effectLst/>
          </c:spPr>
          <c:invertIfNegative val="0"/>
          <c:val>
            <c:numRef>
              <c:f>'MEDIOS MOLEDORES'!$H$6:$H$36</c:f>
              <c:numCache>
                <c:formatCode>General</c:formatCode>
                <c:ptCount val="31"/>
                <c:pt idx="3">
                  <c:v>93.5</c:v>
                </c:pt>
                <c:pt idx="4">
                  <c:v>0</c:v>
                </c:pt>
                <c:pt idx="5">
                  <c:v>91.2</c:v>
                </c:pt>
                <c:pt idx="6">
                  <c:v>92</c:v>
                </c:pt>
                <c:pt idx="7">
                  <c:v>89.3</c:v>
                </c:pt>
                <c:pt idx="8">
                  <c:v>86</c:v>
                </c:pt>
                <c:pt idx="9">
                  <c:v>91.8</c:v>
                </c:pt>
                <c:pt idx="10">
                  <c:v>86.2</c:v>
                </c:pt>
                <c:pt idx="11">
                  <c:v>0</c:v>
                </c:pt>
                <c:pt idx="12">
                  <c:v>0</c:v>
                </c:pt>
                <c:pt idx="13">
                  <c:v>90</c:v>
                </c:pt>
                <c:pt idx="14">
                  <c:v>0</c:v>
                </c:pt>
                <c:pt idx="15">
                  <c:v>0</c:v>
                </c:pt>
                <c:pt idx="16">
                  <c:v>0</c:v>
                </c:pt>
                <c:pt idx="17">
                  <c:v>0</c:v>
                </c:pt>
                <c:pt idx="18">
                  <c:v>0</c:v>
                </c:pt>
                <c:pt idx="19">
                  <c:v>0</c:v>
                </c:pt>
                <c:pt idx="20">
                  <c:v>89.5</c:v>
                </c:pt>
                <c:pt idx="21">
                  <c:v>87.2</c:v>
                </c:pt>
                <c:pt idx="22">
                  <c:v>86.6</c:v>
                </c:pt>
                <c:pt idx="23">
                  <c:v>89.5</c:v>
                </c:pt>
                <c:pt idx="24">
                  <c:v>88.5</c:v>
                </c:pt>
                <c:pt idx="25">
                  <c:v>92</c:v>
                </c:pt>
                <c:pt idx="26">
                  <c:v>0</c:v>
                </c:pt>
                <c:pt idx="27">
                  <c:v>0</c:v>
                </c:pt>
                <c:pt idx="28">
                  <c:v>0</c:v>
                </c:pt>
                <c:pt idx="29">
                  <c:v>0</c:v>
                </c:pt>
                <c:pt idx="30">
                  <c:v>0</c:v>
                </c:pt>
              </c:numCache>
            </c:numRef>
          </c:val>
          <c:extLst>
            <c:ext xmlns:c16="http://schemas.microsoft.com/office/drawing/2014/chart" uri="{C3380CC4-5D6E-409C-BE32-E72D297353CC}">
              <c16:uniqueId val="{00000000-E7CB-4B64-B69C-3F4A3FB17CC2}"/>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MOLEDORES'!$B$4:$B$5</c:f>
              <c:strCache>
                <c:ptCount val="2"/>
                <c:pt idx="1">
                  <c:v>RM1/2/3/4/5/6/7/8</c:v>
                </c:pt>
              </c:strCache>
            </c:strRef>
          </c:tx>
          <c:spPr>
            <a:ln w="28575" cap="rnd">
              <a:solidFill>
                <a:schemeClr val="accent2"/>
              </a:solidFill>
              <a:round/>
            </a:ln>
            <a:effectLst/>
          </c:spPr>
          <c:marker>
            <c:symbol val="none"/>
          </c:marker>
          <c:val>
            <c:numRef>
              <c:f>'MEDIOS MOLEDORES'!$B$6:$B$36</c:f>
              <c:numCache>
                <c:formatCode>General</c:formatCode>
                <c:ptCount val="31"/>
                <c:pt idx="0">
                  <c:v>92</c:v>
                </c:pt>
                <c:pt idx="1">
                  <c:v>92</c:v>
                </c:pt>
                <c:pt idx="2">
                  <c:v>92</c:v>
                </c:pt>
                <c:pt idx="3">
                  <c:v>92</c:v>
                </c:pt>
                <c:pt idx="4">
                  <c:v>92</c:v>
                </c:pt>
                <c:pt idx="5">
                  <c:v>92</c:v>
                </c:pt>
                <c:pt idx="6">
                  <c:v>92</c:v>
                </c:pt>
                <c:pt idx="7">
                  <c:v>92</c:v>
                </c:pt>
                <c:pt idx="8">
                  <c:v>92</c:v>
                </c:pt>
                <c:pt idx="9">
                  <c:v>92</c:v>
                </c:pt>
                <c:pt idx="10">
                  <c:v>92</c:v>
                </c:pt>
                <c:pt idx="11">
                  <c:v>92</c:v>
                </c:pt>
                <c:pt idx="12">
                  <c:v>92</c:v>
                </c:pt>
                <c:pt idx="13">
                  <c:v>92</c:v>
                </c:pt>
                <c:pt idx="14">
                  <c:v>92</c:v>
                </c:pt>
                <c:pt idx="15">
                  <c:v>92</c:v>
                </c:pt>
                <c:pt idx="16">
                  <c:v>92</c:v>
                </c:pt>
                <c:pt idx="17">
                  <c:v>92</c:v>
                </c:pt>
                <c:pt idx="18">
                  <c:v>92</c:v>
                </c:pt>
                <c:pt idx="19">
                  <c:v>92</c:v>
                </c:pt>
                <c:pt idx="20">
                  <c:v>92</c:v>
                </c:pt>
                <c:pt idx="21">
                  <c:v>92</c:v>
                </c:pt>
                <c:pt idx="22">
                  <c:v>92</c:v>
                </c:pt>
                <c:pt idx="23">
                  <c:v>92</c:v>
                </c:pt>
                <c:pt idx="24">
                  <c:v>92</c:v>
                </c:pt>
                <c:pt idx="25">
                  <c:v>92</c:v>
                </c:pt>
                <c:pt idx="26">
                  <c:v>92</c:v>
                </c:pt>
                <c:pt idx="27">
                  <c:v>92</c:v>
                </c:pt>
                <c:pt idx="28">
                  <c:v>92</c:v>
                </c:pt>
                <c:pt idx="29">
                  <c:v>92</c:v>
                </c:pt>
                <c:pt idx="30">
                  <c:v>92</c:v>
                </c:pt>
              </c:numCache>
            </c:numRef>
          </c:val>
          <c:smooth val="0"/>
          <c:extLst>
            <c:ext xmlns:c16="http://schemas.microsoft.com/office/drawing/2014/chart" uri="{C3380CC4-5D6E-409C-BE32-E72D297353CC}">
              <c16:uniqueId val="{00000001-E7CB-4B64-B69C-3F4A3FB17CC2}"/>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RM 4</a:t>
            </a:r>
          </a:p>
        </c:rich>
      </c:tx>
      <c:layout>
        <c:manualLayout>
          <c:xMode val="edge"/>
          <c:yMode val="edge"/>
          <c:x val="0.36551376681190156"/>
          <c:y val="2.56944444444444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MOLEDORES'!$F$4:$F$5</c:f>
              <c:strCache>
                <c:ptCount val="2"/>
                <c:pt idx="0">
                  <c:v>RM - 1</c:v>
                </c:pt>
                <c:pt idx="1">
                  <c:v>92</c:v>
                </c:pt>
              </c:strCache>
            </c:strRef>
          </c:tx>
          <c:spPr>
            <a:solidFill>
              <a:schemeClr val="accent1"/>
            </a:solidFill>
            <a:ln>
              <a:noFill/>
            </a:ln>
            <a:effectLst/>
          </c:spPr>
          <c:invertIfNegative val="0"/>
          <c:val>
            <c:numRef>
              <c:f>'MEDIOS MOLEDORES'!$I$6:$I$36</c:f>
              <c:numCache>
                <c:formatCode>General</c:formatCode>
                <c:ptCount val="31"/>
                <c:pt idx="3">
                  <c:v>91.8</c:v>
                </c:pt>
                <c:pt idx="4">
                  <c:v>87.9</c:v>
                </c:pt>
                <c:pt idx="5">
                  <c:v>91.4</c:v>
                </c:pt>
                <c:pt idx="6">
                  <c:v>89.7</c:v>
                </c:pt>
                <c:pt idx="7">
                  <c:v>91.6</c:v>
                </c:pt>
                <c:pt idx="8">
                  <c:v>90.8</c:v>
                </c:pt>
                <c:pt idx="9">
                  <c:v>0</c:v>
                </c:pt>
                <c:pt idx="10">
                  <c:v>0</c:v>
                </c:pt>
                <c:pt idx="11">
                  <c:v>0</c:v>
                </c:pt>
                <c:pt idx="12">
                  <c:v>0</c:v>
                </c:pt>
                <c:pt idx="13">
                  <c:v>93.7</c:v>
                </c:pt>
                <c:pt idx="14">
                  <c:v>0</c:v>
                </c:pt>
                <c:pt idx="15">
                  <c:v>0</c:v>
                </c:pt>
                <c:pt idx="16">
                  <c:v>0</c:v>
                </c:pt>
                <c:pt idx="17">
                  <c:v>91.4</c:v>
                </c:pt>
                <c:pt idx="18">
                  <c:v>0</c:v>
                </c:pt>
                <c:pt idx="19">
                  <c:v>0</c:v>
                </c:pt>
                <c:pt idx="20">
                  <c:v>87.2</c:v>
                </c:pt>
                <c:pt idx="21">
                  <c:v>85.1</c:v>
                </c:pt>
                <c:pt idx="22">
                  <c:v>80.7</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AA61-40CB-A85D-210F9F8FA5FD}"/>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MOLEDORES'!$B$4:$B$5</c:f>
              <c:strCache>
                <c:ptCount val="2"/>
                <c:pt idx="1">
                  <c:v>RM1/2/3/4/5/6/7/8</c:v>
                </c:pt>
              </c:strCache>
            </c:strRef>
          </c:tx>
          <c:spPr>
            <a:ln w="28575" cap="rnd">
              <a:solidFill>
                <a:schemeClr val="accent2"/>
              </a:solidFill>
              <a:round/>
            </a:ln>
            <a:effectLst/>
          </c:spPr>
          <c:marker>
            <c:symbol val="none"/>
          </c:marker>
          <c:val>
            <c:numRef>
              <c:f>'MEDIOS MOLEDORES'!$B$6:$B$36</c:f>
              <c:numCache>
                <c:formatCode>General</c:formatCode>
                <c:ptCount val="31"/>
                <c:pt idx="0">
                  <c:v>92</c:v>
                </c:pt>
                <c:pt idx="1">
                  <c:v>92</c:v>
                </c:pt>
                <c:pt idx="2">
                  <c:v>92</c:v>
                </c:pt>
                <c:pt idx="3">
                  <c:v>92</c:v>
                </c:pt>
                <c:pt idx="4">
                  <c:v>92</c:v>
                </c:pt>
                <c:pt idx="5">
                  <c:v>92</c:v>
                </c:pt>
                <c:pt idx="6">
                  <c:v>92</c:v>
                </c:pt>
                <c:pt idx="7">
                  <c:v>92</c:v>
                </c:pt>
                <c:pt idx="8">
                  <c:v>92</c:v>
                </c:pt>
                <c:pt idx="9">
                  <c:v>92</c:v>
                </c:pt>
                <c:pt idx="10">
                  <c:v>92</c:v>
                </c:pt>
                <c:pt idx="11">
                  <c:v>92</c:v>
                </c:pt>
                <c:pt idx="12">
                  <c:v>92</c:v>
                </c:pt>
                <c:pt idx="13">
                  <c:v>92</c:v>
                </c:pt>
                <c:pt idx="14">
                  <c:v>92</c:v>
                </c:pt>
                <c:pt idx="15">
                  <c:v>92</c:v>
                </c:pt>
                <c:pt idx="16">
                  <c:v>92</c:v>
                </c:pt>
                <c:pt idx="17">
                  <c:v>92</c:v>
                </c:pt>
                <c:pt idx="18">
                  <c:v>92</c:v>
                </c:pt>
                <c:pt idx="19">
                  <c:v>92</c:v>
                </c:pt>
                <c:pt idx="20">
                  <c:v>92</c:v>
                </c:pt>
                <c:pt idx="21">
                  <c:v>92</c:v>
                </c:pt>
                <c:pt idx="22">
                  <c:v>92</c:v>
                </c:pt>
                <c:pt idx="23">
                  <c:v>92</c:v>
                </c:pt>
                <c:pt idx="24">
                  <c:v>92</c:v>
                </c:pt>
                <c:pt idx="25">
                  <c:v>92</c:v>
                </c:pt>
                <c:pt idx="26">
                  <c:v>92</c:v>
                </c:pt>
                <c:pt idx="27">
                  <c:v>92</c:v>
                </c:pt>
                <c:pt idx="28">
                  <c:v>92</c:v>
                </c:pt>
                <c:pt idx="29">
                  <c:v>92</c:v>
                </c:pt>
                <c:pt idx="30">
                  <c:v>92</c:v>
                </c:pt>
              </c:numCache>
            </c:numRef>
          </c:val>
          <c:smooth val="0"/>
          <c:extLst>
            <c:ext xmlns:c16="http://schemas.microsoft.com/office/drawing/2014/chart" uri="{C3380CC4-5D6E-409C-BE32-E72D297353CC}">
              <c16:uniqueId val="{00000001-AA61-40CB-A85D-210F9F8FA5FD}"/>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RM 5</a:t>
            </a:r>
          </a:p>
        </c:rich>
      </c:tx>
      <c:layout>
        <c:manualLayout>
          <c:xMode val="edge"/>
          <c:yMode val="edge"/>
          <c:x val="0.36634716372352261"/>
          <c:y val="2.50000635782877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MOLEDORES'!$F$4:$F$5</c:f>
              <c:strCache>
                <c:ptCount val="2"/>
                <c:pt idx="0">
                  <c:v>RM - 1</c:v>
                </c:pt>
                <c:pt idx="1">
                  <c:v>92</c:v>
                </c:pt>
              </c:strCache>
            </c:strRef>
          </c:tx>
          <c:spPr>
            <a:solidFill>
              <a:schemeClr val="accent1"/>
            </a:solidFill>
            <a:ln>
              <a:noFill/>
            </a:ln>
            <a:effectLst/>
          </c:spPr>
          <c:invertIfNegative val="0"/>
          <c:val>
            <c:numRef>
              <c:f>'MEDIOS MOLEDORES'!$J$6:$J$36</c:f>
              <c:numCache>
                <c:formatCode>General</c:formatCode>
                <c:ptCount val="31"/>
                <c:pt idx="3">
                  <c:v>89.8</c:v>
                </c:pt>
                <c:pt idx="4">
                  <c:v>87.4</c:v>
                </c:pt>
                <c:pt idx="5">
                  <c:v>90</c:v>
                </c:pt>
                <c:pt idx="6">
                  <c:v>88.1</c:v>
                </c:pt>
                <c:pt idx="7">
                  <c:v>91.2</c:v>
                </c:pt>
                <c:pt idx="8">
                  <c:v>88.9</c:v>
                </c:pt>
                <c:pt idx="9">
                  <c:v>93.9</c:v>
                </c:pt>
                <c:pt idx="10">
                  <c:v>92.3</c:v>
                </c:pt>
                <c:pt idx="11">
                  <c:v>0</c:v>
                </c:pt>
                <c:pt idx="12">
                  <c:v>0</c:v>
                </c:pt>
                <c:pt idx="13">
                  <c:v>91.4</c:v>
                </c:pt>
                <c:pt idx="14">
                  <c:v>94.4</c:v>
                </c:pt>
                <c:pt idx="15">
                  <c:v>92.5</c:v>
                </c:pt>
                <c:pt idx="16">
                  <c:v>90.2</c:v>
                </c:pt>
                <c:pt idx="17">
                  <c:v>87.5</c:v>
                </c:pt>
                <c:pt idx="18">
                  <c:v>94.1</c:v>
                </c:pt>
                <c:pt idx="19">
                  <c:v>0</c:v>
                </c:pt>
                <c:pt idx="20">
                  <c:v>90.4</c:v>
                </c:pt>
                <c:pt idx="21">
                  <c:v>88.7</c:v>
                </c:pt>
                <c:pt idx="22">
                  <c:v>86.6</c:v>
                </c:pt>
                <c:pt idx="23">
                  <c:v>88.1</c:v>
                </c:pt>
                <c:pt idx="24">
                  <c:v>90.4</c:v>
                </c:pt>
                <c:pt idx="25">
                  <c:v>93.7</c:v>
                </c:pt>
                <c:pt idx="26">
                  <c:v>0</c:v>
                </c:pt>
                <c:pt idx="27">
                  <c:v>0</c:v>
                </c:pt>
                <c:pt idx="28">
                  <c:v>0</c:v>
                </c:pt>
                <c:pt idx="29">
                  <c:v>0</c:v>
                </c:pt>
                <c:pt idx="30">
                  <c:v>0</c:v>
                </c:pt>
              </c:numCache>
            </c:numRef>
          </c:val>
          <c:extLst>
            <c:ext xmlns:c16="http://schemas.microsoft.com/office/drawing/2014/chart" uri="{C3380CC4-5D6E-409C-BE32-E72D297353CC}">
              <c16:uniqueId val="{00000000-E29E-4362-91E6-B7221F429D3E}"/>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MOLEDORES'!$B$4:$B$5</c:f>
              <c:strCache>
                <c:ptCount val="2"/>
                <c:pt idx="1">
                  <c:v>RM1/2/3/4/5/6/7/8</c:v>
                </c:pt>
              </c:strCache>
            </c:strRef>
          </c:tx>
          <c:spPr>
            <a:ln w="28575" cap="rnd">
              <a:solidFill>
                <a:schemeClr val="accent2"/>
              </a:solidFill>
              <a:round/>
            </a:ln>
            <a:effectLst/>
          </c:spPr>
          <c:marker>
            <c:symbol val="none"/>
          </c:marker>
          <c:val>
            <c:numRef>
              <c:f>'MEDIOS MOLEDORES'!$B$6:$B$36</c:f>
              <c:numCache>
                <c:formatCode>General</c:formatCode>
                <c:ptCount val="31"/>
                <c:pt idx="0">
                  <c:v>92</c:v>
                </c:pt>
                <c:pt idx="1">
                  <c:v>92</c:v>
                </c:pt>
                <c:pt idx="2">
                  <c:v>92</c:v>
                </c:pt>
                <c:pt idx="3">
                  <c:v>92</c:v>
                </c:pt>
                <c:pt idx="4">
                  <c:v>92</c:v>
                </c:pt>
                <c:pt idx="5">
                  <c:v>92</c:v>
                </c:pt>
                <c:pt idx="6">
                  <c:v>92</c:v>
                </c:pt>
                <c:pt idx="7">
                  <c:v>92</c:v>
                </c:pt>
                <c:pt idx="8">
                  <c:v>92</c:v>
                </c:pt>
                <c:pt idx="9">
                  <c:v>92</c:v>
                </c:pt>
                <c:pt idx="10">
                  <c:v>92</c:v>
                </c:pt>
                <c:pt idx="11">
                  <c:v>92</c:v>
                </c:pt>
                <c:pt idx="12">
                  <c:v>92</c:v>
                </c:pt>
                <c:pt idx="13">
                  <c:v>92</c:v>
                </c:pt>
                <c:pt idx="14">
                  <c:v>92</c:v>
                </c:pt>
                <c:pt idx="15">
                  <c:v>92</c:v>
                </c:pt>
                <c:pt idx="16">
                  <c:v>92</c:v>
                </c:pt>
                <c:pt idx="17">
                  <c:v>92</c:v>
                </c:pt>
                <c:pt idx="18">
                  <c:v>92</c:v>
                </c:pt>
                <c:pt idx="19">
                  <c:v>92</c:v>
                </c:pt>
                <c:pt idx="20">
                  <c:v>92</c:v>
                </c:pt>
                <c:pt idx="21">
                  <c:v>92</c:v>
                </c:pt>
                <c:pt idx="22">
                  <c:v>92</c:v>
                </c:pt>
                <c:pt idx="23">
                  <c:v>92</c:v>
                </c:pt>
                <c:pt idx="24">
                  <c:v>92</c:v>
                </c:pt>
                <c:pt idx="25">
                  <c:v>92</c:v>
                </c:pt>
                <c:pt idx="26">
                  <c:v>92</c:v>
                </c:pt>
                <c:pt idx="27">
                  <c:v>92</c:v>
                </c:pt>
                <c:pt idx="28">
                  <c:v>92</c:v>
                </c:pt>
                <c:pt idx="29">
                  <c:v>92</c:v>
                </c:pt>
                <c:pt idx="30">
                  <c:v>92</c:v>
                </c:pt>
              </c:numCache>
            </c:numRef>
          </c:val>
          <c:smooth val="0"/>
          <c:extLst>
            <c:ext xmlns:c16="http://schemas.microsoft.com/office/drawing/2014/chart" uri="{C3380CC4-5D6E-409C-BE32-E72D297353CC}">
              <c16:uniqueId val="{00000001-E29E-4362-91E6-B7221F429D3E}"/>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RM 6</a:t>
            </a:r>
          </a:p>
        </c:rich>
      </c:tx>
      <c:layout>
        <c:manualLayout>
          <c:xMode val="edge"/>
          <c:yMode val="edge"/>
          <c:x val="0.36676380495887417"/>
          <c:y val="2.43056191338433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MOLEDORES'!$F$4:$F$5</c:f>
              <c:strCache>
                <c:ptCount val="2"/>
                <c:pt idx="0">
                  <c:v>RM - 1</c:v>
                </c:pt>
                <c:pt idx="1">
                  <c:v>92</c:v>
                </c:pt>
              </c:strCache>
            </c:strRef>
          </c:tx>
          <c:spPr>
            <a:solidFill>
              <a:schemeClr val="accent1"/>
            </a:solidFill>
            <a:ln>
              <a:noFill/>
            </a:ln>
            <a:effectLst/>
          </c:spPr>
          <c:invertIfNegative val="0"/>
          <c:val>
            <c:numRef>
              <c:f>'MEDIOS MOLEDORES'!$K$6:$K$36</c:f>
              <c:numCache>
                <c:formatCode>General</c:formatCode>
                <c:ptCount val="31"/>
                <c:pt idx="3">
                  <c:v>93.9</c:v>
                </c:pt>
                <c:pt idx="4">
                  <c:v>90.2</c:v>
                </c:pt>
                <c:pt idx="5">
                  <c:v>94.3</c:v>
                </c:pt>
                <c:pt idx="6">
                  <c:v>93.1</c:v>
                </c:pt>
                <c:pt idx="7">
                  <c:v>91</c:v>
                </c:pt>
                <c:pt idx="8">
                  <c:v>89.3</c:v>
                </c:pt>
                <c:pt idx="9">
                  <c:v>94.8</c:v>
                </c:pt>
                <c:pt idx="10">
                  <c:v>93.1</c:v>
                </c:pt>
                <c:pt idx="11">
                  <c:v>0</c:v>
                </c:pt>
                <c:pt idx="12">
                  <c:v>0</c:v>
                </c:pt>
                <c:pt idx="13">
                  <c:v>93.1</c:v>
                </c:pt>
                <c:pt idx="14">
                  <c:v>91</c:v>
                </c:pt>
                <c:pt idx="15">
                  <c:v>92.9</c:v>
                </c:pt>
                <c:pt idx="16">
                  <c:v>90.8</c:v>
                </c:pt>
                <c:pt idx="17">
                  <c:v>90.2</c:v>
                </c:pt>
                <c:pt idx="18">
                  <c:v>92</c:v>
                </c:pt>
                <c:pt idx="19">
                  <c:v>0</c:v>
                </c:pt>
                <c:pt idx="20">
                  <c:v>88.1</c:v>
                </c:pt>
                <c:pt idx="21">
                  <c:v>86.4</c:v>
                </c:pt>
                <c:pt idx="22">
                  <c:v>84.1</c:v>
                </c:pt>
                <c:pt idx="23">
                  <c:v>87.4</c:v>
                </c:pt>
                <c:pt idx="24">
                  <c:v>89.8</c:v>
                </c:pt>
                <c:pt idx="25">
                  <c:v>92.9</c:v>
                </c:pt>
                <c:pt idx="26">
                  <c:v>0</c:v>
                </c:pt>
                <c:pt idx="27">
                  <c:v>0</c:v>
                </c:pt>
                <c:pt idx="28">
                  <c:v>0</c:v>
                </c:pt>
                <c:pt idx="29">
                  <c:v>0</c:v>
                </c:pt>
                <c:pt idx="30">
                  <c:v>0</c:v>
                </c:pt>
              </c:numCache>
            </c:numRef>
          </c:val>
          <c:extLst>
            <c:ext xmlns:c16="http://schemas.microsoft.com/office/drawing/2014/chart" uri="{C3380CC4-5D6E-409C-BE32-E72D297353CC}">
              <c16:uniqueId val="{00000000-E40E-47D2-A710-FAB7D0D5CD33}"/>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MOLEDORES'!$B$4:$B$5</c:f>
              <c:strCache>
                <c:ptCount val="2"/>
                <c:pt idx="1">
                  <c:v>RM1/2/3/4/5/6/7/8</c:v>
                </c:pt>
              </c:strCache>
            </c:strRef>
          </c:tx>
          <c:spPr>
            <a:ln w="28575" cap="rnd">
              <a:solidFill>
                <a:schemeClr val="accent2"/>
              </a:solidFill>
              <a:round/>
            </a:ln>
            <a:effectLst/>
          </c:spPr>
          <c:marker>
            <c:symbol val="none"/>
          </c:marker>
          <c:val>
            <c:numRef>
              <c:f>'MEDIOS MOLEDORES'!$B$6:$B$36</c:f>
              <c:numCache>
                <c:formatCode>General</c:formatCode>
                <c:ptCount val="31"/>
                <c:pt idx="0">
                  <c:v>92</c:v>
                </c:pt>
                <c:pt idx="1">
                  <c:v>92</c:v>
                </c:pt>
                <c:pt idx="2">
                  <c:v>92</c:v>
                </c:pt>
                <c:pt idx="3">
                  <c:v>92</c:v>
                </c:pt>
                <c:pt idx="4">
                  <c:v>92</c:v>
                </c:pt>
                <c:pt idx="5">
                  <c:v>92</c:v>
                </c:pt>
                <c:pt idx="6">
                  <c:v>92</c:v>
                </c:pt>
                <c:pt idx="7">
                  <c:v>92</c:v>
                </c:pt>
                <c:pt idx="8">
                  <c:v>92</c:v>
                </c:pt>
                <c:pt idx="9">
                  <c:v>92</c:v>
                </c:pt>
                <c:pt idx="10">
                  <c:v>92</c:v>
                </c:pt>
                <c:pt idx="11">
                  <c:v>92</c:v>
                </c:pt>
                <c:pt idx="12">
                  <c:v>92</c:v>
                </c:pt>
                <c:pt idx="13">
                  <c:v>92</c:v>
                </c:pt>
                <c:pt idx="14">
                  <c:v>92</c:v>
                </c:pt>
                <c:pt idx="15">
                  <c:v>92</c:v>
                </c:pt>
                <c:pt idx="16">
                  <c:v>92</c:v>
                </c:pt>
                <c:pt idx="17">
                  <c:v>92</c:v>
                </c:pt>
                <c:pt idx="18">
                  <c:v>92</c:v>
                </c:pt>
                <c:pt idx="19">
                  <c:v>92</c:v>
                </c:pt>
                <c:pt idx="20">
                  <c:v>92</c:v>
                </c:pt>
                <c:pt idx="21">
                  <c:v>92</c:v>
                </c:pt>
                <c:pt idx="22">
                  <c:v>92</c:v>
                </c:pt>
                <c:pt idx="23">
                  <c:v>92</c:v>
                </c:pt>
                <c:pt idx="24">
                  <c:v>92</c:v>
                </c:pt>
                <c:pt idx="25">
                  <c:v>92</c:v>
                </c:pt>
                <c:pt idx="26">
                  <c:v>92</c:v>
                </c:pt>
                <c:pt idx="27">
                  <c:v>92</c:v>
                </c:pt>
                <c:pt idx="28">
                  <c:v>92</c:v>
                </c:pt>
                <c:pt idx="29">
                  <c:v>92</c:v>
                </c:pt>
                <c:pt idx="30">
                  <c:v>92</c:v>
                </c:pt>
              </c:numCache>
            </c:numRef>
          </c:val>
          <c:smooth val="0"/>
          <c:extLst>
            <c:ext xmlns:c16="http://schemas.microsoft.com/office/drawing/2014/chart" uri="{C3380CC4-5D6E-409C-BE32-E72D297353CC}">
              <c16:uniqueId val="{00000001-E40E-47D2-A710-FAB7D0D5CD33}"/>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RM 7</a:t>
            </a:r>
          </a:p>
        </c:rich>
      </c:tx>
      <c:layout>
        <c:manualLayout>
          <c:xMode val="edge"/>
          <c:yMode val="edge"/>
          <c:x val="0.36676380495887417"/>
          <c:y val="2.43056191338433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MOLEDORES'!$F$4:$F$5</c:f>
              <c:strCache>
                <c:ptCount val="2"/>
                <c:pt idx="0">
                  <c:v>RM - 1</c:v>
                </c:pt>
                <c:pt idx="1">
                  <c:v>92</c:v>
                </c:pt>
              </c:strCache>
            </c:strRef>
          </c:tx>
          <c:spPr>
            <a:solidFill>
              <a:schemeClr val="accent1"/>
            </a:solidFill>
            <a:ln>
              <a:noFill/>
            </a:ln>
            <a:effectLst/>
          </c:spPr>
          <c:invertIfNegative val="0"/>
          <c:val>
            <c:numRef>
              <c:f>'MEDIOS MOLEDORES'!$L$6:$L$36</c:f>
              <c:numCache>
                <c:formatCode>General</c:formatCode>
                <c:ptCount val="31"/>
                <c:pt idx="3">
                  <c:v>90.6</c:v>
                </c:pt>
                <c:pt idx="4">
                  <c:v>86.4</c:v>
                </c:pt>
                <c:pt idx="5">
                  <c:v>89.3</c:v>
                </c:pt>
                <c:pt idx="6">
                  <c:v>88.1</c:v>
                </c:pt>
                <c:pt idx="7">
                  <c:v>88.1</c:v>
                </c:pt>
                <c:pt idx="8">
                  <c:v>87.7</c:v>
                </c:pt>
                <c:pt idx="9">
                  <c:v>92.5</c:v>
                </c:pt>
                <c:pt idx="10">
                  <c:v>94.4</c:v>
                </c:pt>
                <c:pt idx="11">
                  <c:v>0</c:v>
                </c:pt>
                <c:pt idx="12">
                  <c:v>0</c:v>
                </c:pt>
                <c:pt idx="13">
                  <c:v>94.8</c:v>
                </c:pt>
                <c:pt idx="14">
                  <c:v>93.1</c:v>
                </c:pt>
                <c:pt idx="15">
                  <c:v>91.8</c:v>
                </c:pt>
                <c:pt idx="16">
                  <c:v>0</c:v>
                </c:pt>
                <c:pt idx="17">
                  <c:v>0</c:v>
                </c:pt>
                <c:pt idx="18">
                  <c:v>0</c:v>
                </c:pt>
                <c:pt idx="19">
                  <c:v>0</c:v>
                </c:pt>
                <c:pt idx="20">
                  <c:v>0</c:v>
                </c:pt>
                <c:pt idx="21">
                  <c:v>0</c:v>
                </c:pt>
                <c:pt idx="22">
                  <c:v>91.8</c:v>
                </c:pt>
                <c:pt idx="23">
                  <c:v>89.7</c:v>
                </c:pt>
                <c:pt idx="24">
                  <c:v>92.1</c:v>
                </c:pt>
                <c:pt idx="25">
                  <c:v>92.3</c:v>
                </c:pt>
                <c:pt idx="26">
                  <c:v>0</c:v>
                </c:pt>
                <c:pt idx="27">
                  <c:v>0</c:v>
                </c:pt>
                <c:pt idx="28">
                  <c:v>0</c:v>
                </c:pt>
                <c:pt idx="29">
                  <c:v>0</c:v>
                </c:pt>
                <c:pt idx="30">
                  <c:v>0</c:v>
                </c:pt>
              </c:numCache>
            </c:numRef>
          </c:val>
          <c:extLst>
            <c:ext xmlns:c16="http://schemas.microsoft.com/office/drawing/2014/chart" uri="{C3380CC4-5D6E-409C-BE32-E72D297353CC}">
              <c16:uniqueId val="{00000000-8C7F-4C44-988C-36CE6188F622}"/>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MOLEDORES'!$B$4:$B$5</c:f>
              <c:strCache>
                <c:ptCount val="2"/>
                <c:pt idx="1">
                  <c:v>RM1/2/3/4/5/6/7/8</c:v>
                </c:pt>
              </c:strCache>
            </c:strRef>
          </c:tx>
          <c:spPr>
            <a:ln w="28575" cap="rnd">
              <a:solidFill>
                <a:schemeClr val="accent2"/>
              </a:solidFill>
              <a:round/>
            </a:ln>
            <a:effectLst/>
          </c:spPr>
          <c:marker>
            <c:symbol val="none"/>
          </c:marker>
          <c:val>
            <c:numRef>
              <c:f>'MEDIOS MOLEDORES'!$B$6:$B$36</c:f>
              <c:numCache>
                <c:formatCode>General</c:formatCode>
                <c:ptCount val="31"/>
                <c:pt idx="0">
                  <c:v>92</c:v>
                </c:pt>
                <c:pt idx="1">
                  <c:v>92</c:v>
                </c:pt>
                <c:pt idx="2">
                  <c:v>92</c:v>
                </c:pt>
                <c:pt idx="3">
                  <c:v>92</c:v>
                </c:pt>
                <c:pt idx="4">
                  <c:v>92</c:v>
                </c:pt>
                <c:pt idx="5">
                  <c:v>92</c:v>
                </c:pt>
                <c:pt idx="6">
                  <c:v>92</c:v>
                </c:pt>
                <c:pt idx="7">
                  <c:v>92</c:v>
                </c:pt>
                <c:pt idx="8">
                  <c:v>92</c:v>
                </c:pt>
                <c:pt idx="9">
                  <c:v>92</c:v>
                </c:pt>
                <c:pt idx="10">
                  <c:v>92</c:v>
                </c:pt>
                <c:pt idx="11">
                  <c:v>92</c:v>
                </c:pt>
                <c:pt idx="12">
                  <c:v>92</c:v>
                </c:pt>
                <c:pt idx="13">
                  <c:v>92</c:v>
                </c:pt>
                <c:pt idx="14">
                  <c:v>92</c:v>
                </c:pt>
                <c:pt idx="15">
                  <c:v>92</c:v>
                </c:pt>
                <c:pt idx="16">
                  <c:v>92</c:v>
                </c:pt>
                <c:pt idx="17">
                  <c:v>92</c:v>
                </c:pt>
                <c:pt idx="18">
                  <c:v>92</c:v>
                </c:pt>
                <c:pt idx="19">
                  <c:v>92</c:v>
                </c:pt>
                <c:pt idx="20">
                  <c:v>92</c:v>
                </c:pt>
                <c:pt idx="21">
                  <c:v>92</c:v>
                </c:pt>
                <c:pt idx="22">
                  <c:v>92</c:v>
                </c:pt>
                <c:pt idx="23">
                  <c:v>92</c:v>
                </c:pt>
                <c:pt idx="24">
                  <c:v>92</c:v>
                </c:pt>
                <c:pt idx="25">
                  <c:v>92</c:v>
                </c:pt>
                <c:pt idx="26">
                  <c:v>92</c:v>
                </c:pt>
                <c:pt idx="27">
                  <c:v>92</c:v>
                </c:pt>
                <c:pt idx="28">
                  <c:v>92</c:v>
                </c:pt>
                <c:pt idx="29">
                  <c:v>92</c:v>
                </c:pt>
                <c:pt idx="30">
                  <c:v>92</c:v>
                </c:pt>
              </c:numCache>
            </c:numRef>
          </c:val>
          <c:smooth val="0"/>
          <c:extLst>
            <c:ext xmlns:c16="http://schemas.microsoft.com/office/drawing/2014/chart" uri="{C3380CC4-5D6E-409C-BE32-E72D297353CC}">
              <c16:uniqueId val="{00000001-8C7F-4C44-988C-36CE6188F622}"/>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RM 8</a:t>
            </a:r>
          </a:p>
        </c:rich>
      </c:tx>
      <c:layout>
        <c:manualLayout>
          <c:xMode val="edge"/>
          <c:yMode val="edge"/>
          <c:x val="0.36718047162554085"/>
          <c:y val="2.22222010294596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MOLEDORES'!$F$4:$F$5</c:f>
              <c:strCache>
                <c:ptCount val="2"/>
                <c:pt idx="0">
                  <c:v>RM - 1</c:v>
                </c:pt>
                <c:pt idx="1">
                  <c:v>92</c:v>
                </c:pt>
              </c:strCache>
            </c:strRef>
          </c:tx>
          <c:spPr>
            <a:solidFill>
              <a:schemeClr val="accent1"/>
            </a:solidFill>
            <a:ln>
              <a:noFill/>
            </a:ln>
            <a:effectLst/>
          </c:spPr>
          <c:invertIfNegative val="0"/>
          <c:val>
            <c:numRef>
              <c:f>'MEDIOS MOLEDORES'!$M$6:$M$36</c:f>
              <c:numCache>
                <c:formatCode>General</c:formatCode>
                <c:ptCount val="31"/>
                <c:pt idx="3">
                  <c:v>87.5</c:v>
                </c:pt>
                <c:pt idx="4">
                  <c:v>86.2</c:v>
                </c:pt>
                <c:pt idx="5">
                  <c:v>83.7</c:v>
                </c:pt>
                <c:pt idx="6">
                  <c:v>82.2</c:v>
                </c:pt>
                <c:pt idx="7">
                  <c:v>82.2</c:v>
                </c:pt>
                <c:pt idx="8">
                  <c:v>85.4</c:v>
                </c:pt>
                <c:pt idx="9">
                  <c:v>92</c:v>
                </c:pt>
                <c:pt idx="10">
                  <c:v>93.1</c:v>
                </c:pt>
                <c:pt idx="11">
                  <c:v>0</c:v>
                </c:pt>
                <c:pt idx="12">
                  <c:v>0</c:v>
                </c:pt>
                <c:pt idx="13">
                  <c:v>95.4</c:v>
                </c:pt>
                <c:pt idx="14">
                  <c:v>95.2</c:v>
                </c:pt>
                <c:pt idx="15">
                  <c:v>92.7</c:v>
                </c:pt>
                <c:pt idx="16">
                  <c:v>92.1</c:v>
                </c:pt>
                <c:pt idx="17">
                  <c:v>89.5</c:v>
                </c:pt>
                <c:pt idx="18">
                  <c:v>94.4</c:v>
                </c:pt>
                <c:pt idx="19">
                  <c:v>0</c:v>
                </c:pt>
                <c:pt idx="20">
                  <c:v>90</c:v>
                </c:pt>
                <c:pt idx="21">
                  <c:v>89.1</c:v>
                </c:pt>
                <c:pt idx="22">
                  <c:v>86.6</c:v>
                </c:pt>
                <c:pt idx="23">
                  <c:v>88.1</c:v>
                </c:pt>
                <c:pt idx="24">
                  <c:v>91.4</c:v>
                </c:pt>
                <c:pt idx="25">
                  <c:v>95</c:v>
                </c:pt>
                <c:pt idx="26">
                  <c:v>0</c:v>
                </c:pt>
                <c:pt idx="27">
                  <c:v>0</c:v>
                </c:pt>
                <c:pt idx="28">
                  <c:v>0</c:v>
                </c:pt>
                <c:pt idx="29">
                  <c:v>0</c:v>
                </c:pt>
                <c:pt idx="30">
                  <c:v>0</c:v>
                </c:pt>
              </c:numCache>
            </c:numRef>
          </c:val>
          <c:extLst>
            <c:ext xmlns:c16="http://schemas.microsoft.com/office/drawing/2014/chart" uri="{C3380CC4-5D6E-409C-BE32-E72D297353CC}">
              <c16:uniqueId val="{00000000-3739-4BFA-84EB-25E5B90C6F35}"/>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MOLEDORES'!$B$4:$B$5</c:f>
              <c:strCache>
                <c:ptCount val="2"/>
                <c:pt idx="1">
                  <c:v>RM1/2/3/4/5/6/7/8</c:v>
                </c:pt>
              </c:strCache>
            </c:strRef>
          </c:tx>
          <c:spPr>
            <a:ln w="28575" cap="rnd">
              <a:solidFill>
                <a:schemeClr val="accent2"/>
              </a:solidFill>
              <a:round/>
            </a:ln>
            <a:effectLst/>
          </c:spPr>
          <c:marker>
            <c:symbol val="none"/>
          </c:marker>
          <c:val>
            <c:numRef>
              <c:f>'MEDIOS MOLEDORES'!$B$6:$B$36</c:f>
              <c:numCache>
                <c:formatCode>General</c:formatCode>
                <c:ptCount val="31"/>
                <c:pt idx="0">
                  <c:v>92</c:v>
                </c:pt>
                <c:pt idx="1">
                  <c:v>92</c:v>
                </c:pt>
                <c:pt idx="2">
                  <c:v>92</c:v>
                </c:pt>
                <c:pt idx="3">
                  <c:v>92</c:v>
                </c:pt>
                <c:pt idx="4">
                  <c:v>92</c:v>
                </c:pt>
                <c:pt idx="5">
                  <c:v>92</c:v>
                </c:pt>
                <c:pt idx="6">
                  <c:v>92</c:v>
                </c:pt>
                <c:pt idx="7">
                  <c:v>92</c:v>
                </c:pt>
                <c:pt idx="8">
                  <c:v>92</c:v>
                </c:pt>
                <c:pt idx="9">
                  <c:v>92</c:v>
                </c:pt>
                <c:pt idx="10">
                  <c:v>92</c:v>
                </c:pt>
                <c:pt idx="11">
                  <c:v>92</c:v>
                </c:pt>
                <c:pt idx="12">
                  <c:v>92</c:v>
                </c:pt>
                <c:pt idx="13">
                  <c:v>92</c:v>
                </c:pt>
                <c:pt idx="14">
                  <c:v>92</c:v>
                </c:pt>
                <c:pt idx="15">
                  <c:v>92</c:v>
                </c:pt>
                <c:pt idx="16">
                  <c:v>92</c:v>
                </c:pt>
                <c:pt idx="17">
                  <c:v>92</c:v>
                </c:pt>
                <c:pt idx="18">
                  <c:v>92</c:v>
                </c:pt>
                <c:pt idx="19">
                  <c:v>92</c:v>
                </c:pt>
                <c:pt idx="20">
                  <c:v>92</c:v>
                </c:pt>
                <c:pt idx="21">
                  <c:v>92</c:v>
                </c:pt>
                <c:pt idx="22">
                  <c:v>92</c:v>
                </c:pt>
                <c:pt idx="23">
                  <c:v>92</c:v>
                </c:pt>
                <c:pt idx="24">
                  <c:v>92</c:v>
                </c:pt>
                <c:pt idx="25">
                  <c:v>92</c:v>
                </c:pt>
                <c:pt idx="26">
                  <c:v>92</c:v>
                </c:pt>
                <c:pt idx="27">
                  <c:v>92</c:v>
                </c:pt>
                <c:pt idx="28">
                  <c:v>92</c:v>
                </c:pt>
                <c:pt idx="29">
                  <c:v>92</c:v>
                </c:pt>
                <c:pt idx="30">
                  <c:v>92</c:v>
                </c:pt>
              </c:numCache>
            </c:numRef>
          </c:val>
          <c:smooth val="0"/>
          <c:extLst>
            <c:ext xmlns:c16="http://schemas.microsoft.com/office/drawing/2014/chart" uri="{C3380CC4-5D6E-409C-BE32-E72D297353CC}">
              <c16:uniqueId val="{00000001-3739-4BFA-84EB-25E5B90C6F35}"/>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RM 9</a:t>
            </a:r>
          </a:p>
        </c:rich>
      </c:tx>
      <c:layout>
        <c:manualLayout>
          <c:xMode val="edge"/>
          <c:yMode val="edge"/>
          <c:x val="0.37031771605578356"/>
          <c:y val="1.82598537868923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MOLEDORES'!$F$4:$F$5</c:f>
              <c:strCache>
                <c:ptCount val="2"/>
                <c:pt idx="0">
                  <c:v>RM - 1</c:v>
                </c:pt>
                <c:pt idx="1">
                  <c:v>92</c:v>
                </c:pt>
              </c:strCache>
            </c:strRef>
          </c:tx>
          <c:spPr>
            <a:solidFill>
              <a:schemeClr val="accent1"/>
            </a:solidFill>
            <a:ln>
              <a:noFill/>
            </a:ln>
            <a:effectLst/>
          </c:spPr>
          <c:invertIfNegative val="0"/>
          <c:val>
            <c:numRef>
              <c:f>'MEDIOS MOLEDORES'!$N$6:$N$36</c:f>
              <c:numCache>
                <c:formatCode>General</c:formatCode>
                <c:ptCount val="31"/>
                <c:pt idx="2">
                  <c:v>0</c:v>
                </c:pt>
                <c:pt idx="5">
                  <c:v>0</c:v>
                </c:pt>
                <c:pt idx="6">
                  <c:v>49.3</c:v>
                </c:pt>
                <c:pt idx="9">
                  <c:v>0</c:v>
                </c:pt>
                <c:pt idx="10">
                  <c:v>65.400000000000006</c:v>
                </c:pt>
                <c:pt idx="11">
                  <c:v>0</c:v>
                </c:pt>
                <c:pt idx="12">
                  <c:v>0</c:v>
                </c:pt>
                <c:pt idx="13">
                  <c:v>62.7</c:v>
                </c:pt>
                <c:pt idx="14">
                  <c:v>67.7</c:v>
                </c:pt>
                <c:pt idx="15">
                  <c:v>64.400000000000006</c:v>
                </c:pt>
                <c:pt idx="16">
                  <c:v>66.3</c:v>
                </c:pt>
                <c:pt idx="17">
                  <c:v>64.8</c:v>
                </c:pt>
                <c:pt idx="18">
                  <c:v>65.3</c:v>
                </c:pt>
                <c:pt idx="19">
                  <c:v>0</c:v>
                </c:pt>
                <c:pt idx="20">
                  <c:v>63.7</c:v>
                </c:pt>
                <c:pt idx="21">
                  <c:v>63.5</c:v>
                </c:pt>
                <c:pt idx="22">
                  <c:v>62</c:v>
                </c:pt>
                <c:pt idx="23">
                  <c:v>63</c:v>
                </c:pt>
                <c:pt idx="24">
                  <c:v>62.8</c:v>
                </c:pt>
                <c:pt idx="25">
                  <c:v>0</c:v>
                </c:pt>
                <c:pt idx="26">
                  <c:v>0</c:v>
                </c:pt>
                <c:pt idx="27">
                  <c:v>0</c:v>
                </c:pt>
                <c:pt idx="28">
                  <c:v>0</c:v>
                </c:pt>
                <c:pt idx="29">
                  <c:v>0</c:v>
                </c:pt>
                <c:pt idx="30">
                  <c:v>0</c:v>
                </c:pt>
              </c:numCache>
            </c:numRef>
          </c:val>
          <c:extLst>
            <c:ext xmlns:c16="http://schemas.microsoft.com/office/drawing/2014/chart" uri="{C3380CC4-5D6E-409C-BE32-E72D297353CC}">
              <c16:uniqueId val="{00000000-6CD2-46C4-A4D2-D59DCFD02689}"/>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MOLEDORES'!$B$4:$B$5</c:f>
              <c:strCache>
                <c:ptCount val="2"/>
                <c:pt idx="1">
                  <c:v>RM1/2/3/4/5/6/7/8</c:v>
                </c:pt>
              </c:strCache>
            </c:strRef>
          </c:tx>
          <c:spPr>
            <a:ln w="28575" cap="rnd">
              <a:solidFill>
                <a:schemeClr val="accent2"/>
              </a:solidFill>
              <a:round/>
            </a:ln>
            <a:effectLst/>
          </c:spPr>
          <c:marker>
            <c:symbol val="none"/>
          </c:marker>
          <c:val>
            <c:numRef>
              <c:f>'MEDIOS MOLEDORES'!$C$6:$C$36</c:f>
              <c:numCache>
                <c:formatCode>General</c:formatCode>
                <c:ptCount val="31"/>
                <c:pt idx="0">
                  <c:v>65</c:v>
                </c:pt>
                <c:pt idx="1">
                  <c:v>65</c:v>
                </c:pt>
                <c:pt idx="2">
                  <c:v>65</c:v>
                </c:pt>
                <c:pt idx="3">
                  <c:v>65</c:v>
                </c:pt>
                <c:pt idx="4">
                  <c:v>65</c:v>
                </c:pt>
                <c:pt idx="5">
                  <c:v>65</c:v>
                </c:pt>
                <c:pt idx="6">
                  <c:v>65</c:v>
                </c:pt>
                <c:pt idx="7">
                  <c:v>65</c:v>
                </c:pt>
                <c:pt idx="8">
                  <c:v>65</c:v>
                </c:pt>
                <c:pt idx="9">
                  <c:v>65</c:v>
                </c:pt>
                <c:pt idx="10">
                  <c:v>65</c:v>
                </c:pt>
                <c:pt idx="11">
                  <c:v>65</c:v>
                </c:pt>
                <c:pt idx="12">
                  <c:v>65</c:v>
                </c:pt>
                <c:pt idx="13">
                  <c:v>65</c:v>
                </c:pt>
                <c:pt idx="14">
                  <c:v>65</c:v>
                </c:pt>
                <c:pt idx="15">
                  <c:v>65</c:v>
                </c:pt>
                <c:pt idx="16">
                  <c:v>65</c:v>
                </c:pt>
                <c:pt idx="17">
                  <c:v>65</c:v>
                </c:pt>
                <c:pt idx="18">
                  <c:v>65</c:v>
                </c:pt>
                <c:pt idx="19">
                  <c:v>65</c:v>
                </c:pt>
                <c:pt idx="20">
                  <c:v>65</c:v>
                </c:pt>
                <c:pt idx="21">
                  <c:v>65</c:v>
                </c:pt>
                <c:pt idx="22">
                  <c:v>65</c:v>
                </c:pt>
                <c:pt idx="23">
                  <c:v>65</c:v>
                </c:pt>
                <c:pt idx="24">
                  <c:v>65</c:v>
                </c:pt>
                <c:pt idx="25">
                  <c:v>65</c:v>
                </c:pt>
                <c:pt idx="26">
                  <c:v>65</c:v>
                </c:pt>
                <c:pt idx="27">
                  <c:v>65</c:v>
                </c:pt>
                <c:pt idx="28">
                  <c:v>65</c:v>
                </c:pt>
                <c:pt idx="29">
                  <c:v>65</c:v>
                </c:pt>
                <c:pt idx="30">
                  <c:v>65</c:v>
                </c:pt>
              </c:numCache>
            </c:numRef>
          </c:val>
          <c:smooth val="0"/>
          <c:extLst>
            <c:ext xmlns:c16="http://schemas.microsoft.com/office/drawing/2014/chart" uri="{C3380CC4-5D6E-409C-BE32-E72D297353CC}">
              <c16:uniqueId val="{00000001-6CD2-46C4-A4D2-D59DCFD02689}"/>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BM 1</a:t>
            </a:r>
          </a:p>
        </c:rich>
      </c:tx>
      <c:layout>
        <c:manualLayout>
          <c:xMode val="edge"/>
          <c:yMode val="edge"/>
          <c:x val="0.36259713829220752"/>
          <c:y val="2.56945080227322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MOLEDORES'!$O$4:$O$5</c:f>
              <c:strCache>
                <c:ptCount val="2"/>
                <c:pt idx="0">
                  <c:v>BM - 1</c:v>
                </c:pt>
                <c:pt idx="1">
                  <c:v>92</c:v>
                </c:pt>
              </c:strCache>
            </c:strRef>
          </c:tx>
          <c:spPr>
            <a:solidFill>
              <a:schemeClr val="accent1"/>
            </a:solidFill>
            <a:ln>
              <a:noFill/>
            </a:ln>
            <a:effectLst/>
          </c:spPr>
          <c:invertIfNegative val="0"/>
          <c:val>
            <c:numRef>
              <c:f>'MEDIOS MOLEDORES'!$O$6:$O$36</c:f>
              <c:numCache>
                <c:formatCode>General</c:formatCode>
                <c:ptCount val="31"/>
                <c:pt idx="3">
                  <c:v>83.5</c:v>
                </c:pt>
                <c:pt idx="4">
                  <c:v>86.1</c:v>
                </c:pt>
                <c:pt idx="5">
                  <c:v>83.5</c:v>
                </c:pt>
                <c:pt idx="6">
                  <c:v>0</c:v>
                </c:pt>
                <c:pt idx="7">
                  <c:v>86.3</c:v>
                </c:pt>
                <c:pt idx="8">
                  <c:v>91.1</c:v>
                </c:pt>
                <c:pt idx="9">
                  <c:v>90.9</c:v>
                </c:pt>
                <c:pt idx="10">
                  <c:v>92.6</c:v>
                </c:pt>
                <c:pt idx="11">
                  <c:v>0</c:v>
                </c:pt>
                <c:pt idx="12">
                  <c:v>0</c:v>
                </c:pt>
                <c:pt idx="13">
                  <c:v>92.9</c:v>
                </c:pt>
                <c:pt idx="14">
                  <c:v>91.3</c:v>
                </c:pt>
                <c:pt idx="15">
                  <c:v>92.5</c:v>
                </c:pt>
                <c:pt idx="16">
                  <c:v>92.1</c:v>
                </c:pt>
                <c:pt idx="17">
                  <c:v>90.3</c:v>
                </c:pt>
                <c:pt idx="18">
                  <c:v>91.6</c:v>
                </c:pt>
                <c:pt idx="19">
                  <c:v>0</c:v>
                </c:pt>
                <c:pt idx="20">
                  <c:v>89.6</c:v>
                </c:pt>
                <c:pt idx="21">
                  <c:v>90.9</c:v>
                </c:pt>
                <c:pt idx="22">
                  <c:v>90.8</c:v>
                </c:pt>
                <c:pt idx="23">
                  <c:v>90.1</c:v>
                </c:pt>
                <c:pt idx="24">
                  <c:v>85.2</c:v>
                </c:pt>
                <c:pt idx="25">
                  <c:v>90.3</c:v>
                </c:pt>
                <c:pt idx="26">
                  <c:v>0</c:v>
                </c:pt>
                <c:pt idx="27">
                  <c:v>0</c:v>
                </c:pt>
                <c:pt idx="28">
                  <c:v>0</c:v>
                </c:pt>
                <c:pt idx="29">
                  <c:v>0</c:v>
                </c:pt>
                <c:pt idx="30">
                  <c:v>0</c:v>
                </c:pt>
              </c:numCache>
            </c:numRef>
          </c:val>
          <c:extLst>
            <c:ext xmlns:c16="http://schemas.microsoft.com/office/drawing/2014/chart" uri="{C3380CC4-5D6E-409C-BE32-E72D297353CC}">
              <c16:uniqueId val="{00000000-D149-487A-9AA3-362424D90031}"/>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MOLEDORES'!$AC$5</c:f>
              <c:strCache>
                <c:ptCount val="1"/>
                <c:pt idx="0">
                  <c:v>BM1/5/6/7</c:v>
                </c:pt>
              </c:strCache>
            </c:strRef>
          </c:tx>
          <c:spPr>
            <a:ln w="28575" cap="rnd">
              <a:solidFill>
                <a:schemeClr val="accent2"/>
              </a:solidFill>
              <a:round/>
            </a:ln>
            <a:effectLst/>
          </c:spPr>
          <c:marker>
            <c:symbol val="none"/>
          </c:marker>
          <c:val>
            <c:numRef>
              <c:f>'MEDIOS MOLEDORES'!$AC$6:$AC$36</c:f>
              <c:numCache>
                <c:formatCode>General</c:formatCode>
                <c:ptCount val="31"/>
                <c:pt idx="0">
                  <c:v>92</c:v>
                </c:pt>
                <c:pt idx="1">
                  <c:v>92</c:v>
                </c:pt>
                <c:pt idx="2">
                  <c:v>92</c:v>
                </c:pt>
                <c:pt idx="3">
                  <c:v>92</c:v>
                </c:pt>
                <c:pt idx="4">
                  <c:v>92</c:v>
                </c:pt>
                <c:pt idx="5">
                  <c:v>92</c:v>
                </c:pt>
                <c:pt idx="6">
                  <c:v>92</c:v>
                </c:pt>
                <c:pt idx="7">
                  <c:v>92</c:v>
                </c:pt>
                <c:pt idx="8">
                  <c:v>92</c:v>
                </c:pt>
                <c:pt idx="9">
                  <c:v>92</c:v>
                </c:pt>
                <c:pt idx="10">
                  <c:v>92</c:v>
                </c:pt>
                <c:pt idx="11">
                  <c:v>92</c:v>
                </c:pt>
                <c:pt idx="12">
                  <c:v>92</c:v>
                </c:pt>
                <c:pt idx="13">
                  <c:v>92</c:v>
                </c:pt>
                <c:pt idx="14">
                  <c:v>92</c:v>
                </c:pt>
                <c:pt idx="15">
                  <c:v>92</c:v>
                </c:pt>
                <c:pt idx="16">
                  <c:v>92</c:v>
                </c:pt>
                <c:pt idx="17">
                  <c:v>92</c:v>
                </c:pt>
                <c:pt idx="18">
                  <c:v>92</c:v>
                </c:pt>
                <c:pt idx="19">
                  <c:v>92</c:v>
                </c:pt>
                <c:pt idx="20">
                  <c:v>92</c:v>
                </c:pt>
                <c:pt idx="21">
                  <c:v>92</c:v>
                </c:pt>
                <c:pt idx="22">
                  <c:v>92</c:v>
                </c:pt>
                <c:pt idx="23">
                  <c:v>92</c:v>
                </c:pt>
                <c:pt idx="24">
                  <c:v>92</c:v>
                </c:pt>
                <c:pt idx="25">
                  <c:v>92</c:v>
                </c:pt>
                <c:pt idx="26">
                  <c:v>92</c:v>
                </c:pt>
                <c:pt idx="27">
                  <c:v>92</c:v>
                </c:pt>
                <c:pt idx="28">
                  <c:v>92</c:v>
                </c:pt>
                <c:pt idx="29">
                  <c:v>92</c:v>
                </c:pt>
                <c:pt idx="30">
                  <c:v>92</c:v>
                </c:pt>
              </c:numCache>
            </c:numRef>
          </c:val>
          <c:smooth val="0"/>
          <c:extLst>
            <c:ext xmlns:c16="http://schemas.microsoft.com/office/drawing/2014/chart" uri="{C3380CC4-5D6E-409C-BE32-E72D297353CC}">
              <c16:uniqueId val="{00000001-D149-487A-9AA3-362424D90031}"/>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BM 2</a:t>
            </a:r>
          </a:p>
        </c:rich>
      </c:tx>
      <c:layout>
        <c:manualLayout>
          <c:xMode val="edge"/>
          <c:yMode val="edge"/>
          <c:x val="0.36259713829220752"/>
          <c:y val="2.56945080227322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MOLEDORES'!$P$4:$P$5</c:f>
              <c:strCache>
                <c:ptCount val="2"/>
                <c:pt idx="0">
                  <c:v>BM - 2 </c:v>
                </c:pt>
                <c:pt idx="1">
                  <c:v>90</c:v>
                </c:pt>
              </c:strCache>
            </c:strRef>
          </c:tx>
          <c:spPr>
            <a:solidFill>
              <a:schemeClr val="accent1"/>
            </a:solidFill>
            <a:ln>
              <a:noFill/>
            </a:ln>
            <a:effectLst/>
          </c:spPr>
          <c:invertIfNegative val="0"/>
          <c:val>
            <c:numRef>
              <c:f>'MEDIOS MOLEDORES'!$P$6:$P$36</c:f>
              <c:numCache>
                <c:formatCode>General</c:formatCode>
                <c:ptCount val="31"/>
                <c:pt idx="3">
                  <c:v>64.599999999999994</c:v>
                </c:pt>
                <c:pt idx="4">
                  <c:v>60.9</c:v>
                </c:pt>
                <c:pt idx="5">
                  <c:v>62</c:v>
                </c:pt>
                <c:pt idx="6">
                  <c:v>60.8</c:v>
                </c:pt>
                <c:pt idx="7">
                  <c:v>68.599999999999994</c:v>
                </c:pt>
                <c:pt idx="8">
                  <c:v>70.8</c:v>
                </c:pt>
                <c:pt idx="9">
                  <c:v>91</c:v>
                </c:pt>
                <c:pt idx="10">
                  <c:v>88.9</c:v>
                </c:pt>
                <c:pt idx="11">
                  <c:v>0</c:v>
                </c:pt>
                <c:pt idx="12">
                  <c:v>0</c:v>
                </c:pt>
                <c:pt idx="13">
                  <c:v>90</c:v>
                </c:pt>
                <c:pt idx="14">
                  <c:v>92.2</c:v>
                </c:pt>
                <c:pt idx="15">
                  <c:v>92.3</c:v>
                </c:pt>
                <c:pt idx="16">
                  <c:v>90.7</c:v>
                </c:pt>
                <c:pt idx="17">
                  <c:v>91.4</c:v>
                </c:pt>
                <c:pt idx="18">
                  <c:v>92.9</c:v>
                </c:pt>
                <c:pt idx="19">
                  <c:v>86.8</c:v>
                </c:pt>
                <c:pt idx="20">
                  <c:v>81.400000000000006</c:v>
                </c:pt>
                <c:pt idx="21">
                  <c:v>80.5</c:v>
                </c:pt>
                <c:pt idx="22">
                  <c:v>80.5</c:v>
                </c:pt>
                <c:pt idx="23">
                  <c:v>88.5</c:v>
                </c:pt>
                <c:pt idx="24">
                  <c:v>92.5</c:v>
                </c:pt>
                <c:pt idx="25">
                  <c:v>92.2</c:v>
                </c:pt>
                <c:pt idx="26">
                  <c:v>0</c:v>
                </c:pt>
                <c:pt idx="27">
                  <c:v>0</c:v>
                </c:pt>
                <c:pt idx="28">
                  <c:v>0</c:v>
                </c:pt>
                <c:pt idx="29">
                  <c:v>0</c:v>
                </c:pt>
                <c:pt idx="30">
                  <c:v>0</c:v>
                </c:pt>
              </c:numCache>
            </c:numRef>
          </c:val>
          <c:extLst>
            <c:ext xmlns:c16="http://schemas.microsoft.com/office/drawing/2014/chart" uri="{C3380CC4-5D6E-409C-BE32-E72D297353CC}">
              <c16:uniqueId val="{00000000-B558-48C3-9A23-67C49BCDA578}"/>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MOLEDORES'!$AB$5</c:f>
              <c:strCache>
                <c:ptCount val="1"/>
                <c:pt idx="0">
                  <c:v>BM2/3/4</c:v>
                </c:pt>
              </c:strCache>
            </c:strRef>
          </c:tx>
          <c:spPr>
            <a:ln w="28575" cap="rnd">
              <a:solidFill>
                <a:schemeClr val="accent2"/>
              </a:solidFill>
              <a:round/>
            </a:ln>
            <a:effectLst/>
          </c:spPr>
          <c:marker>
            <c:symbol val="none"/>
          </c:marker>
          <c:val>
            <c:numRef>
              <c:f>'MEDIOS MOLEDORES'!$AB$6:$AB$36</c:f>
              <c:numCache>
                <c:formatCode>General</c:formatCode>
                <c:ptCount val="31"/>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numCache>
            </c:numRef>
          </c:val>
          <c:smooth val="0"/>
          <c:extLst>
            <c:ext xmlns:c16="http://schemas.microsoft.com/office/drawing/2014/chart" uri="{C3380CC4-5D6E-409C-BE32-E72D297353CC}">
              <c16:uniqueId val="{00000001-B558-48C3-9A23-67C49BCDA578}"/>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BM 3</a:t>
            </a:r>
          </a:p>
        </c:rich>
      </c:tx>
      <c:layout>
        <c:manualLayout>
          <c:xMode val="edge"/>
          <c:yMode val="edge"/>
          <c:x val="0.36259713829220752"/>
          <c:y val="2.56945080227322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MOLEDORES'!$Q$4:$Q$5</c:f>
              <c:strCache>
                <c:ptCount val="2"/>
                <c:pt idx="0">
                  <c:v>BM - 3</c:v>
                </c:pt>
                <c:pt idx="1">
                  <c:v>90</c:v>
                </c:pt>
              </c:strCache>
            </c:strRef>
          </c:tx>
          <c:spPr>
            <a:solidFill>
              <a:schemeClr val="accent1"/>
            </a:solidFill>
            <a:ln>
              <a:noFill/>
            </a:ln>
            <a:effectLst/>
          </c:spPr>
          <c:invertIfNegative val="0"/>
          <c:val>
            <c:numRef>
              <c:f>'MEDIOS MOLEDORES'!$Q$6:$Q$36</c:f>
              <c:numCache>
                <c:formatCode>General</c:formatCode>
                <c:ptCount val="31"/>
                <c:pt idx="3">
                  <c:v>95.3</c:v>
                </c:pt>
                <c:pt idx="4">
                  <c:v>96.6</c:v>
                </c:pt>
                <c:pt idx="5">
                  <c:v>99.8</c:v>
                </c:pt>
                <c:pt idx="6">
                  <c:v>99.9</c:v>
                </c:pt>
                <c:pt idx="7">
                  <c:v>95.7</c:v>
                </c:pt>
                <c:pt idx="8">
                  <c:v>0</c:v>
                </c:pt>
                <c:pt idx="9">
                  <c:v>93.8</c:v>
                </c:pt>
                <c:pt idx="10">
                  <c:v>91.7</c:v>
                </c:pt>
                <c:pt idx="11">
                  <c:v>0</c:v>
                </c:pt>
                <c:pt idx="12">
                  <c:v>0</c:v>
                </c:pt>
                <c:pt idx="13">
                  <c:v>88.9</c:v>
                </c:pt>
                <c:pt idx="14">
                  <c:v>94.9</c:v>
                </c:pt>
                <c:pt idx="15">
                  <c:v>92.5</c:v>
                </c:pt>
                <c:pt idx="16">
                  <c:v>92.2</c:v>
                </c:pt>
                <c:pt idx="17">
                  <c:v>90.4</c:v>
                </c:pt>
                <c:pt idx="18">
                  <c:v>89.1</c:v>
                </c:pt>
                <c:pt idx="19">
                  <c:v>0</c:v>
                </c:pt>
                <c:pt idx="20">
                  <c:v>82.9</c:v>
                </c:pt>
                <c:pt idx="21">
                  <c:v>83.9</c:v>
                </c:pt>
                <c:pt idx="22">
                  <c:v>81.5</c:v>
                </c:pt>
                <c:pt idx="23">
                  <c:v>0</c:v>
                </c:pt>
                <c:pt idx="24">
                  <c:v>0</c:v>
                </c:pt>
                <c:pt idx="25">
                  <c:v>90.7</c:v>
                </c:pt>
                <c:pt idx="26">
                  <c:v>0</c:v>
                </c:pt>
                <c:pt idx="27">
                  <c:v>0</c:v>
                </c:pt>
                <c:pt idx="28">
                  <c:v>0</c:v>
                </c:pt>
                <c:pt idx="29">
                  <c:v>0</c:v>
                </c:pt>
                <c:pt idx="30">
                  <c:v>0</c:v>
                </c:pt>
              </c:numCache>
            </c:numRef>
          </c:val>
          <c:extLst>
            <c:ext xmlns:c16="http://schemas.microsoft.com/office/drawing/2014/chart" uri="{C3380CC4-5D6E-409C-BE32-E72D297353CC}">
              <c16:uniqueId val="{00000000-C714-4784-BD61-D46FE6569962}"/>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MOLEDORES'!$AB$5</c:f>
              <c:strCache>
                <c:ptCount val="1"/>
                <c:pt idx="0">
                  <c:v>BM2/3/4</c:v>
                </c:pt>
              </c:strCache>
            </c:strRef>
          </c:tx>
          <c:spPr>
            <a:ln w="28575" cap="rnd">
              <a:solidFill>
                <a:schemeClr val="accent2"/>
              </a:solidFill>
              <a:round/>
            </a:ln>
            <a:effectLst/>
          </c:spPr>
          <c:marker>
            <c:symbol val="none"/>
          </c:marker>
          <c:val>
            <c:numRef>
              <c:f>'MEDIOS MOLEDORES'!$AB$6:$AB$36</c:f>
              <c:numCache>
                <c:formatCode>General</c:formatCode>
                <c:ptCount val="31"/>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numCache>
            </c:numRef>
          </c:val>
          <c:smooth val="0"/>
          <c:extLst>
            <c:ext xmlns:c16="http://schemas.microsoft.com/office/drawing/2014/chart" uri="{C3380CC4-5D6E-409C-BE32-E72D297353CC}">
              <c16:uniqueId val="{00000001-C714-4784-BD61-D46FE6569962}"/>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BM 4</a:t>
            </a:r>
          </a:p>
        </c:rich>
      </c:tx>
      <c:layout>
        <c:manualLayout>
          <c:xMode val="edge"/>
          <c:yMode val="edge"/>
          <c:x val="0.36259713829220752"/>
          <c:y val="2.56945080227322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MOLEDORES'!$R$4:$R$5</c:f>
              <c:strCache>
                <c:ptCount val="2"/>
                <c:pt idx="0">
                  <c:v>BM - 4</c:v>
                </c:pt>
                <c:pt idx="1">
                  <c:v>90</c:v>
                </c:pt>
              </c:strCache>
            </c:strRef>
          </c:tx>
          <c:spPr>
            <a:solidFill>
              <a:schemeClr val="accent1"/>
            </a:solidFill>
            <a:ln>
              <a:noFill/>
            </a:ln>
            <a:effectLst/>
          </c:spPr>
          <c:invertIfNegative val="0"/>
          <c:val>
            <c:numRef>
              <c:f>'MEDIOS MOLEDORES'!$R$6:$R$36</c:f>
              <c:numCache>
                <c:formatCode>General</c:formatCode>
                <c:ptCount val="31"/>
                <c:pt idx="3">
                  <c:v>87.4</c:v>
                </c:pt>
                <c:pt idx="4">
                  <c:v>85.7</c:v>
                </c:pt>
                <c:pt idx="5">
                  <c:v>77.900000000000006</c:v>
                </c:pt>
                <c:pt idx="6">
                  <c:v>78.900000000000006</c:v>
                </c:pt>
                <c:pt idx="7">
                  <c:v>90.7</c:v>
                </c:pt>
                <c:pt idx="8">
                  <c:v>0</c:v>
                </c:pt>
                <c:pt idx="9">
                  <c:v>93.4</c:v>
                </c:pt>
                <c:pt idx="10">
                  <c:v>90.5</c:v>
                </c:pt>
                <c:pt idx="11">
                  <c:v>0</c:v>
                </c:pt>
                <c:pt idx="12">
                  <c:v>0</c:v>
                </c:pt>
                <c:pt idx="13">
                  <c:v>0</c:v>
                </c:pt>
                <c:pt idx="14">
                  <c:v>0</c:v>
                </c:pt>
                <c:pt idx="15">
                  <c:v>91.2</c:v>
                </c:pt>
                <c:pt idx="16">
                  <c:v>85</c:v>
                </c:pt>
                <c:pt idx="17">
                  <c:v>93.3</c:v>
                </c:pt>
                <c:pt idx="18">
                  <c:v>0</c:v>
                </c:pt>
                <c:pt idx="19">
                  <c:v>0</c:v>
                </c:pt>
                <c:pt idx="20">
                  <c:v>87</c:v>
                </c:pt>
                <c:pt idx="21">
                  <c:v>85.5</c:v>
                </c:pt>
                <c:pt idx="22">
                  <c:v>83.8</c:v>
                </c:pt>
                <c:pt idx="23">
                  <c:v>0</c:v>
                </c:pt>
                <c:pt idx="24">
                  <c:v>83.5</c:v>
                </c:pt>
                <c:pt idx="25">
                  <c:v>82.6</c:v>
                </c:pt>
                <c:pt idx="26">
                  <c:v>0</c:v>
                </c:pt>
                <c:pt idx="27">
                  <c:v>0</c:v>
                </c:pt>
                <c:pt idx="28">
                  <c:v>0</c:v>
                </c:pt>
                <c:pt idx="29">
                  <c:v>0</c:v>
                </c:pt>
                <c:pt idx="30">
                  <c:v>0</c:v>
                </c:pt>
              </c:numCache>
            </c:numRef>
          </c:val>
          <c:extLst>
            <c:ext xmlns:c16="http://schemas.microsoft.com/office/drawing/2014/chart" uri="{C3380CC4-5D6E-409C-BE32-E72D297353CC}">
              <c16:uniqueId val="{00000000-F001-40A2-A71A-E80F3F37B1D5}"/>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MOLEDORES'!$AB$5</c:f>
              <c:strCache>
                <c:ptCount val="1"/>
                <c:pt idx="0">
                  <c:v>BM2/3/4</c:v>
                </c:pt>
              </c:strCache>
            </c:strRef>
          </c:tx>
          <c:spPr>
            <a:ln w="28575" cap="rnd">
              <a:solidFill>
                <a:schemeClr val="accent2"/>
              </a:solidFill>
              <a:round/>
            </a:ln>
            <a:effectLst/>
          </c:spPr>
          <c:marker>
            <c:symbol val="none"/>
          </c:marker>
          <c:val>
            <c:numRef>
              <c:f>'MEDIOS MOLEDORES'!$AB$6:$AB$36</c:f>
              <c:numCache>
                <c:formatCode>General</c:formatCode>
                <c:ptCount val="31"/>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numCache>
            </c:numRef>
          </c:val>
          <c:smooth val="0"/>
          <c:extLst>
            <c:ext xmlns:c16="http://schemas.microsoft.com/office/drawing/2014/chart" uri="{C3380CC4-5D6E-409C-BE32-E72D297353CC}">
              <c16:uniqueId val="{00000001-F001-40A2-A71A-E80F3F37B1D5}"/>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BM 5</a:t>
            </a:r>
          </a:p>
        </c:rich>
      </c:tx>
      <c:layout>
        <c:manualLayout>
          <c:xMode val="edge"/>
          <c:yMode val="edge"/>
          <c:x val="0.36259711286089241"/>
          <c:y val="2.32434391196256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MOLEDORES'!$S$4:$S$5</c:f>
              <c:strCache>
                <c:ptCount val="2"/>
                <c:pt idx="0">
                  <c:v>BM - 5</c:v>
                </c:pt>
                <c:pt idx="1">
                  <c:v>92</c:v>
                </c:pt>
              </c:strCache>
            </c:strRef>
          </c:tx>
          <c:spPr>
            <a:solidFill>
              <a:schemeClr val="accent1"/>
            </a:solidFill>
            <a:ln>
              <a:noFill/>
            </a:ln>
            <a:effectLst/>
          </c:spPr>
          <c:invertIfNegative val="0"/>
          <c:val>
            <c:numRef>
              <c:f>'MEDIOS MOLEDORES'!$S$6:$S$36</c:f>
              <c:numCache>
                <c:formatCode>General</c:formatCode>
                <c:ptCount val="31"/>
                <c:pt idx="3">
                  <c:v>91.4</c:v>
                </c:pt>
                <c:pt idx="5">
                  <c:v>90.8</c:v>
                </c:pt>
                <c:pt idx="6">
                  <c:v>93.2</c:v>
                </c:pt>
                <c:pt idx="7">
                  <c:v>92.2</c:v>
                </c:pt>
                <c:pt idx="8">
                  <c:v>92.5</c:v>
                </c:pt>
                <c:pt idx="9">
                  <c:v>87.3</c:v>
                </c:pt>
                <c:pt idx="10">
                  <c:v>90.3</c:v>
                </c:pt>
                <c:pt idx="11">
                  <c:v>0</c:v>
                </c:pt>
                <c:pt idx="12">
                  <c:v>0</c:v>
                </c:pt>
                <c:pt idx="13">
                  <c:v>87.7</c:v>
                </c:pt>
                <c:pt idx="14">
                  <c:v>87.9</c:v>
                </c:pt>
                <c:pt idx="15">
                  <c:v>89.1</c:v>
                </c:pt>
                <c:pt idx="16">
                  <c:v>91.2</c:v>
                </c:pt>
                <c:pt idx="17">
                  <c:v>90.3</c:v>
                </c:pt>
                <c:pt idx="18">
                  <c:v>92.2</c:v>
                </c:pt>
                <c:pt idx="19">
                  <c:v>0</c:v>
                </c:pt>
                <c:pt idx="20">
                  <c:v>90.3</c:v>
                </c:pt>
                <c:pt idx="21">
                  <c:v>94.6</c:v>
                </c:pt>
                <c:pt idx="22">
                  <c:v>94.4</c:v>
                </c:pt>
                <c:pt idx="23">
                  <c:v>97.6</c:v>
                </c:pt>
                <c:pt idx="24">
                  <c:v>97.3</c:v>
                </c:pt>
                <c:pt idx="25">
                  <c:v>96.7</c:v>
                </c:pt>
                <c:pt idx="26">
                  <c:v>0</c:v>
                </c:pt>
                <c:pt idx="27">
                  <c:v>0</c:v>
                </c:pt>
                <c:pt idx="28">
                  <c:v>0</c:v>
                </c:pt>
                <c:pt idx="29">
                  <c:v>0</c:v>
                </c:pt>
                <c:pt idx="30">
                  <c:v>0</c:v>
                </c:pt>
              </c:numCache>
            </c:numRef>
          </c:val>
          <c:extLst>
            <c:ext xmlns:c16="http://schemas.microsoft.com/office/drawing/2014/chart" uri="{C3380CC4-5D6E-409C-BE32-E72D297353CC}">
              <c16:uniqueId val="{00000000-A219-450C-85F9-C9451A303468}"/>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MOLEDORES'!$AC$5</c:f>
              <c:strCache>
                <c:ptCount val="1"/>
                <c:pt idx="0">
                  <c:v>BM1/5/6/7</c:v>
                </c:pt>
              </c:strCache>
            </c:strRef>
          </c:tx>
          <c:spPr>
            <a:ln w="28575" cap="rnd">
              <a:solidFill>
                <a:schemeClr val="accent2"/>
              </a:solidFill>
              <a:round/>
            </a:ln>
            <a:effectLst/>
          </c:spPr>
          <c:marker>
            <c:symbol val="none"/>
          </c:marker>
          <c:val>
            <c:numRef>
              <c:f>'MEDIOS MOLEDORES'!$AC$6:$AC$36</c:f>
              <c:numCache>
                <c:formatCode>General</c:formatCode>
                <c:ptCount val="31"/>
                <c:pt idx="0">
                  <c:v>92</c:v>
                </c:pt>
                <c:pt idx="1">
                  <c:v>92</c:v>
                </c:pt>
                <c:pt idx="2">
                  <c:v>92</c:v>
                </c:pt>
                <c:pt idx="3">
                  <c:v>92</c:v>
                </c:pt>
                <c:pt idx="4">
                  <c:v>92</c:v>
                </c:pt>
                <c:pt idx="5">
                  <c:v>92</c:v>
                </c:pt>
                <c:pt idx="6">
                  <c:v>92</c:v>
                </c:pt>
                <c:pt idx="7">
                  <c:v>92</c:v>
                </c:pt>
                <c:pt idx="8">
                  <c:v>92</c:v>
                </c:pt>
                <c:pt idx="9">
                  <c:v>92</c:v>
                </c:pt>
                <c:pt idx="10">
                  <c:v>92</c:v>
                </c:pt>
                <c:pt idx="11">
                  <c:v>92</c:v>
                </c:pt>
                <c:pt idx="12">
                  <c:v>92</c:v>
                </c:pt>
                <c:pt idx="13">
                  <c:v>92</c:v>
                </c:pt>
                <c:pt idx="14">
                  <c:v>92</c:v>
                </c:pt>
                <c:pt idx="15">
                  <c:v>92</c:v>
                </c:pt>
                <c:pt idx="16">
                  <c:v>92</c:v>
                </c:pt>
                <c:pt idx="17">
                  <c:v>92</c:v>
                </c:pt>
                <c:pt idx="18">
                  <c:v>92</c:v>
                </c:pt>
                <c:pt idx="19">
                  <c:v>92</c:v>
                </c:pt>
                <c:pt idx="20">
                  <c:v>92</c:v>
                </c:pt>
                <c:pt idx="21">
                  <c:v>92</c:v>
                </c:pt>
                <c:pt idx="22">
                  <c:v>92</c:v>
                </c:pt>
                <c:pt idx="23">
                  <c:v>92</c:v>
                </c:pt>
                <c:pt idx="24">
                  <c:v>92</c:v>
                </c:pt>
                <c:pt idx="25">
                  <c:v>92</c:v>
                </c:pt>
                <c:pt idx="26">
                  <c:v>92</c:v>
                </c:pt>
                <c:pt idx="27">
                  <c:v>92</c:v>
                </c:pt>
                <c:pt idx="28">
                  <c:v>92</c:v>
                </c:pt>
                <c:pt idx="29">
                  <c:v>92</c:v>
                </c:pt>
                <c:pt idx="30">
                  <c:v>92</c:v>
                </c:pt>
              </c:numCache>
            </c:numRef>
          </c:val>
          <c:smooth val="0"/>
          <c:extLst>
            <c:ext xmlns:c16="http://schemas.microsoft.com/office/drawing/2014/chart" uri="{C3380CC4-5D6E-409C-BE32-E72D297353CC}">
              <c16:uniqueId val="{00000001-A219-450C-85F9-C9451A303468}"/>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BM 6</a:t>
            </a:r>
          </a:p>
        </c:rich>
      </c:tx>
      <c:layout>
        <c:manualLayout>
          <c:xMode val="edge"/>
          <c:yMode val="edge"/>
          <c:x val="0.36259711286089241"/>
          <c:y val="2.32434391196256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MOLEDORES'!$T$4:$T$5</c:f>
              <c:strCache>
                <c:ptCount val="2"/>
                <c:pt idx="0">
                  <c:v>BM - 6</c:v>
                </c:pt>
                <c:pt idx="1">
                  <c:v>92</c:v>
                </c:pt>
              </c:strCache>
            </c:strRef>
          </c:tx>
          <c:spPr>
            <a:solidFill>
              <a:schemeClr val="accent1"/>
            </a:solidFill>
            <a:ln>
              <a:noFill/>
            </a:ln>
            <a:effectLst/>
          </c:spPr>
          <c:invertIfNegative val="0"/>
          <c:val>
            <c:numRef>
              <c:f>'MEDIOS MOLEDORES'!$T$6:$T$36</c:f>
              <c:numCache>
                <c:formatCode>General</c:formatCode>
                <c:ptCount val="31"/>
                <c:pt idx="3">
                  <c:v>91.9</c:v>
                </c:pt>
                <c:pt idx="4">
                  <c:v>88.6</c:v>
                </c:pt>
                <c:pt idx="5">
                  <c:v>87.8</c:v>
                </c:pt>
                <c:pt idx="6">
                  <c:v>92.5</c:v>
                </c:pt>
                <c:pt idx="7">
                  <c:v>92.2</c:v>
                </c:pt>
                <c:pt idx="8">
                  <c:v>92.4</c:v>
                </c:pt>
                <c:pt idx="9">
                  <c:v>94.2</c:v>
                </c:pt>
                <c:pt idx="10">
                  <c:v>91.9</c:v>
                </c:pt>
                <c:pt idx="11">
                  <c:v>0</c:v>
                </c:pt>
                <c:pt idx="12">
                  <c:v>0</c:v>
                </c:pt>
                <c:pt idx="13">
                  <c:v>89.7</c:v>
                </c:pt>
                <c:pt idx="14">
                  <c:v>90</c:v>
                </c:pt>
                <c:pt idx="15">
                  <c:v>90.4</c:v>
                </c:pt>
                <c:pt idx="16">
                  <c:v>87.1</c:v>
                </c:pt>
                <c:pt idx="17">
                  <c:v>88.4</c:v>
                </c:pt>
                <c:pt idx="18">
                  <c:v>89.2</c:v>
                </c:pt>
                <c:pt idx="19">
                  <c:v>0</c:v>
                </c:pt>
                <c:pt idx="20">
                  <c:v>92.8</c:v>
                </c:pt>
                <c:pt idx="21">
                  <c:v>88.2</c:v>
                </c:pt>
                <c:pt idx="22">
                  <c:v>88</c:v>
                </c:pt>
                <c:pt idx="23">
                  <c:v>87.9</c:v>
                </c:pt>
                <c:pt idx="24">
                  <c:v>85.4</c:v>
                </c:pt>
                <c:pt idx="25">
                  <c:v>86</c:v>
                </c:pt>
                <c:pt idx="26">
                  <c:v>0</c:v>
                </c:pt>
                <c:pt idx="27">
                  <c:v>0</c:v>
                </c:pt>
                <c:pt idx="28">
                  <c:v>0</c:v>
                </c:pt>
                <c:pt idx="29">
                  <c:v>0</c:v>
                </c:pt>
                <c:pt idx="30">
                  <c:v>0</c:v>
                </c:pt>
              </c:numCache>
            </c:numRef>
          </c:val>
          <c:extLst>
            <c:ext xmlns:c16="http://schemas.microsoft.com/office/drawing/2014/chart" uri="{C3380CC4-5D6E-409C-BE32-E72D297353CC}">
              <c16:uniqueId val="{00000000-B7FB-4549-B45A-4F42EAFB3C1F}"/>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MOLEDORES'!$AC$5</c:f>
              <c:strCache>
                <c:ptCount val="1"/>
                <c:pt idx="0">
                  <c:v>BM1/5/6/7</c:v>
                </c:pt>
              </c:strCache>
            </c:strRef>
          </c:tx>
          <c:spPr>
            <a:ln w="28575" cap="rnd">
              <a:solidFill>
                <a:schemeClr val="accent2"/>
              </a:solidFill>
              <a:round/>
            </a:ln>
            <a:effectLst/>
          </c:spPr>
          <c:marker>
            <c:symbol val="none"/>
          </c:marker>
          <c:val>
            <c:numRef>
              <c:f>'MEDIOS MOLEDORES'!$AC$6:$AC$36</c:f>
              <c:numCache>
                <c:formatCode>General</c:formatCode>
                <c:ptCount val="31"/>
                <c:pt idx="0">
                  <c:v>92</c:v>
                </c:pt>
                <c:pt idx="1">
                  <c:v>92</c:v>
                </c:pt>
                <c:pt idx="2">
                  <c:v>92</c:v>
                </c:pt>
                <c:pt idx="3">
                  <c:v>92</c:v>
                </c:pt>
                <c:pt idx="4">
                  <c:v>92</c:v>
                </c:pt>
                <c:pt idx="5">
                  <c:v>92</c:v>
                </c:pt>
                <c:pt idx="6">
                  <c:v>92</c:v>
                </c:pt>
                <c:pt idx="7">
                  <c:v>92</c:v>
                </c:pt>
                <c:pt idx="8">
                  <c:v>92</c:v>
                </c:pt>
                <c:pt idx="9">
                  <c:v>92</c:v>
                </c:pt>
                <c:pt idx="10">
                  <c:v>92</c:v>
                </c:pt>
                <c:pt idx="11">
                  <c:v>92</c:v>
                </c:pt>
                <c:pt idx="12">
                  <c:v>92</c:v>
                </c:pt>
                <c:pt idx="13">
                  <c:v>92</c:v>
                </c:pt>
                <c:pt idx="14">
                  <c:v>92</c:v>
                </c:pt>
                <c:pt idx="15">
                  <c:v>92</c:v>
                </c:pt>
                <c:pt idx="16">
                  <c:v>92</c:v>
                </c:pt>
                <c:pt idx="17">
                  <c:v>92</c:v>
                </c:pt>
                <c:pt idx="18">
                  <c:v>92</c:v>
                </c:pt>
                <c:pt idx="19">
                  <c:v>92</c:v>
                </c:pt>
                <c:pt idx="20">
                  <c:v>92</c:v>
                </c:pt>
                <c:pt idx="21">
                  <c:v>92</c:v>
                </c:pt>
                <c:pt idx="22">
                  <c:v>92</c:v>
                </c:pt>
                <c:pt idx="23">
                  <c:v>92</c:v>
                </c:pt>
                <c:pt idx="24">
                  <c:v>92</c:v>
                </c:pt>
                <c:pt idx="25">
                  <c:v>92</c:v>
                </c:pt>
                <c:pt idx="26">
                  <c:v>92</c:v>
                </c:pt>
                <c:pt idx="27">
                  <c:v>92</c:v>
                </c:pt>
                <c:pt idx="28">
                  <c:v>92</c:v>
                </c:pt>
                <c:pt idx="29">
                  <c:v>92</c:v>
                </c:pt>
                <c:pt idx="30">
                  <c:v>92</c:v>
                </c:pt>
              </c:numCache>
            </c:numRef>
          </c:val>
          <c:smooth val="0"/>
          <c:extLst>
            <c:ext xmlns:c16="http://schemas.microsoft.com/office/drawing/2014/chart" uri="{C3380CC4-5D6E-409C-BE32-E72D297353CC}">
              <c16:uniqueId val="{00000001-B7FB-4549-B45A-4F42EAFB3C1F}"/>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BM 7</a:t>
            </a:r>
          </a:p>
        </c:rich>
      </c:tx>
      <c:layout>
        <c:manualLayout>
          <c:xMode val="edge"/>
          <c:yMode val="edge"/>
          <c:x val="0.36259711286089241"/>
          <c:y val="2.32434391196256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MOLEDORES'!$U$4:$U$5</c:f>
              <c:strCache>
                <c:ptCount val="2"/>
                <c:pt idx="0">
                  <c:v>BM - 7</c:v>
                </c:pt>
                <c:pt idx="1">
                  <c:v>92</c:v>
                </c:pt>
              </c:strCache>
            </c:strRef>
          </c:tx>
          <c:spPr>
            <a:solidFill>
              <a:schemeClr val="accent1"/>
            </a:solidFill>
            <a:ln>
              <a:noFill/>
            </a:ln>
            <a:effectLst/>
          </c:spPr>
          <c:invertIfNegative val="0"/>
          <c:val>
            <c:numRef>
              <c:f>'MEDIOS MOLEDORES'!$U$6:$U$36</c:f>
              <c:numCache>
                <c:formatCode>General</c:formatCode>
                <c:ptCount val="31"/>
                <c:pt idx="3">
                  <c:v>93.2</c:v>
                </c:pt>
                <c:pt idx="4">
                  <c:v>92.3</c:v>
                </c:pt>
                <c:pt idx="5">
                  <c:v>93.7</c:v>
                </c:pt>
                <c:pt idx="6">
                  <c:v>92.7</c:v>
                </c:pt>
                <c:pt idx="7">
                  <c:v>90.4</c:v>
                </c:pt>
                <c:pt idx="8">
                  <c:v>91.3</c:v>
                </c:pt>
                <c:pt idx="9">
                  <c:v>92.1</c:v>
                </c:pt>
                <c:pt idx="10">
                  <c:v>91.7</c:v>
                </c:pt>
                <c:pt idx="11">
                  <c:v>0</c:v>
                </c:pt>
                <c:pt idx="12">
                  <c:v>0</c:v>
                </c:pt>
                <c:pt idx="13">
                  <c:v>87.5</c:v>
                </c:pt>
                <c:pt idx="14">
                  <c:v>88.9</c:v>
                </c:pt>
                <c:pt idx="15">
                  <c:v>88.2</c:v>
                </c:pt>
                <c:pt idx="16">
                  <c:v>0</c:v>
                </c:pt>
                <c:pt idx="17">
                  <c:v>83.3</c:v>
                </c:pt>
                <c:pt idx="18">
                  <c:v>0</c:v>
                </c:pt>
                <c:pt idx="19">
                  <c:v>0</c:v>
                </c:pt>
                <c:pt idx="20">
                  <c:v>0</c:v>
                </c:pt>
                <c:pt idx="21">
                  <c:v>86.6</c:v>
                </c:pt>
                <c:pt idx="22">
                  <c:v>86</c:v>
                </c:pt>
                <c:pt idx="23">
                  <c:v>84.9</c:v>
                </c:pt>
                <c:pt idx="24">
                  <c:v>83.6</c:v>
                </c:pt>
                <c:pt idx="25">
                  <c:v>83.9</c:v>
                </c:pt>
                <c:pt idx="26">
                  <c:v>0</c:v>
                </c:pt>
                <c:pt idx="27">
                  <c:v>0</c:v>
                </c:pt>
                <c:pt idx="28">
                  <c:v>0</c:v>
                </c:pt>
                <c:pt idx="29">
                  <c:v>0</c:v>
                </c:pt>
                <c:pt idx="30">
                  <c:v>0</c:v>
                </c:pt>
              </c:numCache>
            </c:numRef>
          </c:val>
          <c:extLst>
            <c:ext xmlns:c16="http://schemas.microsoft.com/office/drawing/2014/chart" uri="{C3380CC4-5D6E-409C-BE32-E72D297353CC}">
              <c16:uniqueId val="{00000000-B6B5-4EEC-A341-A045F4BC7501}"/>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MOLEDORES'!$AC$5</c:f>
              <c:strCache>
                <c:ptCount val="1"/>
                <c:pt idx="0">
                  <c:v>BM1/5/6/7</c:v>
                </c:pt>
              </c:strCache>
            </c:strRef>
          </c:tx>
          <c:spPr>
            <a:ln w="28575" cap="rnd">
              <a:solidFill>
                <a:schemeClr val="accent2"/>
              </a:solidFill>
              <a:round/>
            </a:ln>
            <a:effectLst/>
          </c:spPr>
          <c:marker>
            <c:symbol val="none"/>
          </c:marker>
          <c:val>
            <c:numRef>
              <c:f>'MEDIOS MOLEDORES'!$AC$6:$AC$36</c:f>
              <c:numCache>
                <c:formatCode>General</c:formatCode>
                <c:ptCount val="31"/>
                <c:pt idx="0">
                  <c:v>92</c:v>
                </c:pt>
                <c:pt idx="1">
                  <c:v>92</c:v>
                </c:pt>
                <c:pt idx="2">
                  <c:v>92</c:v>
                </c:pt>
                <c:pt idx="3">
                  <c:v>92</c:v>
                </c:pt>
                <c:pt idx="4">
                  <c:v>92</c:v>
                </c:pt>
                <c:pt idx="5">
                  <c:v>92</c:v>
                </c:pt>
                <c:pt idx="6">
                  <c:v>92</c:v>
                </c:pt>
                <c:pt idx="7">
                  <c:v>92</c:v>
                </c:pt>
                <c:pt idx="8">
                  <c:v>92</c:v>
                </c:pt>
                <c:pt idx="9">
                  <c:v>92</c:v>
                </c:pt>
                <c:pt idx="10">
                  <c:v>92</c:v>
                </c:pt>
                <c:pt idx="11">
                  <c:v>92</c:v>
                </c:pt>
                <c:pt idx="12">
                  <c:v>92</c:v>
                </c:pt>
                <c:pt idx="13">
                  <c:v>92</c:v>
                </c:pt>
                <c:pt idx="14">
                  <c:v>92</c:v>
                </c:pt>
                <c:pt idx="15">
                  <c:v>92</c:v>
                </c:pt>
                <c:pt idx="16">
                  <c:v>92</c:v>
                </c:pt>
                <c:pt idx="17">
                  <c:v>92</c:v>
                </c:pt>
                <c:pt idx="18">
                  <c:v>92</c:v>
                </c:pt>
                <c:pt idx="19">
                  <c:v>92</c:v>
                </c:pt>
                <c:pt idx="20">
                  <c:v>92</c:v>
                </c:pt>
                <c:pt idx="21">
                  <c:v>92</c:v>
                </c:pt>
                <c:pt idx="22">
                  <c:v>92</c:v>
                </c:pt>
                <c:pt idx="23">
                  <c:v>92</c:v>
                </c:pt>
                <c:pt idx="24">
                  <c:v>92</c:v>
                </c:pt>
                <c:pt idx="25">
                  <c:v>92</c:v>
                </c:pt>
                <c:pt idx="26">
                  <c:v>92</c:v>
                </c:pt>
                <c:pt idx="27">
                  <c:v>92</c:v>
                </c:pt>
                <c:pt idx="28">
                  <c:v>92</c:v>
                </c:pt>
                <c:pt idx="29">
                  <c:v>92</c:v>
                </c:pt>
                <c:pt idx="30">
                  <c:v>92</c:v>
                </c:pt>
              </c:numCache>
            </c:numRef>
          </c:val>
          <c:smooth val="0"/>
          <c:extLst>
            <c:ext xmlns:c16="http://schemas.microsoft.com/office/drawing/2014/chart" uri="{C3380CC4-5D6E-409C-BE32-E72D297353CC}">
              <c16:uniqueId val="{00000001-B6B5-4EEC-A341-A045F4BC7501}"/>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BM 8</a:t>
            </a:r>
          </a:p>
        </c:rich>
      </c:tx>
      <c:layout>
        <c:manualLayout>
          <c:xMode val="edge"/>
          <c:yMode val="edge"/>
          <c:x val="0.36259711286089241"/>
          <c:y val="2.32434391196256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MOLEDORES'!$V$4:$V$5</c:f>
              <c:strCache>
                <c:ptCount val="2"/>
                <c:pt idx="0">
                  <c:v>BM - 8</c:v>
                </c:pt>
                <c:pt idx="1">
                  <c:v>89</c:v>
                </c:pt>
              </c:strCache>
            </c:strRef>
          </c:tx>
          <c:spPr>
            <a:solidFill>
              <a:schemeClr val="accent1"/>
            </a:solidFill>
            <a:ln>
              <a:noFill/>
            </a:ln>
            <a:effectLst/>
          </c:spPr>
          <c:invertIfNegative val="0"/>
          <c:val>
            <c:numRef>
              <c:f>'MEDIOS MOLEDORES'!$V$6:$V$36</c:f>
              <c:numCache>
                <c:formatCode>General</c:formatCode>
                <c:ptCount val="31"/>
                <c:pt idx="3">
                  <c:v>90.9</c:v>
                </c:pt>
                <c:pt idx="4">
                  <c:v>86.9</c:v>
                </c:pt>
                <c:pt idx="5">
                  <c:v>87.2</c:v>
                </c:pt>
                <c:pt idx="6">
                  <c:v>88</c:v>
                </c:pt>
                <c:pt idx="7">
                  <c:v>90.4</c:v>
                </c:pt>
                <c:pt idx="8">
                  <c:v>91</c:v>
                </c:pt>
                <c:pt idx="9">
                  <c:v>91.2</c:v>
                </c:pt>
                <c:pt idx="10">
                  <c:v>90.9</c:v>
                </c:pt>
                <c:pt idx="11">
                  <c:v>0</c:v>
                </c:pt>
                <c:pt idx="12">
                  <c:v>0</c:v>
                </c:pt>
                <c:pt idx="13">
                  <c:v>90</c:v>
                </c:pt>
                <c:pt idx="14">
                  <c:v>91.7</c:v>
                </c:pt>
                <c:pt idx="15">
                  <c:v>90.9</c:v>
                </c:pt>
                <c:pt idx="16">
                  <c:v>90.1</c:v>
                </c:pt>
                <c:pt idx="17">
                  <c:v>89.4</c:v>
                </c:pt>
                <c:pt idx="18">
                  <c:v>90</c:v>
                </c:pt>
                <c:pt idx="19">
                  <c:v>0</c:v>
                </c:pt>
                <c:pt idx="20">
                  <c:v>89.5</c:v>
                </c:pt>
                <c:pt idx="21">
                  <c:v>89.6</c:v>
                </c:pt>
                <c:pt idx="22">
                  <c:v>88</c:v>
                </c:pt>
                <c:pt idx="23">
                  <c:v>87.7</c:v>
                </c:pt>
                <c:pt idx="24">
                  <c:v>86.9</c:v>
                </c:pt>
                <c:pt idx="25">
                  <c:v>86.1</c:v>
                </c:pt>
                <c:pt idx="26">
                  <c:v>0</c:v>
                </c:pt>
                <c:pt idx="27">
                  <c:v>0</c:v>
                </c:pt>
                <c:pt idx="28">
                  <c:v>0</c:v>
                </c:pt>
                <c:pt idx="29">
                  <c:v>0</c:v>
                </c:pt>
                <c:pt idx="30">
                  <c:v>0</c:v>
                </c:pt>
              </c:numCache>
            </c:numRef>
          </c:val>
          <c:extLst>
            <c:ext xmlns:c16="http://schemas.microsoft.com/office/drawing/2014/chart" uri="{C3380CC4-5D6E-409C-BE32-E72D297353CC}">
              <c16:uniqueId val="{00000000-8E16-496B-8970-D87E5AFFC792}"/>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MOLEDORES'!$AD$5</c:f>
              <c:strCache>
                <c:ptCount val="1"/>
                <c:pt idx="0">
                  <c:v>BM8</c:v>
                </c:pt>
              </c:strCache>
            </c:strRef>
          </c:tx>
          <c:spPr>
            <a:ln w="28575" cap="rnd">
              <a:solidFill>
                <a:schemeClr val="accent2"/>
              </a:solidFill>
              <a:round/>
            </a:ln>
            <a:effectLst/>
          </c:spPr>
          <c:marker>
            <c:symbol val="none"/>
          </c:marker>
          <c:val>
            <c:numRef>
              <c:f>'MEDIOS MOLEDORES'!$AD$6:$AD$36</c:f>
              <c:numCache>
                <c:formatCode>General</c:formatCode>
                <c:ptCount val="31"/>
                <c:pt idx="0">
                  <c:v>89</c:v>
                </c:pt>
                <c:pt idx="1">
                  <c:v>89</c:v>
                </c:pt>
                <c:pt idx="2">
                  <c:v>89</c:v>
                </c:pt>
                <c:pt idx="3">
                  <c:v>89</c:v>
                </c:pt>
                <c:pt idx="4">
                  <c:v>89</c:v>
                </c:pt>
                <c:pt idx="5">
                  <c:v>89</c:v>
                </c:pt>
                <c:pt idx="6">
                  <c:v>89</c:v>
                </c:pt>
                <c:pt idx="7">
                  <c:v>89</c:v>
                </c:pt>
                <c:pt idx="8">
                  <c:v>89</c:v>
                </c:pt>
                <c:pt idx="9">
                  <c:v>89</c:v>
                </c:pt>
                <c:pt idx="10">
                  <c:v>89</c:v>
                </c:pt>
                <c:pt idx="11">
                  <c:v>89</c:v>
                </c:pt>
                <c:pt idx="12">
                  <c:v>89</c:v>
                </c:pt>
                <c:pt idx="13">
                  <c:v>89</c:v>
                </c:pt>
                <c:pt idx="14">
                  <c:v>89</c:v>
                </c:pt>
                <c:pt idx="15">
                  <c:v>89</c:v>
                </c:pt>
                <c:pt idx="16">
                  <c:v>89</c:v>
                </c:pt>
                <c:pt idx="17">
                  <c:v>89</c:v>
                </c:pt>
                <c:pt idx="18">
                  <c:v>89</c:v>
                </c:pt>
                <c:pt idx="19">
                  <c:v>89</c:v>
                </c:pt>
                <c:pt idx="20">
                  <c:v>89</c:v>
                </c:pt>
                <c:pt idx="21">
                  <c:v>89</c:v>
                </c:pt>
                <c:pt idx="22">
                  <c:v>89</c:v>
                </c:pt>
                <c:pt idx="23">
                  <c:v>89</c:v>
                </c:pt>
                <c:pt idx="24">
                  <c:v>89</c:v>
                </c:pt>
                <c:pt idx="25">
                  <c:v>89</c:v>
                </c:pt>
                <c:pt idx="26">
                  <c:v>89</c:v>
                </c:pt>
                <c:pt idx="27">
                  <c:v>89</c:v>
                </c:pt>
                <c:pt idx="28">
                  <c:v>89</c:v>
                </c:pt>
                <c:pt idx="29">
                  <c:v>89</c:v>
                </c:pt>
                <c:pt idx="30">
                  <c:v>89</c:v>
                </c:pt>
              </c:numCache>
            </c:numRef>
          </c:val>
          <c:smooth val="0"/>
          <c:extLst>
            <c:ext xmlns:c16="http://schemas.microsoft.com/office/drawing/2014/chart" uri="{C3380CC4-5D6E-409C-BE32-E72D297353CC}">
              <c16:uniqueId val="{00000001-8E16-496B-8970-D87E5AFFC792}"/>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BM 9</a:t>
            </a:r>
          </a:p>
        </c:rich>
      </c:tx>
      <c:layout>
        <c:manualLayout>
          <c:xMode val="edge"/>
          <c:yMode val="edge"/>
          <c:x val="0.36259711286089241"/>
          <c:y val="2.32434391196256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MOLEDORES'!$W$4:$W$5</c:f>
              <c:strCache>
                <c:ptCount val="2"/>
                <c:pt idx="0">
                  <c:v>BM - 9</c:v>
                </c:pt>
                <c:pt idx="1">
                  <c:v>79</c:v>
                </c:pt>
              </c:strCache>
            </c:strRef>
          </c:tx>
          <c:spPr>
            <a:solidFill>
              <a:schemeClr val="accent1"/>
            </a:solidFill>
            <a:ln>
              <a:noFill/>
            </a:ln>
            <a:effectLst/>
          </c:spPr>
          <c:invertIfNegative val="0"/>
          <c:val>
            <c:numRef>
              <c:f>'MEDIOS MOLEDORES'!$W$6:$W$36</c:f>
              <c:numCache>
                <c:formatCode>General</c:formatCode>
                <c:ptCount val="31"/>
                <c:pt idx="3">
                  <c:v>77.7</c:v>
                </c:pt>
                <c:pt idx="4">
                  <c:v>73.900000000000006</c:v>
                </c:pt>
                <c:pt idx="5">
                  <c:v>75.5</c:v>
                </c:pt>
                <c:pt idx="6">
                  <c:v>75.599999999999994</c:v>
                </c:pt>
                <c:pt idx="7">
                  <c:v>77.599999999999994</c:v>
                </c:pt>
                <c:pt idx="8">
                  <c:v>79.5</c:v>
                </c:pt>
                <c:pt idx="9">
                  <c:v>0</c:v>
                </c:pt>
                <c:pt idx="10">
                  <c:v>78.7</c:v>
                </c:pt>
                <c:pt idx="11">
                  <c:v>0</c:v>
                </c:pt>
                <c:pt idx="12">
                  <c:v>0</c:v>
                </c:pt>
                <c:pt idx="13">
                  <c:v>76</c:v>
                </c:pt>
                <c:pt idx="14">
                  <c:v>76.3</c:v>
                </c:pt>
                <c:pt idx="15">
                  <c:v>75.8</c:v>
                </c:pt>
                <c:pt idx="16">
                  <c:v>76.8</c:v>
                </c:pt>
                <c:pt idx="17">
                  <c:v>77.3</c:v>
                </c:pt>
                <c:pt idx="18">
                  <c:v>79.099999999999994</c:v>
                </c:pt>
                <c:pt idx="19">
                  <c:v>0</c:v>
                </c:pt>
                <c:pt idx="20">
                  <c:v>76.900000000000006</c:v>
                </c:pt>
                <c:pt idx="21">
                  <c:v>78.400000000000006</c:v>
                </c:pt>
                <c:pt idx="22">
                  <c:v>76.7</c:v>
                </c:pt>
                <c:pt idx="23">
                  <c:v>75.599999999999994</c:v>
                </c:pt>
                <c:pt idx="24">
                  <c:v>74.7</c:v>
                </c:pt>
                <c:pt idx="25">
                  <c:v>0</c:v>
                </c:pt>
                <c:pt idx="26">
                  <c:v>0</c:v>
                </c:pt>
                <c:pt idx="27">
                  <c:v>0</c:v>
                </c:pt>
                <c:pt idx="28">
                  <c:v>0</c:v>
                </c:pt>
                <c:pt idx="29">
                  <c:v>0</c:v>
                </c:pt>
                <c:pt idx="30">
                  <c:v>0</c:v>
                </c:pt>
              </c:numCache>
            </c:numRef>
          </c:val>
          <c:extLst>
            <c:ext xmlns:c16="http://schemas.microsoft.com/office/drawing/2014/chart" uri="{C3380CC4-5D6E-409C-BE32-E72D297353CC}">
              <c16:uniqueId val="{00000000-5AB4-4E77-91BB-4ABA537A362B}"/>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MOLEDORES'!$AE$5</c:f>
              <c:strCache>
                <c:ptCount val="1"/>
                <c:pt idx="0">
                  <c:v>BM9</c:v>
                </c:pt>
              </c:strCache>
            </c:strRef>
          </c:tx>
          <c:spPr>
            <a:ln w="28575" cap="rnd">
              <a:solidFill>
                <a:schemeClr val="accent2"/>
              </a:solidFill>
              <a:round/>
            </a:ln>
            <a:effectLst/>
          </c:spPr>
          <c:marker>
            <c:symbol val="none"/>
          </c:marker>
          <c:val>
            <c:numRef>
              <c:f>'MEDIOS MOLEDORES'!$AE$6:$AE$36</c:f>
              <c:numCache>
                <c:formatCode>General</c:formatCode>
                <c:ptCount val="31"/>
                <c:pt idx="0">
                  <c:v>79</c:v>
                </c:pt>
                <c:pt idx="1">
                  <c:v>79</c:v>
                </c:pt>
                <c:pt idx="2">
                  <c:v>79</c:v>
                </c:pt>
                <c:pt idx="3">
                  <c:v>79</c:v>
                </c:pt>
                <c:pt idx="4">
                  <c:v>79</c:v>
                </c:pt>
                <c:pt idx="5">
                  <c:v>79</c:v>
                </c:pt>
                <c:pt idx="6">
                  <c:v>79</c:v>
                </c:pt>
                <c:pt idx="7">
                  <c:v>79</c:v>
                </c:pt>
                <c:pt idx="8">
                  <c:v>79</c:v>
                </c:pt>
                <c:pt idx="9">
                  <c:v>79</c:v>
                </c:pt>
                <c:pt idx="10">
                  <c:v>79</c:v>
                </c:pt>
                <c:pt idx="11">
                  <c:v>79</c:v>
                </c:pt>
                <c:pt idx="12">
                  <c:v>79</c:v>
                </c:pt>
                <c:pt idx="13">
                  <c:v>79</c:v>
                </c:pt>
                <c:pt idx="14">
                  <c:v>79</c:v>
                </c:pt>
                <c:pt idx="15">
                  <c:v>79</c:v>
                </c:pt>
                <c:pt idx="16">
                  <c:v>79</c:v>
                </c:pt>
                <c:pt idx="17">
                  <c:v>79</c:v>
                </c:pt>
                <c:pt idx="18">
                  <c:v>79</c:v>
                </c:pt>
                <c:pt idx="19">
                  <c:v>79</c:v>
                </c:pt>
                <c:pt idx="20">
                  <c:v>79</c:v>
                </c:pt>
                <c:pt idx="21">
                  <c:v>79</c:v>
                </c:pt>
                <c:pt idx="22">
                  <c:v>79</c:v>
                </c:pt>
                <c:pt idx="23">
                  <c:v>79</c:v>
                </c:pt>
                <c:pt idx="24">
                  <c:v>79</c:v>
                </c:pt>
                <c:pt idx="25">
                  <c:v>79</c:v>
                </c:pt>
                <c:pt idx="26">
                  <c:v>79</c:v>
                </c:pt>
                <c:pt idx="27">
                  <c:v>79</c:v>
                </c:pt>
                <c:pt idx="28">
                  <c:v>79</c:v>
                </c:pt>
                <c:pt idx="29">
                  <c:v>79</c:v>
                </c:pt>
                <c:pt idx="30">
                  <c:v>79</c:v>
                </c:pt>
              </c:numCache>
            </c:numRef>
          </c:val>
          <c:smooth val="0"/>
          <c:extLst>
            <c:ext xmlns:c16="http://schemas.microsoft.com/office/drawing/2014/chart" uri="{C3380CC4-5D6E-409C-BE32-E72D297353CC}">
              <c16:uniqueId val="{00000001-5AB4-4E77-91BB-4ABA537A362B}"/>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BM 10</a:t>
            </a:r>
          </a:p>
        </c:rich>
      </c:tx>
      <c:layout>
        <c:manualLayout>
          <c:xMode val="edge"/>
          <c:yMode val="edge"/>
          <c:x val="0.36259711286089241"/>
          <c:y val="2.32434391196256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'MEDIOS MOLEDORES'!$X$4:$X$5</c:f>
              <c:strCache>
                <c:ptCount val="2"/>
                <c:pt idx="0">
                  <c:v>BM - 10</c:v>
                </c:pt>
                <c:pt idx="1">
                  <c:v>88</c:v>
                </c:pt>
              </c:strCache>
            </c:strRef>
          </c:tx>
          <c:spPr>
            <a:solidFill>
              <a:schemeClr val="accent1"/>
            </a:solidFill>
            <a:ln>
              <a:noFill/>
            </a:ln>
            <a:effectLst/>
          </c:spPr>
          <c:invertIfNegative val="0"/>
          <c:val>
            <c:numRef>
              <c:f>'MEDIOS MOLEDORES'!$X$6:$X$36</c:f>
              <c:numCache>
                <c:formatCode>General</c:formatCode>
                <c:ptCount val="31"/>
                <c:pt idx="3">
                  <c:v>72.5</c:v>
                </c:pt>
                <c:pt idx="4">
                  <c:v>72.3</c:v>
                </c:pt>
                <c:pt idx="5">
                  <c:v>79.900000000000006</c:v>
                </c:pt>
                <c:pt idx="6">
                  <c:v>74.7</c:v>
                </c:pt>
                <c:pt idx="7">
                  <c:v>73.8</c:v>
                </c:pt>
                <c:pt idx="8">
                  <c:v>74.400000000000006</c:v>
                </c:pt>
                <c:pt idx="9">
                  <c:v>88.9</c:v>
                </c:pt>
                <c:pt idx="10">
                  <c:v>88.9</c:v>
                </c:pt>
                <c:pt idx="11">
                  <c:v>0</c:v>
                </c:pt>
                <c:pt idx="12">
                  <c:v>0</c:v>
                </c:pt>
                <c:pt idx="13">
                  <c:v>88.8</c:v>
                </c:pt>
                <c:pt idx="14">
                  <c:v>0</c:v>
                </c:pt>
                <c:pt idx="15">
                  <c:v>0</c:v>
                </c:pt>
                <c:pt idx="16">
                  <c:v>0</c:v>
                </c:pt>
                <c:pt idx="17">
                  <c:v>0</c:v>
                </c:pt>
                <c:pt idx="18">
                  <c:v>0</c:v>
                </c:pt>
                <c:pt idx="19">
                  <c:v>0</c:v>
                </c:pt>
                <c:pt idx="20">
                  <c:v>84.4</c:v>
                </c:pt>
                <c:pt idx="21">
                  <c:v>79.3</c:v>
                </c:pt>
                <c:pt idx="22">
                  <c:v>78.900000000000006</c:v>
                </c:pt>
                <c:pt idx="23">
                  <c:v>82.1</c:v>
                </c:pt>
                <c:pt idx="24">
                  <c:v>78.400000000000006</c:v>
                </c:pt>
                <c:pt idx="25">
                  <c:v>77.5</c:v>
                </c:pt>
                <c:pt idx="26">
                  <c:v>0</c:v>
                </c:pt>
                <c:pt idx="27">
                  <c:v>0</c:v>
                </c:pt>
                <c:pt idx="28">
                  <c:v>0</c:v>
                </c:pt>
                <c:pt idx="29">
                  <c:v>0</c:v>
                </c:pt>
                <c:pt idx="30">
                  <c:v>0</c:v>
                </c:pt>
              </c:numCache>
            </c:numRef>
          </c:val>
          <c:extLst>
            <c:ext xmlns:c16="http://schemas.microsoft.com/office/drawing/2014/chart" uri="{C3380CC4-5D6E-409C-BE32-E72D297353CC}">
              <c16:uniqueId val="{00000000-3D8E-442D-8262-51C0BE4D08BB}"/>
            </c:ext>
          </c:extLst>
        </c:ser>
        <c:dLbls>
          <c:showLegendKey val="0"/>
          <c:showVal val="0"/>
          <c:showCatName val="0"/>
          <c:showSerName val="0"/>
          <c:showPercent val="0"/>
          <c:showBubbleSize val="0"/>
        </c:dLbls>
        <c:gapWidth val="219"/>
        <c:axId val="981274120"/>
        <c:axId val="981305864"/>
      </c:barChart>
      <c:lineChart>
        <c:grouping val="standard"/>
        <c:varyColors val="0"/>
        <c:ser>
          <c:idx val="1"/>
          <c:order val="1"/>
          <c:tx>
            <c:strRef>
              <c:f>'MEDIOS MOLEDORES'!$AF$5</c:f>
              <c:strCache>
                <c:ptCount val="1"/>
                <c:pt idx="0">
                  <c:v>BM10</c:v>
                </c:pt>
              </c:strCache>
            </c:strRef>
          </c:tx>
          <c:spPr>
            <a:ln w="28575" cap="rnd">
              <a:solidFill>
                <a:schemeClr val="accent2"/>
              </a:solidFill>
              <a:round/>
            </a:ln>
            <a:effectLst/>
          </c:spPr>
          <c:marker>
            <c:symbol val="none"/>
          </c:marker>
          <c:val>
            <c:numRef>
              <c:f>'MEDIOS MOLEDORES'!$AF$6:$AF$36</c:f>
              <c:numCache>
                <c:formatCode>General</c:formatCode>
                <c:ptCount val="31"/>
                <c:pt idx="0">
                  <c:v>88</c:v>
                </c:pt>
                <c:pt idx="1">
                  <c:v>88</c:v>
                </c:pt>
                <c:pt idx="2">
                  <c:v>88</c:v>
                </c:pt>
                <c:pt idx="3">
                  <c:v>88</c:v>
                </c:pt>
                <c:pt idx="4">
                  <c:v>88</c:v>
                </c:pt>
                <c:pt idx="5">
                  <c:v>88</c:v>
                </c:pt>
                <c:pt idx="6">
                  <c:v>88</c:v>
                </c:pt>
                <c:pt idx="7">
                  <c:v>88</c:v>
                </c:pt>
                <c:pt idx="8">
                  <c:v>88</c:v>
                </c:pt>
                <c:pt idx="9">
                  <c:v>88</c:v>
                </c:pt>
                <c:pt idx="10">
                  <c:v>88</c:v>
                </c:pt>
                <c:pt idx="11">
                  <c:v>88</c:v>
                </c:pt>
                <c:pt idx="12">
                  <c:v>88</c:v>
                </c:pt>
                <c:pt idx="13">
                  <c:v>88</c:v>
                </c:pt>
                <c:pt idx="14">
                  <c:v>88</c:v>
                </c:pt>
                <c:pt idx="15">
                  <c:v>88</c:v>
                </c:pt>
                <c:pt idx="16">
                  <c:v>88</c:v>
                </c:pt>
                <c:pt idx="17">
                  <c:v>88</c:v>
                </c:pt>
                <c:pt idx="18">
                  <c:v>88</c:v>
                </c:pt>
                <c:pt idx="19">
                  <c:v>88</c:v>
                </c:pt>
                <c:pt idx="20">
                  <c:v>88</c:v>
                </c:pt>
                <c:pt idx="21">
                  <c:v>88</c:v>
                </c:pt>
                <c:pt idx="22">
                  <c:v>88</c:v>
                </c:pt>
                <c:pt idx="23">
                  <c:v>88</c:v>
                </c:pt>
                <c:pt idx="24">
                  <c:v>88</c:v>
                </c:pt>
                <c:pt idx="25">
                  <c:v>88</c:v>
                </c:pt>
                <c:pt idx="26">
                  <c:v>88</c:v>
                </c:pt>
                <c:pt idx="27">
                  <c:v>88</c:v>
                </c:pt>
                <c:pt idx="28">
                  <c:v>88</c:v>
                </c:pt>
                <c:pt idx="29">
                  <c:v>88</c:v>
                </c:pt>
                <c:pt idx="30">
                  <c:v>88</c:v>
                </c:pt>
              </c:numCache>
            </c:numRef>
          </c:val>
          <c:smooth val="0"/>
          <c:extLst>
            <c:ext xmlns:c16="http://schemas.microsoft.com/office/drawing/2014/chart" uri="{C3380CC4-5D6E-409C-BE32-E72D297353CC}">
              <c16:uniqueId val="{00000001-3D8E-442D-8262-51C0BE4D08BB}"/>
            </c:ext>
          </c:extLst>
        </c:ser>
        <c:dLbls>
          <c:showLegendKey val="0"/>
          <c:showVal val="0"/>
          <c:showCatName val="0"/>
          <c:showSerName val="0"/>
          <c:showPercent val="0"/>
          <c:showBubbleSize val="0"/>
        </c:dLbls>
        <c:marker val="1"/>
        <c:smooth val="0"/>
        <c:axId val="981274120"/>
        <c:axId val="981305864"/>
      </c:lineChart>
      <c:catAx>
        <c:axId val="981274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05864"/>
        <c:crosses val="autoZero"/>
        <c:auto val="1"/>
        <c:lblAlgn val="ctr"/>
        <c:lblOffset val="100"/>
        <c:noMultiLvlLbl val="0"/>
      </c:catAx>
      <c:valAx>
        <c:axId val="981305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274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chart" Target="../charts/chart29.xml"/><Relationship Id="rId18" Type="http://schemas.openxmlformats.org/officeDocument/2006/relationships/chart" Target="../charts/chart34.xml"/><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chart" Target="../charts/chart28.xml"/><Relationship Id="rId17" Type="http://schemas.openxmlformats.org/officeDocument/2006/relationships/chart" Target="../charts/chart33.xml"/><Relationship Id="rId2" Type="http://schemas.openxmlformats.org/officeDocument/2006/relationships/chart" Target="../charts/chart18.xml"/><Relationship Id="rId16" Type="http://schemas.openxmlformats.org/officeDocument/2006/relationships/chart" Target="../charts/chart32.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5" Type="http://schemas.openxmlformats.org/officeDocument/2006/relationships/chart" Target="../charts/chart31.xml"/><Relationship Id="rId10" Type="http://schemas.openxmlformats.org/officeDocument/2006/relationships/chart" Target="../charts/chart26.xml"/><Relationship Id="rId19" Type="http://schemas.openxmlformats.org/officeDocument/2006/relationships/chart" Target="../charts/chart35.xml"/><Relationship Id="rId4" Type="http://schemas.openxmlformats.org/officeDocument/2006/relationships/chart" Target="../charts/chart20.xml"/><Relationship Id="rId9" Type="http://schemas.openxmlformats.org/officeDocument/2006/relationships/chart" Target="../charts/chart25.xml"/><Relationship Id="rId14" Type="http://schemas.openxmlformats.org/officeDocument/2006/relationships/chart" Target="../charts/chart30.xml"/></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g"/></Relationships>
</file>

<file path=xl/drawings/_rels/drawing16.xml.rels><?xml version="1.0" encoding="UTF-8" standalone="yes"?>
<Relationships xmlns="http://schemas.openxmlformats.org/package/2006/relationships"><Relationship Id="rId1" Type="http://schemas.openxmlformats.org/officeDocument/2006/relationships/image" Target="../media/image4.jpg"/></Relationships>
</file>

<file path=xl/drawings/_rels/drawing17.xml.rels><?xml version="1.0" encoding="UTF-8" standalone="yes"?>
<Relationships xmlns="http://schemas.openxmlformats.org/package/2006/relationships"><Relationship Id="rId1" Type="http://schemas.openxmlformats.org/officeDocument/2006/relationships/image" Target="../media/image4.jpg"/></Relationships>
</file>

<file path=xl/drawings/_rels/drawing18.xml.rels><?xml version="1.0" encoding="UTF-8" standalone="yes"?>
<Relationships xmlns="http://schemas.openxmlformats.org/package/2006/relationships"><Relationship Id="rId1" Type="http://schemas.openxmlformats.org/officeDocument/2006/relationships/image" Target="../media/image4.jpg"/></Relationships>
</file>

<file path=xl/drawings/_rels/drawing19.xml.rels><?xml version="1.0" encoding="UTF-8" standalone="yes"?>
<Relationships xmlns="http://schemas.openxmlformats.org/package/2006/relationships"><Relationship Id="rId1" Type="http://schemas.openxmlformats.org/officeDocument/2006/relationships/image" Target="../media/image4.jpg"/></Relationships>
</file>

<file path=xl/drawings/_rels/drawing20.xml.rels><?xml version="1.0" encoding="UTF-8" standalone="yes"?>
<Relationships xmlns="http://schemas.openxmlformats.org/package/2006/relationships"><Relationship Id="rId1" Type="http://schemas.openxmlformats.org/officeDocument/2006/relationships/image" Target="../media/image4.jp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g"/></Relationships>
</file>

<file path=xl/drawings/_rels/drawing22.xml.rels><?xml version="1.0" encoding="UTF-8" standalone="yes"?>
<Relationships xmlns="http://schemas.openxmlformats.org/package/2006/relationships"><Relationship Id="rId1" Type="http://schemas.openxmlformats.org/officeDocument/2006/relationships/image" Target="../media/image4.jpg"/></Relationships>
</file>

<file path=xl/drawings/_rels/drawing23.xml.rels><?xml version="1.0" encoding="UTF-8" standalone="yes"?>
<Relationships xmlns="http://schemas.openxmlformats.org/package/2006/relationships"><Relationship Id="rId1" Type="http://schemas.openxmlformats.org/officeDocument/2006/relationships/image" Target="../media/image4.jpg"/></Relationships>
</file>

<file path=xl/drawings/_rels/drawing24.xml.rels><?xml version="1.0" encoding="UTF-8" standalone="yes"?>
<Relationships xmlns="http://schemas.openxmlformats.org/package/2006/relationships"><Relationship Id="rId1" Type="http://schemas.openxmlformats.org/officeDocument/2006/relationships/image" Target="../media/image4.jpg"/></Relationships>
</file>

<file path=xl/drawings/_rels/drawing25.xml.rels><?xml version="1.0" encoding="UTF-8" standalone="yes"?>
<Relationships xmlns="http://schemas.openxmlformats.org/package/2006/relationships"><Relationship Id="rId1" Type="http://schemas.openxmlformats.org/officeDocument/2006/relationships/image" Target="../media/image4.jpg"/></Relationships>
</file>

<file path=xl/drawings/_rels/drawing26.xml.rels><?xml version="1.0" encoding="UTF-8" standalone="yes"?>
<Relationships xmlns="http://schemas.openxmlformats.org/package/2006/relationships"><Relationship Id="rId1" Type="http://schemas.openxmlformats.org/officeDocument/2006/relationships/image" Target="../media/image4.jpg"/></Relationships>
</file>

<file path=xl/drawings/_rels/drawing27.xml.rels><?xml version="1.0" encoding="UTF-8" standalone="yes"?>
<Relationships xmlns="http://schemas.openxmlformats.org/package/2006/relationships"><Relationship Id="rId1" Type="http://schemas.openxmlformats.org/officeDocument/2006/relationships/image" Target="../media/image4.jpg"/></Relationships>
</file>

<file path=xl/drawings/_rels/drawing28.xml.rels><?xml version="1.0" encoding="UTF-8" standalone="yes"?>
<Relationships xmlns="http://schemas.openxmlformats.org/package/2006/relationships"><Relationship Id="rId1" Type="http://schemas.openxmlformats.org/officeDocument/2006/relationships/image" Target="../media/image4.jpg"/></Relationships>
</file>

<file path=xl/drawings/_rels/drawing29.xml.rels><?xml version="1.0" encoding="UTF-8" standalone="yes"?>
<Relationships xmlns="http://schemas.openxmlformats.org/package/2006/relationships"><Relationship Id="rId1" Type="http://schemas.openxmlformats.org/officeDocument/2006/relationships/image" Target="../media/image4.jpg"/></Relationships>
</file>

<file path=xl/drawings/_rels/drawing30.xml.rels><?xml version="1.0" encoding="UTF-8" standalone="yes"?>
<Relationships xmlns="http://schemas.openxmlformats.org/package/2006/relationships"><Relationship Id="rId1" Type="http://schemas.openxmlformats.org/officeDocument/2006/relationships/image" Target="../media/image4.jpg"/></Relationships>
</file>

<file path=xl/drawings/_rels/drawing31.xml.rels><?xml version="1.0" encoding="UTF-8" standalone="yes"?>
<Relationships xmlns="http://schemas.openxmlformats.org/package/2006/relationships"><Relationship Id="rId1" Type="http://schemas.openxmlformats.org/officeDocument/2006/relationships/image" Target="../media/image4.jpg"/></Relationships>
</file>

<file path=xl/drawings/_rels/drawing32.xml.rels><?xml version="1.0" encoding="UTF-8" standalone="yes"?>
<Relationships xmlns="http://schemas.openxmlformats.org/package/2006/relationships"><Relationship Id="rId1" Type="http://schemas.openxmlformats.org/officeDocument/2006/relationships/image" Target="../media/image4.jpg"/></Relationships>
</file>

<file path=xl/drawings/_rels/drawing33.xml.rels><?xml version="1.0" encoding="UTF-8" standalone="yes"?>
<Relationships xmlns="http://schemas.openxmlformats.org/package/2006/relationships"><Relationship Id="rId1" Type="http://schemas.openxmlformats.org/officeDocument/2006/relationships/image" Target="../media/image4.jpg"/></Relationships>
</file>

<file path=xl/drawings/_rels/drawing34.xml.rels><?xml version="1.0" encoding="UTF-8" standalone="yes"?>
<Relationships xmlns="http://schemas.openxmlformats.org/package/2006/relationships"><Relationship Id="rId1" Type="http://schemas.openxmlformats.org/officeDocument/2006/relationships/image" Target="../media/image4.jpg"/></Relationships>
</file>

<file path=xl/drawings/_rels/drawing35.xml.rels><?xml version="1.0" encoding="UTF-8" standalone="yes"?>
<Relationships xmlns="http://schemas.openxmlformats.org/package/2006/relationships"><Relationship Id="rId1" Type="http://schemas.openxmlformats.org/officeDocument/2006/relationships/image" Target="../media/image4.jpg"/></Relationships>
</file>

<file path=xl/drawings/_rels/drawing36.xml.rels><?xml version="1.0" encoding="UTF-8" standalone="yes"?>
<Relationships xmlns="http://schemas.openxmlformats.org/package/2006/relationships"><Relationship Id="rId1" Type="http://schemas.openxmlformats.org/officeDocument/2006/relationships/image" Target="../media/image4.jpg"/></Relationships>
</file>

<file path=xl/drawings/_rels/drawing37.xml.rels><?xml version="1.0" encoding="UTF-8" standalone="yes"?>
<Relationships xmlns="http://schemas.openxmlformats.org/package/2006/relationships"><Relationship Id="rId1" Type="http://schemas.openxmlformats.org/officeDocument/2006/relationships/image" Target="../media/image4.jpg"/></Relationships>
</file>

<file path=xl/drawings/_rels/drawing38.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0</xdr:col>
      <xdr:colOff>-247650</xdr:colOff>
      <xdr:row>28</xdr:row>
      <xdr:rowOff>76200</xdr:rowOff>
    </xdr:from>
    <xdr:to>
      <xdr:col>7</xdr:col>
      <xdr:colOff>57150</xdr:colOff>
      <xdr:row>43</xdr:row>
      <xdr:rowOff>152400</xdr:rowOff>
    </xdr:to>
    <xdr:graphicFrame macro="">
      <xdr:nvGraphicFramePr>
        <xdr:cNvPr id="5" name="Gráfico 2">
          <a:extLst>
            <a:ext uri="{FF2B5EF4-FFF2-40B4-BE49-F238E27FC236}">
              <a16:creationId xmlns:a16="http://schemas.microsoft.com/office/drawing/2014/main" id="{D7CEB967-8714-AC10-F2F2-AFA3CA963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542925</xdr:colOff>
      <xdr:row>28</xdr:row>
      <xdr:rowOff>76200</xdr:rowOff>
    </xdr:from>
    <xdr:to>
      <xdr:col>15</xdr:col>
      <xdr:colOff>238125</xdr:colOff>
      <xdr:row>43</xdr:row>
      <xdr:rowOff>152400</xdr:rowOff>
    </xdr:to>
    <xdr:graphicFrame macro="">
      <xdr:nvGraphicFramePr>
        <xdr:cNvPr id="46" name="Gráfico 5">
          <a:extLst>
            <a:ext uri="{FF2B5EF4-FFF2-40B4-BE49-F238E27FC236}">
              <a16:creationId xmlns:a16="http://schemas.microsoft.com/office/drawing/2014/main" id="{691ABE37-999E-AEA4-CE85-F2FDAC0F709C}"/>
            </a:ext>
            <a:ext uri="{147F2762-F138-4A5C-976F-8EAC2B608ADB}">
              <a16:predDERef xmlns:a16="http://schemas.microsoft.com/office/drawing/2014/main" pred="{D7CEB967-8714-AC10-F2F2-AFA3CA963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542925</xdr:colOff>
      <xdr:row>43</xdr:row>
      <xdr:rowOff>180975</xdr:rowOff>
    </xdr:from>
    <xdr:to>
      <xdr:col>15</xdr:col>
      <xdr:colOff>238125</xdr:colOff>
      <xdr:row>58</xdr:row>
      <xdr:rowOff>66675</xdr:rowOff>
    </xdr:to>
    <xdr:graphicFrame macro="">
      <xdr:nvGraphicFramePr>
        <xdr:cNvPr id="63" name="Gráfico 1">
          <a:extLst>
            <a:ext uri="{FF2B5EF4-FFF2-40B4-BE49-F238E27FC236}">
              <a16:creationId xmlns:a16="http://schemas.microsoft.com/office/drawing/2014/main" id="{3A40F9B7-AB29-C53B-CC1B-53A2DF952FB5}"/>
            </a:ext>
            <a:ext uri="{147F2762-F138-4A5C-976F-8EAC2B608ADB}">
              <a16:predDERef xmlns:a16="http://schemas.microsoft.com/office/drawing/2014/main" pred="{691ABE37-999E-AEA4-CE85-F2FDAC0F7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219075</xdr:colOff>
      <xdr:row>43</xdr:row>
      <xdr:rowOff>180975</xdr:rowOff>
    </xdr:from>
    <xdr:to>
      <xdr:col>7</xdr:col>
      <xdr:colOff>523875</xdr:colOff>
      <xdr:row>58</xdr:row>
      <xdr:rowOff>66675</xdr:rowOff>
    </xdr:to>
    <xdr:graphicFrame macro="">
      <xdr:nvGraphicFramePr>
        <xdr:cNvPr id="67" name="Gráfico 6">
          <a:extLst>
            <a:ext uri="{FF2B5EF4-FFF2-40B4-BE49-F238E27FC236}">
              <a16:creationId xmlns:a16="http://schemas.microsoft.com/office/drawing/2014/main" id="{2DB79578-CA92-4672-B2DA-2CAAF291E787}"/>
            </a:ext>
            <a:ext uri="{147F2762-F138-4A5C-976F-8EAC2B608ADB}">
              <a16:predDERef xmlns:a16="http://schemas.microsoft.com/office/drawing/2014/main" pred="{3A40F9B7-AB29-C53B-CC1B-53A2DF952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209550</xdr:colOff>
      <xdr:row>58</xdr:row>
      <xdr:rowOff>85725</xdr:rowOff>
    </xdr:from>
    <xdr:to>
      <xdr:col>7</xdr:col>
      <xdr:colOff>514350</xdr:colOff>
      <xdr:row>72</xdr:row>
      <xdr:rowOff>161925</xdr:rowOff>
    </xdr:to>
    <xdr:graphicFrame macro="">
      <xdr:nvGraphicFramePr>
        <xdr:cNvPr id="6" name="Gráfico 9">
          <a:extLst>
            <a:ext uri="{FF2B5EF4-FFF2-40B4-BE49-F238E27FC236}">
              <a16:creationId xmlns:a16="http://schemas.microsoft.com/office/drawing/2014/main" id="{BA4ADE61-0507-EE7F-A1EA-A775710ACDE3}"/>
            </a:ext>
            <a:ext uri="{147F2762-F138-4A5C-976F-8EAC2B608ADB}">
              <a16:predDERef xmlns:a16="http://schemas.microsoft.com/office/drawing/2014/main" pred="{2DB79578-CA92-4672-B2DA-2CAAF291E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542925</xdr:colOff>
      <xdr:row>58</xdr:row>
      <xdr:rowOff>85725</xdr:rowOff>
    </xdr:from>
    <xdr:to>
      <xdr:col>15</xdr:col>
      <xdr:colOff>238125</xdr:colOff>
      <xdr:row>72</xdr:row>
      <xdr:rowOff>161925</xdr:rowOff>
    </xdr:to>
    <xdr:graphicFrame macro="">
      <xdr:nvGraphicFramePr>
        <xdr:cNvPr id="8" name="Gráfico 10">
          <a:extLst>
            <a:ext uri="{FF2B5EF4-FFF2-40B4-BE49-F238E27FC236}">
              <a16:creationId xmlns:a16="http://schemas.microsoft.com/office/drawing/2014/main" id="{7EBCE55E-A675-4728-B5EB-E3738E7CD802}"/>
            </a:ext>
            <a:ext uri="{147F2762-F138-4A5C-976F-8EAC2B608ADB}">
              <a16:predDERef xmlns:a16="http://schemas.microsoft.com/office/drawing/2014/main" pred="{BA4ADE61-0507-EE7F-A1EA-A775710AC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0</xdr:colOff>
      <xdr:row>1</xdr:row>
      <xdr:rowOff>19050</xdr:rowOff>
    </xdr:from>
    <xdr:to>
      <xdr:col>43</xdr:col>
      <xdr:colOff>1028700</xdr:colOff>
      <xdr:row>12</xdr:row>
      <xdr:rowOff>28575</xdr:rowOff>
    </xdr:to>
    <xdr:graphicFrame macro="">
      <xdr:nvGraphicFramePr>
        <xdr:cNvPr id="54" name="Gráfico 4">
          <a:extLst>
            <a:ext uri="{FF2B5EF4-FFF2-40B4-BE49-F238E27FC236}">
              <a16:creationId xmlns:a16="http://schemas.microsoft.com/office/drawing/2014/main" id="{F73E02F5-7C36-573B-65DB-6F1E90EAF147}"/>
            </a:ext>
            <a:ext uri="{147F2762-F138-4A5C-976F-8EAC2B608ADB}">
              <a16:predDERef xmlns:a16="http://schemas.microsoft.com/office/drawing/2014/main" pred="{7EBCE55E-A675-4728-B5EB-E3738E7CD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40</xdr:col>
      <xdr:colOff>0</xdr:colOff>
      <xdr:row>12</xdr:row>
      <xdr:rowOff>57150</xdr:rowOff>
    </xdr:from>
    <xdr:to>
      <xdr:col>43</xdr:col>
      <xdr:colOff>1019175</xdr:colOff>
      <xdr:row>26</xdr:row>
      <xdr:rowOff>9525</xdr:rowOff>
    </xdr:to>
    <xdr:graphicFrame macro="">
      <xdr:nvGraphicFramePr>
        <xdr:cNvPr id="86" name="Gráfico 8">
          <a:extLst>
            <a:ext uri="{FF2B5EF4-FFF2-40B4-BE49-F238E27FC236}">
              <a16:creationId xmlns:a16="http://schemas.microsoft.com/office/drawing/2014/main" id="{0DBC5492-3AE2-D008-F075-AB9D4C9CA658}"/>
            </a:ext>
            <a:ext uri="{147F2762-F138-4A5C-976F-8EAC2B608ADB}">
              <a16:predDERef xmlns:a16="http://schemas.microsoft.com/office/drawing/2014/main" pred="{F73E02F5-7C36-573B-65DB-6F1E90EAF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43</xdr:col>
      <xdr:colOff>1047750</xdr:colOff>
      <xdr:row>12</xdr:row>
      <xdr:rowOff>28575</xdr:rowOff>
    </xdr:from>
    <xdr:to>
      <xdr:col>49</xdr:col>
      <xdr:colOff>600075</xdr:colOff>
      <xdr:row>26</xdr:row>
      <xdr:rowOff>19050</xdr:rowOff>
    </xdr:to>
    <xdr:graphicFrame macro="">
      <xdr:nvGraphicFramePr>
        <xdr:cNvPr id="62" name="Gráfico 11">
          <a:extLst>
            <a:ext uri="{FF2B5EF4-FFF2-40B4-BE49-F238E27FC236}">
              <a16:creationId xmlns:a16="http://schemas.microsoft.com/office/drawing/2014/main" id="{87C8B639-34E0-2FA5-D8EF-109FE5DDD2CE}"/>
            </a:ext>
            <a:ext uri="{147F2762-F138-4A5C-976F-8EAC2B608ADB}">
              <a16:predDERef xmlns:a16="http://schemas.microsoft.com/office/drawing/2014/main" pred="{0DBC5492-3AE2-D008-F075-AB9D4C9CA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1038225</xdr:colOff>
      <xdr:row>1</xdr:row>
      <xdr:rowOff>0</xdr:rowOff>
    </xdr:from>
    <xdr:to>
      <xdr:col>50</xdr:col>
      <xdr:colOff>0</xdr:colOff>
      <xdr:row>11</xdr:row>
      <xdr:rowOff>180975</xdr:rowOff>
    </xdr:to>
    <xdr:graphicFrame macro="">
      <xdr:nvGraphicFramePr>
        <xdr:cNvPr id="100" name="Gráfico 12">
          <a:extLst>
            <a:ext uri="{FF2B5EF4-FFF2-40B4-BE49-F238E27FC236}">
              <a16:creationId xmlns:a16="http://schemas.microsoft.com/office/drawing/2014/main" id="{75515088-6202-A702-3313-96522B29AB8D}"/>
            </a:ext>
            <a:ext uri="{147F2762-F138-4A5C-976F-8EAC2B608ADB}">
              <a16:predDERef xmlns:a16="http://schemas.microsoft.com/office/drawing/2014/main" pred="{87C8B639-34E0-2FA5-D8EF-109FE5DDD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38</xdr:col>
      <xdr:colOff>66675</xdr:colOff>
      <xdr:row>30</xdr:row>
      <xdr:rowOff>76200</xdr:rowOff>
    </xdr:from>
    <xdr:to>
      <xdr:col>42</xdr:col>
      <xdr:colOff>971550</xdr:colOff>
      <xdr:row>44</xdr:row>
      <xdr:rowOff>152400</xdr:rowOff>
    </xdr:to>
    <xdr:graphicFrame macro="">
      <xdr:nvGraphicFramePr>
        <xdr:cNvPr id="2" name="Gráfico 13">
          <a:extLst>
            <a:ext uri="{FF2B5EF4-FFF2-40B4-BE49-F238E27FC236}">
              <a16:creationId xmlns:a16="http://schemas.microsoft.com/office/drawing/2014/main" id="{0FC953E4-084F-9D79-7D8B-7A0D3BBA9557}"/>
            </a:ext>
            <a:ext uri="{147F2762-F138-4A5C-976F-8EAC2B608ADB}">
              <a16:predDERef xmlns:a16="http://schemas.microsoft.com/office/drawing/2014/main" pred="{75515088-6202-A702-3313-96522B29AB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38</xdr:col>
      <xdr:colOff>57150</xdr:colOff>
      <xdr:row>44</xdr:row>
      <xdr:rowOff>142875</xdr:rowOff>
    </xdr:from>
    <xdr:to>
      <xdr:col>42</xdr:col>
      <xdr:colOff>962025</xdr:colOff>
      <xdr:row>59</xdr:row>
      <xdr:rowOff>28575</xdr:rowOff>
    </xdr:to>
    <xdr:graphicFrame macro="">
      <xdr:nvGraphicFramePr>
        <xdr:cNvPr id="3" name="Gráfico 17">
          <a:extLst>
            <a:ext uri="{FF2B5EF4-FFF2-40B4-BE49-F238E27FC236}">
              <a16:creationId xmlns:a16="http://schemas.microsoft.com/office/drawing/2014/main" id="{7F573268-565E-4B37-B1E0-C7EC8DECA263}"/>
            </a:ext>
            <a:ext uri="{147F2762-F138-4A5C-976F-8EAC2B608ADB}">
              <a16:predDERef xmlns:a16="http://schemas.microsoft.com/office/drawing/2014/main" pred="{0FC953E4-084F-9D79-7D8B-7A0D3BBA9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33</xdr:col>
      <xdr:colOff>38100</xdr:colOff>
      <xdr:row>30</xdr:row>
      <xdr:rowOff>38100</xdr:rowOff>
    </xdr:from>
    <xdr:to>
      <xdr:col>38</xdr:col>
      <xdr:colOff>57150</xdr:colOff>
      <xdr:row>44</xdr:row>
      <xdr:rowOff>114300</xdr:rowOff>
    </xdr:to>
    <xdr:graphicFrame macro="">
      <xdr:nvGraphicFramePr>
        <xdr:cNvPr id="4" name="Gráfico 19">
          <a:extLst>
            <a:ext uri="{FF2B5EF4-FFF2-40B4-BE49-F238E27FC236}">
              <a16:creationId xmlns:a16="http://schemas.microsoft.com/office/drawing/2014/main" id="{20A2DDF7-75E3-4730-A512-D1E154ECC808}"/>
            </a:ext>
            <a:ext uri="{147F2762-F138-4A5C-976F-8EAC2B608ADB}">
              <a16:predDERef xmlns:a16="http://schemas.microsoft.com/office/drawing/2014/main" pred="{7F573268-565E-4B37-B1E0-C7EC8DECA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33</xdr:col>
      <xdr:colOff>9525</xdr:colOff>
      <xdr:row>44</xdr:row>
      <xdr:rowOff>161925</xdr:rowOff>
    </xdr:from>
    <xdr:to>
      <xdr:col>38</xdr:col>
      <xdr:colOff>28575</xdr:colOff>
      <xdr:row>59</xdr:row>
      <xdr:rowOff>47625</xdr:rowOff>
    </xdr:to>
    <xdr:graphicFrame macro="">
      <xdr:nvGraphicFramePr>
        <xdr:cNvPr id="234" name="Gráfico 20">
          <a:extLst>
            <a:ext uri="{FF2B5EF4-FFF2-40B4-BE49-F238E27FC236}">
              <a16:creationId xmlns:a16="http://schemas.microsoft.com/office/drawing/2014/main" id="{76F89AA2-6E45-42A3-84DE-287E62CE16CB}"/>
            </a:ext>
            <a:ext uri="{147F2762-F138-4A5C-976F-8EAC2B608ADB}">
              <a16:predDERef xmlns:a16="http://schemas.microsoft.com/office/drawing/2014/main" pred="{20A2DDF7-75E3-4730-A512-D1E154ECC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50</xdr:col>
      <xdr:colOff>0</xdr:colOff>
      <xdr:row>1</xdr:row>
      <xdr:rowOff>0</xdr:rowOff>
    </xdr:from>
    <xdr:to>
      <xdr:col>57</xdr:col>
      <xdr:colOff>571500</xdr:colOff>
      <xdr:row>12</xdr:row>
      <xdr:rowOff>9525</xdr:rowOff>
    </xdr:to>
    <xdr:graphicFrame macro="">
      <xdr:nvGraphicFramePr>
        <xdr:cNvPr id="10" name="Gráfico 3">
          <a:extLst>
            <a:ext uri="{FF2B5EF4-FFF2-40B4-BE49-F238E27FC236}">
              <a16:creationId xmlns:a16="http://schemas.microsoft.com/office/drawing/2014/main" id="{09505EEF-C41C-4EC8-86AB-4EC69613ABC1}"/>
            </a:ext>
            <a:ext uri="{147F2762-F138-4A5C-976F-8EAC2B608ADB}">
              <a16:predDERef xmlns:a16="http://schemas.microsoft.com/office/drawing/2014/main" pred="{76F89AA2-6E45-42A3-84DE-287E62CE1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42</xdr:col>
      <xdr:colOff>1038225</xdr:colOff>
      <xdr:row>78</xdr:row>
      <xdr:rowOff>180975</xdr:rowOff>
    </xdr:from>
    <xdr:to>
      <xdr:col>49</xdr:col>
      <xdr:colOff>428625</xdr:colOff>
      <xdr:row>94</xdr:row>
      <xdr:rowOff>38100</xdr:rowOff>
    </xdr:to>
    <xdr:graphicFrame macro="">
      <xdr:nvGraphicFramePr>
        <xdr:cNvPr id="95" name="Gráfico 7">
          <a:extLst>
            <a:ext uri="{FF2B5EF4-FFF2-40B4-BE49-F238E27FC236}">
              <a16:creationId xmlns:a16="http://schemas.microsoft.com/office/drawing/2014/main" id="{0275C579-EC6B-4C3C-9D76-FB3967E06B99}"/>
            </a:ext>
            <a:ext uri="{147F2762-F138-4A5C-976F-8EAC2B608ADB}">
              <a16:predDERef xmlns:a16="http://schemas.microsoft.com/office/drawing/2014/main" pred="{09505EEF-C41C-4EC8-86AB-4EC69613A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342900</xdr:colOff>
      <xdr:row>24</xdr:row>
      <xdr:rowOff>152400</xdr:rowOff>
    </xdr:from>
    <xdr:to>
      <xdr:col>19</xdr:col>
      <xdr:colOff>790575</xdr:colOff>
      <xdr:row>66</xdr:row>
      <xdr:rowOff>66675</xdr:rowOff>
    </xdr:to>
    <xdr:pic>
      <xdr:nvPicPr>
        <xdr:cNvPr id="27" name="Imagen 5">
          <a:extLst>
            <a:ext uri="{FF2B5EF4-FFF2-40B4-BE49-F238E27FC236}">
              <a16:creationId xmlns:a16="http://schemas.microsoft.com/office/drawing/2014/main" id="{B5F581BA-566C-FCA1-0516-42B307100C41}"/>
            </a:ext>
            <a:ext uri="{147F2762-F138-4A5C-976F-8EAC2B608ADB}">
              <a16:predDERef xmlns:a16="http://schemas.microsoft.com/office/drawing/2014/main" pred="{605C3B44-2891-EFC8-EAC2-43802EECECE6}"/>
            </a:ext>
          </a:extLst>
        </xdr:cNvPr>
        <xdr:cNvPicPr>
          <a:picLocks noChangeAspect="1"/>
        </xdr:cNvPicPr>
      </xdr:nvPicPr>
      <xdr:blipFill>
        <a:blip xmlns:r="http://schemas.openxmlformats.org/officeDocument/2006/relationships" r:embed="rId1"/>
        <a:stretch>
          <a:fillRect/>
        </a:stretch>
      </xdr:blipFill>
      <xdr:spPr>
        <a:xfrm>
          <a:off x="342900" y="8658225"/>
          <a:ext cx="24222075" cy="15468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590550</xdr:colOff>
      <xdr:row>37</xdr:row>
      <xdr:rowOff>0</xdr:rowOff>
    </xdr:from>
    <xdr:to>
      <xdr:col>7</xdr:col>
      <xdr:colOff>381000</xdr:colOff>
      <xdr:row>51</xdr:row>
      <xdr:rowOff>76200</xdr:rowOff>
    </xdr:to>
    <xdr:graphicFrame macro="">
      <xdr:nvGraphicFramePr>
        <xdr:cNvPr id="237" name="Gráfico 1">
          <a:extLst>
            <a:ext uri="{FF2B5EF4-FFF2-40B4-BE49-F238E27FC236}">
              <a16:creationId xmlns:a16="http://schemas.microsoft.com/office/drawing/2014/main" id="{4413AC5E-020C-166F-8074-4A1F1F72A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390525</xdr:colOff>
      <xdr:row>37</xdr:row>
      <xdr:rowOff>0</xdr:rowOff>
    </xdr:from>
    <xdr:to>
      <xdr:col>15</xdr:col>
      <xdr:colOff>85725</xdr:colOff>
      <xdr:row>51</xdr:row>
      <xdr:rowOff>76200</xdr:rowOff>
    </xdr:to>
    <xdr:graphicFrame macro="">
      <xdr:nvGraphicFramePr>
        <xdr:cNvPr id="241" name="Gráfico 2">
          <a:extLst>
            <a:ext uri="{FF2B5EF4-FFF2-40B4-BE49-F238E27FC236}">
              <a16:creationId xmlns:a16="http://schemas.microsoft.com/office/drawing/2014/main" id="{524E1E9B-0B2A-49BB-BF44-3C1B193F87B4}"/>
            </a:ext>
            <a:ext uri="{147F2762-F138-4A5C-976F-8EAC2B608ADB}">
              <a16:predDERef xmlns:a16="http://schemas.microsoft.com/office/drawing/2014/main" pred="{4413AC5E-020C-166F-8074-4A1F1F72A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95250</xdr:colOff>
      <xdr:row>36</xdr:row>
      <xdr:rowOff>180975</xdr:rowOff>
    </xdr:from>
    <xdr:to>
      <xdr:col>22</xdr:col>
      <xdr:colOff>400050</xdr:colOff>
      <xdr:row>51</xdr:row>
      <xdr:rowOff>66675</xdr:rowOff>
    </xdr:to>
    <xdr:graphicFrame macro="">
      <xdr:nvGraphicFramePr>
        <xdr:cNvPr id="240" name="Gráfico 3">
          <a:extLst>
            <a:ext uri="{FF2B5EF4-FFF2-40B4-BE49-F238E27FC236}">
              <a16:creationId xmlns:a16="http://schemas.microsoft.com/office/drawing/2014/main" id="{D9A9612B-B7CD-4586-8012-B09EDCF555C8}"/>
            </a:ext>
            <a:ext uri="{147F2762-F138-4A5C-976F-8EAC2B608ADB}">
              <a16:predDERef xmlns:a16="http://schemas.microsoft.com/office/drawing/2014/main" pred="{524E1E9B-0B2A-49BB-BF44-3C1B193F8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590550</xdr:colOff>
      <xdr:row>51</xdr:row>
      <xdr:rowOff>76200</xdr:rowOff>
    </xdr:from>
    <xdr:to>
      <xdr:col>7</xdr:col>
      <xdr:colOff>381000</xdr:colOff>
      <xdr:row>65</xdr:row>
      <xdr:rowOff>152400</xdr:rowOff>
    </xdr:to>
    <xdr:graphicFrame macro="">
      <xdr:nvGraphicFramePr>
        <xdr:cNvPr id="245" name="Gráfico 4">
          <a:extLst>
            <a:ext uri="{FF2B5EF4-FFF2-40B4-BE49-F238E27FC236}">
              <a16:creationId xmlns:a16="http://schemas.microsoft.com/office/drawing/2014/main" id="{5A7222F6-2E47-44F5-804D-96A8D226C000}"/>
            </a:ext>
            <a:ext uri="{147F2762-F138-4A5C-976F-8EAC2B608ADB}">
              <a16:predDERef xmlns:a16="http://schemas.microsoft.com/office/drawing/2014/main" pred="{D9A9612B-B7CD-4586-8012-B09EDCF55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390525</xdr:colOff>
      <xdr:row>51</xdr:row>
      <xdr:rowOff>76200</xdr:rowOff>
    </xdr:from>
    <xdr:to>
      <xdr:col>15</xdr:col>
      <xdr:colOff>85725</xdr:colOff>
      <xdr:row>65</xdr:row>
      <xdr:rowOff>152400</xdr:rowOff>
    </xdr:to>
    <xdr:graphicFrame macro="">
      <xdr:nvGraphicFramePr>
        <xdr:cNvPr id="239" name="Gráfico 5">
          <a:extLst>
            <a:ext uri="{FF2B5EF4-FFF2-40B4-BE49-F238E27FC236}">
              <a16:creationId xmlns:a16="http://schemas.microsoft.com/office/drawing/2014/main" id="{06421978-A4A0-47D0-B2C1-10B800B89BF8}"/>
            </a:ext>
            <a:ext uri="{147F2762-F138-4A5C-976F-8EAC2B608ADB}">
              <a16:predDERef xmlns:a16="http://schemas.microsoft.com/office/drawing/2014/main" pred="{5A7222F6-2E47-44F5-804D-96A8D226C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85725</xdr:colOff>
      <xdr:row>51</xdr:row>
      <xdr:rowOff>76200</xdr:rowOff>
    </xdr:from>
    <xdr:to>
      <xdr:col>22</xdr:col>
      <xdr:colOff>390525</xdr:colOff>
      <xdr:row>65</xdr:row>
      <xdr:rowOff>152400</xdr:rowOff>
    </xdr:to>
    <xdr:graphicFrame macro="">
      <xdr:nvGraphicFramePr>
        <xdr:cNvPr id="235" name="Gráfico 6">
          <a:extLst>
            <a:ext uri="{FF2B5EF4-FFF2-40B4-BE49-F238E27FC236}">
              <a16:creationId xmlns:a16="http://schemas.microsoft.com/office/drawing/2014/main" id="{74044BC1-46A1-4EE1-9040-DF234432A619}"/>
            </a:ext>
            <a:ext uri="{147F2762-F138-4A5C-976F-8EAC2B608ADB}">
              <a16:predDERef xmlns:a16="http://schemas.microsoft.com/office/drawing/2014/main" pred="{06421978-A4A0-47D0-B2C1-10B800B89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65</xdr:row>
      <xdr:rowOff>171450</xdr:rowOff>
    </xdr:from>
    <xdr:to>
      <xdr:col>7</xdr:col>
      <xdr:colOff>400050</xdr:colOff>
      <xdr:row>80</xdr:row>
      <xdr:rowOff>57150</xdr:rowOff>
    </xdr:to>
    <xdr:graphicFrame macro="">
      <xdr:nvGraphicFramePr>
        <xdr:cNvPr id="242" name="Gráfico 7">
          <a:extLst>
            <a:ext uri="{FF2B5EF4-FFF2-40B4-BE49-F238E27FC236}">
              <a16:creationId xmlns:a16="http://schemas.microsoft.com/office/drawing/2014/main" id="{D53F951D-876E-4EBB-AE2C-C2759DD129AA}"/>
            </a:ext>
            <a:ext uri="{147F2762-F138-4A5C-976F-8EAC2B608ADB}">
              <a16:predDERef xmlns:a16="http://schemas.microsoft.com/office/drawing/2014/main" pred="{74044BC1-46A1-4EE1-9040-DF234432A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419100</xdr:colOff>
      <xdr:row>65</xdr:row>
      <xdr:rowOff>171450</xdr:rowOff>
    </xdr:from>
    <xdr:to>
      <xdr:col>15</xdr:col>
      <xdr:colOff>114300</xdr:colOff>
      <xdr:row>80</xdr:row>
      <xdr:rowOff>57150</xdr:rowOff>
    </xdr:to>
    <xdr:graphicFrame macro="">
      <xdr:nvGraphicFramePr>
        <xdr:cNvPr id="243" name="Gráfico 8">
          <a:extLst>
            <a:ext uri="{FF2B5EF4-FFF2-40B4-BE49-F238E27FC236}">
              <a16:creationId xmlns:a16="http://schemas.microsoft.com/office/drawing/2014/main" id="{38313B5E-B3E3-4C06-B8A6-A44236A0B802}"/>
            </a:ext>
            <a:ext uri="{147F2762-F138-4A5C-976F-8EAC2B608ADB}">
              <a16:predDERef xmlns:a16="http://schemas.microsoft.com/office/drawing/2014/main" pred="{D53F951D-876E-4EBB-AE2C-C2759DD12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123825</xdr:colOff>
      <xdr:row>65</xdr:row>
      <xdr:rowOff>171450</xdr:rowOff>
    </xdr:from>
    <xdr:to>
      <xdr:col>22</xdr:col>
      <xdr:colOff>428625</xdr:colOff>
      <xdr:row>80</xdr:row>
      <xdr:rowOff>57150</xdr:rowOff>
    </xdr:to>
    <xdr:graphicFrame macro="">
      <xdr:nvGraphicFramePr>
        <xdr:cNvPr id="247" name="Gráfico 9">
          <a:extLst>
            <a:ext uri="{FF2B5EF4-FFF2-40B4-BE49-F238E27FC236}">
              <a16:creationId xmlns:a16="http://schemas.microsoft.com/office/drawing/2014/main" id="{DEF79224-9CE1-45FF-B197-F2BF2992B9AF}"/>
            </a:ext>
            <a:ext uri="{147F2762-F138-4A5C-976F-8EAC2B608ADB}">
              <a16:predDERef xmlns:a16="http://schemas.microsoft.com/office/drawing/2014/main" pred="{38313B5E-B3E3-4C06-B8A6-A44236A0B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123825</xdr:colOff>
      <xdr:row>37</xdr:row>
      <xdr:rowOff>0</xdr:rowOff>
    </xdr:from>
    <xdr:to>
      <xdr:col>30</xdr:col>
      <xdr:colOff>428625</xdr:colOff>
      <xdr:row>51</xdr:row>
      <xdr:rowOff>76200</xdr:rowOff>
    </xdr:to>
    <xdr:graphicFrame macro="">
      <xdr:nvGraphicFramePr>
        <xdr:cNvPr id="238" name="Gráfico 10">
          <a:extLst>
            <a:ext uri="{FF2B5EF4-FFF2-40B4-BE49-F238E27FC236}">
              <a16:creationId xmlns:a16="http://schemas.microsoft.com/office/drawing/2014/main" id="{D3228185-A278-467F-B1E6-D423A059576B}"/>
            </a:ext>
            <a:ext uri="{147F2762-F138-4A5C-976F-8EAC2B608ADB}">
              <a16:predDERef xmlns:a16="http://schemas.microsoft.com/office/drawing/2014/main" pred="{DEF79224-9CE1-45FF-B197-F2BF2992B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400050</xdr:colOff>
      <xdr:row>37</xdr:row>
      <xdr:rowOff>9525</xdr:rowOff>
    </xdr:from>
    <xdr:to>
      <xdr:col>38</xdr:col>
      <xdr:colOff>95250</xdr:colOff>
      <xdr:row>51</xdr:row>
      <xdr:rowOff>85725</xdr:rowOff>
    </xdr:to>
    <xdr:graphicFrame macro="">
      <xdr:nvGraphicFramePr>
        <xdr:cNvPr id="236" name="Gráfico 11">
          <a:extLst>
            <a:ext uri="{FF2B5EF4-FFF2-40B4-BE49-F238E27FC236}">
              <a16:creationId xmlns:a16="http://schemas.microsoft.com/office/drawing/2014/main" id="{2E5312D3-4B01-42BE-A760-50EF2C85E865}"/>
            </a:ext>
            <a:ext uri="{147F2762-F138-4A5C-976F-8EAC2B608ADB}">
              <a16:predDERef xmlns:a16="http://schemas.microsoft.com/office/drawing/2014/main" pred="{D3228185-A278-467F-B1E6-D423A0595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38</xdr:col>
      <xdr:colOff>66675</xdr:colOff>
      <xdr:row>37</xdr:row>
      <xdr:rowOff>9525</xdr:rowOff>
    </xdr:from>
    <xdr:to>
      <xdr:col>45</xdr:col>
      <xdr:colOff>371475</xdr:colOff>
      <xdr:row>51</xdr:row>
      <xdr:rowOff>85725</xdr:rowOff>
    </xdr:to>
    <xdr:graphicFrame macro="">
      <xdr:nvGraphicFramePr>
        <xdr:cNvPr id="244" name="Gráfico 12">
          <a:extLst>
            <a:ext uri="{FF2B5EF4-FFF2-40B4-BE49-F238E27FC236}">
              <a16:creationId xmlns:a16="http://schemas.microsoft.com/office/drawing/2014/main" id="{A73E2FCA-5B58-432B-9D09-2CFBD0785681}"/>
            </a:ext>
            <a:ext uri="{147F2762-F138-4A5C-976F-8EAC2B608ADB}">
              <a16:predDERef xmlns:a16="http://schemas.microsoft.com/office/drawing/2014/main" pred="{2E5312D3-4B01-42BE-A760-50EF2C85E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95250</xdr:colOff>
      <xdr:row>51</xdr:row>
      <xdr:rowOff>114300</xdr:rowOff>
    </xdr:from>
    <xdr:to>
      <xdr:col>30</xdr:col>
      <xdr:colOff>400050</xdr:colOff>
      <xdr:row>66</xdr:row>
      <xdr:rowOff>0</xdr:rowOff>
    </xdr:to>
    <xdr:graphicFrame macro="">
      <xdr:nvGraphicFramePr>
        <xdr:cNvPr id="246" name="Gráfico 13">
          <a:extLst>
            <a:ext uri="{FF2B5EF4-FFF2-40B4-BE49-F238E27FC236}">
              <a16:creationId xmlns:a16="http://schemas.microsoft.com/office/drawing/2014/main" id="{27987DC3-5365-4234-A8A2-8A7BB4C7BFAE}"/>
            </a:ext>
            <a:ext uri="{147F2762-F138-4A5C-976F-8EAC2B608ADB}">
              <a16:predDERef xmlns:a16="http://schemas.microsoft.com/office/drawing/2014/main" pred="{A73E2FCA-5B58-432B-9D09-2CFBD0785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30</xdr:col>
      <xdr:colOff>400050</xdr:colOff>
      <xdr:row>51</xdr:row>
      <xdr:rowOff>95250</xdr:rowOff>
    </xdr:from>
    <xdr:to>
      <xdr:col>38</xdr:col>
      <xdr:colOff>95250</xdr:colOff>
      <xdr:row>65</xdr:row>
      <xdr:rowOff>171450</xdr:rowOff>
    </xdr:to>
    <xdr:graphicFrame macro="">
      <xdr:nvGraphicFramePr>
        <xdr:cNvPr id="231" name="Gráfico 14">
          <a:extLst>
            <a:ext uri="{FF2B5EF4-FFF2-40B4-BE49-F238E27FC236}">
              <a16:creationId xmlns:a16="http://schemas.microsoft.com/office/drawing/2014/main" id="{80971300-CE3F-4C9B-A7C7-C72B94655101}"/>
            </a:ext>
            <a:ext uri="{147F2762-F138-4A5C-976F-8EAC2B608ADB}">
              <a16:predDERef xmlns:a16="http://schemas.microsoft.com/office/drawing/2014/main" pred="{27987DC3-5365-4234-A8A2-8A7BB4C7B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38</xdr:col>
      <xdr:colOff>85725</xdr:colOff>
      <xdr:row>51</xdr:row>
      <xdr:rowOff>66675</xdr:rowOff>
    </xdr:from>
    <xdr:to>
      <xdr:col>45</xdr:col>
      <xdr:colOff>390525</xdr:colOff>
      <xdr:row>65</xdr:row>
      <xdr:rowOff>142875</xdr:rowOff>
    </xdr:to>
    <xdr:graphicFrame macro="">
      <xdr:nvGraphicFramePr>
        <xdr:cNvPr id="233" name="Gráfico 15">
          <a:extLst>
            <a:ext uri="{FF2B5EF4-FFF2-40B4-BE49-F238E27FC236}">
              <a16:creationId xmlns:a16="http://schemas.microsoft.com/office/drawing/2014/main" id="{9F44204D-211B-4D45-8C35-10476A6DD843}"/>
            </a:ext>
            <a:ext uri="{147F2762-F138-4A5C-976F-8EAC2B608ADB}">
              <a16:predDERef xmlns:a16="http://schemas.microsoft.com/office/drawing/2014/main" pred="{80971300-CE3F-4C9B-A7C7-C72B94655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95250</xdr:colOff>
      <xdr:row>66</xdr:row>
      <xdr:rowOff>28575</xdr:rowOff>
    </xdr:from>
    <xdr:to>
      <xdr:col>30</xdr:col>
      <xdr:colOff>400050</xdr:colOff>
      <xdr:row>80</xdr:row>
      <xdr:rowOff>104775</xdr:rowOff>
    </xdr:to>
    <xdr:graphicFrame macro="">
      <xdr:nvGraphicFramePr>
        <xdr:cNvPr id="229" name="Gráfico 16">
          <a:extLst>
            <a:ext uri="{FF2B5EF4-FFF2-40B4-BE49-F238E27FC236}">
              <a16:creationId xmlns:a16="http://schemas.microsoft.com/office/drawing/2014/main" id="{7DC3C60A-EC93-422E-9151-ACC2CBE01112}"/>
            </a:ext>
            <a:ext uri="{147F2762-F138-4A5C-976F-8EAC2B608ADB}">
              <a16:predDERef xmlns:a16="http://schemas.microsoft.com/office/drawing/2014/main" pred="{9F44204D-211B-4D45-8C35-10476A6DD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30</xdr:col>
      <xdr:colOff>409575</xdr:colOff>
      <xdr:row>66</xdr:row>
      <xdr:rowOff>9525</xdr:rowOff>
    </xdr:from>
    <xdr:to>
      <xdr:col>38</xdr:col>
      <xdr:colOff>247650</xdr:colOff>
      <xdr:row>80</xdr:row>
      <xdr:rowOff>85725</xdr:rowOff>
    </xdr:to>
    <xdr:graphicFrame macro="">
      <xdr:nvGraphicFramePr>
        <xdr:cNvPr id="230" name="Gráfico 17">
          <a:extLst>
            <a:ext uri="{FF2B5EF4-FFF2-40B4-BE49-F238E27FC236}">
              <a16:creationId xmlns:a16="http://schemas.microsoft.com/office/drawing/2014/main" id="{9323AC2E-6B98-4E4A-A866-6E7C3C249B0B}"/>
            </a:ext>
            <a:ext uri="{147F2762-F138-4A5C-976F-8EAC2B608ADB}">
              <a16:predDERef xmlns:a16="http://schemas.microsoft.com/office/drawing/2014/main" pred="{7DC3C60A-EC93-422E-9151-ACC2CBE01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38</xdr:col>
      <xdr:colOff>114300</xdr:colOff>
      <xdr:row>66</xdr:row>
      <xdr:rowOff>9525</xdr:rowOff>
    </xdr:from>
    <xdr:to>
      <xdr:col>45</xdr:col>
      <xdr:colOff>561975</xdr:colOff>
      <xdr:row>80</xdr:row>
      <xdr:rowOff>85725</xdr:rowOff>
    </xdr:to>
    <xdr:graphicFrame macro="">
      <xdr:nvGraphicFramePr>
        <xdr:cNvPr id="232" name="Gráfico 18">
          <a:extLst>
            <a:ext uri="{FF2B5EF4-FFF2-40B4-BE49-F238E27FC236}">
              <a16:creationId xmlns:a16="http://schemas.microsoft.com/office/drawing/2014/main" id="{8A074231-C3B7-47DC-AF08-897ACEFC51A6}"/>
            </a:ext>
            <a:ext uri="{147F2762-F138-4A5C-976F-8EAC2B608ADB}">
              <a16:predDERef xmlns:a16="http://schemas.microsoft.com/office/drawing/2014/main" pred="{9323AC2E-6B98-4E4A-A866-6E7C3C249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30</xdr:col>
      <xdr:colOff>400050</xdr:colOff>
      <xdr:row>80</xdr:row>
      <xdr:rowOff>114300</xdr:rowOff>
    </xdr:from>
    <xdr:to>
      <xdr:col>38</xdr:col>
      <xdr:colOff>238125</xdr:colOff>
      <xdr:row>95</xdr:row>
      <xdr:rowOff>0</xdr:rowOff>
    </xdr:to>
    <xdr:graphicFrame macro="">
      <xdr:nvGraphicFramePr>
        <xdr:cNvPr id="234" name="Gráfico 19">
          <a:extLst>
            <a:ext uri="{FF2B5EF4-FFF2-40B4-BE49-F238E27FC236}">
              <a16:creationId xmlns:a16="http://schemas.microsoft.com/office/drawing/2014/main" id="{9EC486D6-53D2-4C83-8AE3-A07D6503ED01}"/>
            </a:ext>
            <a:ext uri="{147F2762-F138-4A5C-976F-8EAC2B608ADB}">
              <a16:predDERef xmlns:a16="http://schemas.microsoft.com/office/drawing/2014/main" pred="{8A074231-C3B7-47DC-AF08-897ACEFC5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209550</xdr:colOff>
      <xdr:row>2</xdr:row>
      <xdr:rowOff>180975</xdr:rowOff>
    </xdr:from>
    <xdr:to>
      <xdr:col>8</xdr:col>
      <xdr:colOff>523875</xdr:colOff>
      <xdr:row>16</xdr:row>
      <xdr:rowOff>0</xdr:rowOff>
    </xdr:to>
    <xdr:pic>
      <xdr:nvPicPr>
        <xdr:cNvPr id="2" name="Picture 1">
          <a:extLst>
            <a:ext uri="{FF2B5EF4-FFF2-40B4-BE49-F238E27FC236}">
              <a16:creationId xmlns:a16="http://schemas.microsoft.com/office/drawing/2014/main" id="{D34BBB22-7776-ABAA-0933-127FEA744461}"/>
            </a:ext>
          </a:extLst>
        </xdr:cNvPr>
        <xdr:cNvPicPr>
          <a:picLocks noChangeAspect="1"/>
        </xdr:cNvPicPr>
      </xdr:nvPicPr>
      <xdr:blipFill>
        <a:blip xmlns:r="http://schemas.openxmlformats.org/officeDocument/2006/relationships" r:embed="rId1"/>
        <a:stretch>
          <a:fillRect/>
        </a:stretch>
      </xdr:blipFill>
      <xdr:spPr>
        <a:xfrm>
          <a:off x="4238625" y="666750"/>
          <a:ext cx="2752725" cy="2486025"/>
        </a:xfrm>
        <a:prstGeom prst="rect">
          <a:avLst/>
        </a:prstGeom>
      </xdr:spPr>
    </xdr:pic>
    <xdr:clientData/>
  </xdr:twoCellAnchor>
  <xdr:twoCellAnchor editAs="oneCell">
    <xdr:from>
      <xdr:col>9</xdr:col>
      <xdr:colOff>257175</xdr:colOff>
      <xdr:row>2</xdr:row>
      <xdr:rowOff>180975</xdr:rowOff>
    </xdr:from>
    <xdr:to>
      <xdr:col>13</xdr:col>
      <xdr:colOff>400050</xdr:colOff>
      <xdr:row>16</xdr:row>
      <xdr:rowOff>0</xdr:rowOff>
    </xdr:to>
    <xdr:pic>
      <xdr:nvPicPr>
        <xdr:cNvPr id="3" name="Picture 2">
          <a:extLst>
            <a:ext uri="{FF2B5EF4-FFF2-40B4-BE49-F238E27FC236}">
              <a16:creationId xmlns:a16="http://schemas.microsoft.com/office/drawing/2014/main" id="{CB4AFE28-4DED-C31F-F681-89F668BFC2B9}"/>
            </a:ext>
            <a:ext uri="{147F2762-F138-4A5C-976F-8EAC2B608ADB}">
              <a16:predDERef xmlns:a16="http://schemas.microsoft.com/office/drawing/2014/main" pred="{D34BBB22-7776-ABAA-0933-127FEA744461}"/>
            </a:ext>
          </a:extLst>
        </xdr:cNvPr>
        <xdr:cNvPicPr>
          <a:picLocks noChangeAspect="1"/>
        </xdr:cNvPicPr>
      </xdr:nvPicPr>
      <xdr:blipFill>
        <a:blip xmlns:r="http://schemas.openxmlformats.org/officeDocument/2006/relationships" r:embed="rId2"/>
        <a:stretch>
          <a:fillRect/>
        </a:stretch>
      </xdr:blipFill>
      <xdr:spPr>
        <a:xfrm>
          <a:off x="7334250" y="666750"/>
          <a:ext cx="2581275" cy="24860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314325</xdr:colOff>
      <xdr:row>1</xdr:row>
      <xdr:rowOff>57150</xdr:rowOff>
    </xdr:to>
    <xdr:sp macro="[0]!OcultarCeldasConUno" textlink="">
      <xdr:nvSpPr>
        <xdr:cNvPr id="3" name="Rectángulo: esquinas redondeadas 2">
          <a:extLst>
            <a:ext uri="{FF2B5EF4-FFF2-40B4-BE49-F238E27FC236}">
              <a16:creationId xmlns:a16="http://schemas.microsoft.com/office/drawing/2014/main" id="{7D5CCD18-6906-4AA1-BC9B-3F66349C3F66}"/>
            </a:ext>
          </a:extLst>
        </xdr:cNvPr>
        <xdr:cNvSpPr/>
      </xdr:nvSpPr>
      <xdr:spPr>
        <a:xfrm>
          <a:off x="14925675" y="0"/>
          <a:ext cx="1552575" cy="247650"/>
        </a:xfrm>
        <a:prstGeom prst="roundRect">
          <a:avLst/>
        </a:prstGeom>
        <a:solidFill>
          <a:srgbClr val="70AD47">
            <a:lumMod val="20000"/>
            <a:lumOff val="80000"/>
          </a:srgbClr>
        </a:solidFill>
        <a:ln w="12700" cap="flat" cmpd="sng" algn="ctr">
          <a:solidFill>
            <a:srgbClr val="A5A5A5">
              <a:shade val="15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s-PE" sz="1100" b="0" i="0" u="none" strike="noStrike" kern="0" cap="none" spc="0" normalizeH="0" baseline="0" noProof="0">
              <a:ln>
                <a:solidFill>
                  <a:sysClr val="windowText" lastClr="000000"/>
                </a:solidFill>
              </a:ln>
              <a:solidFill>
                <a:sysClr val="windowText" lastClr="000000"/>
              </a:solidFill>
              <a:effectLst/>
              <a:uLnTx/>
              <a:uFillTx/>
              <a:latin typeface="Calibri"/>
              <a:ea typeface="Calibri"/>
              <a:cs typeface="Calibri"/>
            </a:rPr>
            <a:t>   OCULTAR ESTADO 1</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314325</xdr:colOff>
      <xdr:row>1</xdr:row>
      <xdr:rowOff>57150</xdr:rowOff>
    </xdr:to>
    <xdr:sp macro="[0]!OcultarCeldasConUno" textlink="">
      <xdr:nvSpPr>
        <xdr:cNvPr id="3" name="Rectángulo: esquinas redondeadas 2">
          <a:extLst>
            <a:ext uri="{FF2B5EF4-FFF2-40B4-BE49-F238E27FC236}">
              <a16:creationId xmlns:a16="http://schemas.microsoft.com/office/drawing/2014/main" id="{E8FE8F0D-3657-45EE-93B8-A42628D9757F}"/>
            </a:ext>
          </a:extLst>
        </xdr:cNvPr>
        <xdr:cNvSpPr/>
      </xdr:nvSpPr>
      <xdr:spPr>
        <a:xfrm>
          <a:off x="14277975" y="0"/>
          <a:ext cx="1552575" cy="247650"/>
        </a:xfrm>
        <a:prstGeom prst="roundRect">
          <a:avLst/>
        </a:prstGeom>
        <a:solidFill>
          <a:srgbClr val="70AD47">
            <a:lumMod val="20000"/>
            <a:lumOff val="80000"/>
          </a:srgbClr>
        </a:solidFill>
        <a:ln w="12700" cap="flat" cmpd="sng" algn="ctr">
          <a:solidFill>
            <a:srgbClr val="A5A5A5">
              <a:shade val="15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s-PE" sz="1100" b="0" i="0" u="none" strike="noStrike" kern="0" cap="none" spc="0" normalizeH="0" baseline="0" noProof="0">
              <a:ln>
                <a:solidFill>
                  <a:sysClr val="windowText" lastClr="000000"/>
                </a:solidFill>
              </a:ln>
              <a:solidFill>
                <a:sysClr val="windowText" lastClr="000000"/>
              </a:solidFill>
              <a:effectLst/>
              <a:uLnTx/>
              <a:uFillTx/>
              <a:latin typeface="Calibri"/>
              <a:ea typeface="Calibri"/>
              <a:cs typeface="Calibri"/>
            </a:rPr>
            <a:t>   OCULTAR ESTADO 1</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1114425</xdr:colOff>
      <xdr:row>0</xdr:row>
      <xdr:rowOff>28575</xdr:rowOff>
    </xdr:from>
    <xdr:to>
      <xdr:col>7</xdr:col>
      <xdr:colOff>209550</xdr:colOff>
      <xdr:row>1</xdr:row>
      <xdr:rowOff>85725</xdr:rowOff>
    </xdr:to>
    <xdr:sp macro="[0]!OcultarCeldasConUno" textlink="">
      <xdr:nvSpPr>
        <xdr:cNvPr id="2" name="Rectángulo: esquinas redondeadas 1">
          <a:extLst>
            <a:ext uri="{FF2B5EF4-FFF2-40B4-BE49-F238E27FC236}">
              <a16:creationId xmlns:a16="http://schemas.microsoft.com/office/drawing/2014/main" id="{BEB1BEEA-EB03-6CFB-94F0-C9305C51295A}"/>
            </a:ext>
          </a:extLst>
        </xdr:cNvPr>
        <xdr:cNvSpPr/>
      </xdr:nvSpPr>
      <xdr:spPr>
        <a:xfrm>
          <a:off x="14297025" y="28575"/>
          <a:ext cx="1552575" cy="247650"/>
        </a:xfrm>
        <a:prstGeom prst="roundRect">
          <a:avLst/>
        </a:prstGeom>
        <a:solidFill>
          <a:schemeClr val="accent6">
            <a:lumMod val="20000"/>
            <a:lumOff val="8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s-PE" sz="1100">
              <a:ln>
                <a:solidFill>
                  <a:sysClr val="windowText" lastClr="000000"/>
                </a:solidFill>
              </a:ln>
              <a:solidFill>
                <a:sysClr val="windowText" lastClr="000000"/>
              </a:solidFill>
            </a:rPr>
            <a:t>   OCULTAR</a:t>
          </a:r>
          <a:r>
            <a:rPr lang="es-PE" sz="1100" baseline="0">
              <a:ln>
                <a:solidFill>
                  <a:sysClr val="windowText" lastClr="000000"/>
                </a:solidFill>
              </a:ln>
              <a:solidFill>
                <a:sysClr val="windowText" lastClr="000000"/>
              </a:solidFill>
            </a:rPr>
            <a:t> ESTADO 1</a:t>
          </a:r>
          <a:endParaRPr lang="es-PE" sz="1100">
            <a:ln>
              <a:solidFill>
                <a:sysClr val="windowText" lastClr="000000"/>
              </a:solidFill>
            </a:ln>
            <a:solidFill>
              <a:sysClr val="windowText" lastClr="000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1190625</xdr:colOff>
      <xdr:row>0</xdr:row>
      <xdr:rowOff>9525</xdr:rowOff>
    </xdr:from>
    <xdr:to>
      <xdr:col>7</xdr:col>
      <xdr:colOff>190500</xdr:colOff>
      <xdr:row>1</xdr:row>
      <xdr:rowOff>104775</xdr:rowOff>
    </xdr:to>
    <xdr:sp macro="[0]!OcultarCeldasConUno" textlink="">
      <xdr:nvSpPr>
        <xdr:cNvPr id="2" name="Rectángulo: esquinas redondeadas 2">
          <a:extLst>
            <a:ext uri="{FF2B5EF4-FFF2-40B4-BE49-F238E27FC236}">
              <a16:creationId xmlns:a16="http://schemas.microsoft.com/office/drawing/2014/main" id="{8852FD80-5A07-4E99-B56B-2E4992D3BC4B}"/>
            </a:ext>
          </a:extLst>
        </xdr:cNvPr>
        <xdr:cNvSpPr/>
      </xdr:nvSpPr>
      <xdr:spPr>
        <a:xfrm>
          <a:off x="13592175" y="9525"/>
          <a:ext cx="1638300" cy="285750"/>
        </a:xfrm>
        <a:prstGeom prst="roundRect">
          <a:avLst/>
        </a:prstGeom>
        <a:solidFill>
          <a:srgbClr val="70AD47">
            <a:lumMod val="20000"/>
            <a:lumOff val="80000"/>
          </a:srgbClr>
        </a:solidFill>
        <a:ln w="12700" cap="flat" cmpd="sng" algn="ctr">
          <a:solidFill>
            <a:srgbClr val="A5A5A5">
              <a:shade val="15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s-PE" sz="1100" b="0" i="0" u="none" strike="noStrike" kern="0" cap="none" spc="0" normalizeH="0" baseline="0" noProof="0">
              <a:ln>
                <a:solidFill>
                  <a:sysClr val="windowText" lastClr="000000"/>
                </a:solidFill>
              </a:ln>
              <a:solidFill>
                <a:sysClr val="windowText" lastClr="000000"/>
              </a:solidFill>
              <a:effectLst/>
              <a:uLnTx/>
              <a:uFillTx/>
              <a:latin typeface="Calibri"/>
              <a:ea typeface="Calibri"/>
              <a:cs typeface="Calibri"/>
            </a:rPr>
            <a:t>   OCULTAR ESTADO 1</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1190625</xdr:colOff>
      <xdr:row>3</xdr:row>
      <xdr:rowOff>9525</xdr:rowOff>
    </xdr:from>
    <xdr:to>
      <xdr:col>7</xdr:col>
      <xdr:colOff>190500</xdr:colOff>
      <xdr:row>4</xdr:row>
      <xdr:rowOff>104775</xdr:rowOff>
    </xdr:to>
    <xdr:sp macro="[0]!OcultarCeldasConUno" textlink="">
      <xdr:nvSpPr>
        <xdr:cNvPr id="3" name="Rectángulo: esquinas redondeadas 2">
          <a:extLst>
            <a:ext uri="{FF2B5EF4-FFF2-40B4-BE49-F238E27FC236}">
              <a16:creationId xmlns:a16="http://schemas.microsoft.com/office/drawing/2014/main" id="{1DACB673-800B-455E-8717-FBC4FC337590}"/>
            </a:ext>
          </a:extLst>
        </xdr:cNvPr>
        <xdr:cNvSpPr/>
      </xdr:nvSpPr>
      <xdr:spPr>
        <a:xfrm>
          <a:off x="13592175" y="9525"/>
          <a:ext cx="1552575" cy="285750"/>
        </a:xfrm>
        <a:prstGeom prst="roundRect">
          <a:avLst/>
        </a:prstGeom>
        <a:solidFill>
          <a:srgbClr val="70AD47">
            <a:lumMod val="20000"/>
            <a:lumOff val="80000"/>
          </a:srgbClr>
        </a:solidFill>
        <a:ln w="12700" cap="flat" cmpd="sng" algn="ctr">
          <a:solidFill>
            <a:srgbClr val="A5A5A5">
              <a:shade val="15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s-PE" sz="1100" b="0" i="0" u="none" strike="noStrike" kern="0" cap="none" spc="0" normalizeH="0" baseline="0" noProof="0">
              <a:ln>
                <a:solidFill>
                  <a:sysClr val="windowText" lastClr="000000"/>
                </a:solidFill>
              </a:ln>
              <a:solidFill>
                <a:sysClr val="windowText" lastClr="000000"/>
              </a:solidFill>
              <a:effectLst/>
              <a:uLnTx/>
              <a:uFillTx/>
              <a:latin typeface="Calibri"/>
              <a:ea typeface="Calibri"/>
              <a:cs typeface="Calibri"/>
            </a:rPr>
            <a:t>   OCULTAR ESTADO 1</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25FE9595-33E9-4FE9-B4A3-39D5BA582BD9}"/>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76BBF240-F822-47E5-8D31-515987DD3281}"/>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459EB8D0-1E83-4B14-9928-877F5ABF119F}"/>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0AC4D6D3-580C-4AD0-A45E-7AD4F5E9BE1D}"/>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458B8053-9385-4149-BA62-7760723F83BD}"/>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7BEF93BF-68D0-4F40-B148-8EE405FBFD7C}"/>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4D04CD5B-4E6C-412D-9A8C-1981DC4279B3}"/>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BEF79AC9-FBAF-4FE8-8C5D-575497372CC2}"/>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E22AFC1A-233F-4761-8328-3A2A83648307}"/>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C6C644CB-3EC0-45ED-A7B1-47F837B5CE9A}"/>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6DA673BF-92B0-40E8-8116-D480499B5449}"/>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39F70186-6AD8-4F9A-A2F5-52FAA7FFBBFE}"/>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5A8DE1AB-7D68-4C5F-BA80-9D15899A1A53}"/>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31488B63-AD8C-4B08-8686-E436C611218A}"/>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FAB19D3C-FE67-4E11-8075-6D79C3E2A86B}"/>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675971D5-8178-4E43-A823-020BB1CE6D1C}"/>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29DF90ED-73D7-48D8-9544-84A312B1E22E}"/>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AB49B1E3-F31B-439F-9C53-FC3A1292C4B9}"/>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740188E1-4ECC-4BBD-8371-B01727367F4B}"/>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1E051DC7-B488-4E47-9D02-D83E599C8526}"/>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9DE7A6BF-C9B5-487F-875E-383F4B8DD450}"/>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9BD37A17-CD20-416D-8421-33CCB7D49BAE}"/>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13849CF7-6F1A-4A11-93B1-5E80F0774A13}"/>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0A9734B9-F000-46EC-969E-CB052C31D895}"/>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9E385A4C-2CDA-4BEF-82BB-AED88BD5F462}"/>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2C224F2E-D33E-430A-BE58-93BE64B3A98F}"/>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31083CC6-3A69-45EB-AC13-1F7E4914DFEC}"/>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3BD35210-1106-4850-B8B9-0BF4326BA609}"/>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dr:oneCellAnchor>
    <xdr:from>
      <xdr:col>1</xdr:col>
      <xdr:colOff>228600</xdr:colOff>
      <xdr:row>0</xdr:row>
      <xdr:rowOff>0</xdr:rowOff>
    </xdr:from>
    <xdr:ext cx="1304925" cy="876300"/>
    <xdr:pic>
      <xdr:nvPicPr>
        <xdr:cNvPr id="2" name="image1.jpg" descr="SHOUGANG HIERRO PERU S.A.A.">
          <a:extLst>
            <a:ext uri="{FF2B5EF4-FFF2-40B4-BE49-F238E27FC236}">
              <a16:creationId xmlns:a16="http://schemas.microsoft.com/office/drawing/2014/main" id="{10E21EAE-B587-4FB7-AB3A-77BF382A8D55}"/>
            </a:ext>
          </a:extLst>
        </xdr:cNvPr>
        <xdr:cNvPicPr preferRelativeResize="0"/>
      </xdr:nvPicPr>
      <xdr:blipFill>
        <a:blip xmlns:r="http://schemas.openxmlformats.org/officeDocument/2006/relationships" r:embed="rId1" cstate="print"/>
        <a:stretch>
          <a:fillRect/>
        </a:stretch>
      </xdr:blipFill>
      <xdr:spPr>
        <a:xfrm>
          <a:off x="990600" y="0"/>
          <a:ext cx="1304925" cy="87630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personal\analistaconcentracion_shp_pe\Documents\2025\OXALICO%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ersonal\analistaconcentracion_shp_pe\Documents\2025\XANTATO%20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houganghierroperu-my.sharepoint.com/personal/analistaconcentracion_shp_pe/Documents/DATA%20MAESTRA%20BENEFICIO%20202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personal\analistaconcentracion_shp_pe\Documents\2026\SETIEMBRE%20%202026\DIARIO\REPORTES\REPORTADO\REPORTE_SETIEMBRE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PTIEMBRE 2026"/>
      <sheetName val="AGOSTO 2026"/>
      <sheetName val="JULIO 2026"/>
      <sheetName val="JUNIO 2026"/>
      <sheetName val="MAYO 2026"/>
      <sheetName val="ABRIL 2026"/>
      <sheetName val="MARZO 2026"/>
      <sheetName val="ENERO 2026"/>
      <sheetName val="FEBRERO 2026"/>
      <sheetName val="DICIEMBRE 2025"/>
      <sheetName val="NOVIEMBRE 2025"/>
      <sheetName val="OCTUBRE 2025"/>
      <sheetName val="SEPTIEMBRE 2025"/>
      <sheetName val="AGOSTO 2025"/>
      <sheetName val="JULIO 2025"/>
      <sheetName val="Hoja1"/>
    </sheetNames>
    <sheetDataSet>
      <sheetData sheetId="0">
        <row r="5">
          <cell r="G5">
            <v>20000</v>
          </cell>
          <cell r="H5">
            <v>16000</v>
          </cell>
        </row>
        <row r="6">
          <cell r="G6">
            <v>14000</v>
          </cell>
          <cell r="H6">
            <v>18000</v>
          </cell>
        </row>
        <row r="7">
          <cell r="G7">
            <v>18000</v>
          </cell>
          <cell r="H7">
            <v>18000</v>
          </cell>
        </row>
        <row r="8">
          <cell r="G8">
            <v>20000</v>
          </cell>
          <cell r="H8">
            <v>18000</v>
          </cell>
        </row>
        <row r="9">
          <cell r="G9">
            <v>14000</v>
          </cell>
          <cell r="H9">
            <v>14000</v>
          </cell>
        </row>
        <row r="10">
          <cell r="G10">
            <v>14000</v>
          </cell>
          <cell r="H10">
            <v>18000</v>
          </cell>
        </row>
        <row r="11">
          <cell r="G11">
            <v>14000</v>
          </cell>
          <cell r="H11">
            <v>18000</v>
          </cell>
        </row>
        <row r="12">
          <cell r="G12">
            <v>16000</v>
          </cell>
          <cell r="H12">
            <v>18000</v>
          </cell>
        </row>
        <row r="13">
          <cell r="G13">
            <v>16000</v>
          </cell>
          <cell r="H13">
            <v>20000</v>
          </cell>
        </row>
        <row r="14">
          <cell r="G14">
            <v>18000</v>
          </cell>
          <cell r="H14">
            <v>18000</v>
          </cell>
        </row>
        <row r="15">
          <cell r="G15">
            <v>18000</v>
          </cell>
          <cell r="H15">
            <v>18000</v>
          </cell>
        </row>
        <row r="16">
          <cell r="G16">
            <v>0</v>
          </cell>
          <cell r="H16">
            <v>18000</v>
          </cell>
        </row>
        <row r="17">
          <cell r="G17">
            <v>16000</v>
          </cell>
          <cell r="H17">
            <v>20000</v>
          </cell>
        </row>
        <row r="18">
          <cell r="G18">
            <v>16000</v>
          </cell>
          <cell r="H18">
            <v>18000</v>
          </cell>
        </row>
        <row r="19">
          <cell r="G19">
            <v>22000</v>
          </cell>
          <cell r="H19">
            <v>20000</v>
          </cell>
        </row>
        <row r="20">
          <cell r="G20">
            <v>20000</v>
          </cell>
          <cell r="H20">
            <v>20000</v>
          </cell>
        </row>
        <row r="21">
          <cell r="G21">
            <v>18000</v>
          </cell>
          <cell r="H21">
            <v>18000</v>
          </cell>
        </row>
        <row r="22">
          <cell r="G22">
            <v>16000</v>
          </cell>
          <cell r="H22">
            <v>18000</v>
          </cell>
        </row>
        <row r="23">
          <cell r="G23">
            <v>16000</v>
          </cell>
          <cell r="H23">
            <v>20000</v>
          </cell>
        </row>
        <row r="24">
          <cell r="G24">
            <v>16000</v>
          </cell>
          <cell r="H24">
            <v>18000</v>
          </cell>
        </row>
        <row r="25">
          <cell r="G25">
            <v>24000</v>
          </cell>
          <cell r="H25">
            <v>18000</v>
          </cell>
        </row>
        <row r="27">
          <cell r="G27">
            <v>20000</v>
          </cell>
          <cell r="H27">
            <v>22000</v>
          </cell>
        </row>
        <row r="28">
          <cell r="G28">
            <v>30000</v>
          </cell>
          <cell r="H28">
            <v>24000</v>
          </cell>
        </row>
        <row r="29">
          <cell r="G29">
            <v>26000</v>
          </cell>
          <cell r="H29">
            <v>26000</v>
          </cell>
        </row>
        <row r="30">
          <cell r="G30">
            <v>20000</v>
          </cell>
          <cell r="H30">
            <v>16000</v>
          </cell>
        </row>
        <row r="31">
          <cell r="G31">
            <v>24000</v>
          </cell>
          <cell r="H31">
            <v>20000</v>
          </cell>
        </row>
        <row r="32">
          <cell r="G32">
            <v>24000</v>
          </cell>
          <cell r="H32">
            <v>20000</v>
          </cell>
        </row>
        <row r="33">
          <cell r="G33">
            <v>20000</v>
          </cell>
          <cell r="H33">
            <v>16000</v>
          </cell>
        </row>
        <row r="34">
          <cell r="G34"/>
          <cell r="H34"/>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PTIEMBRE 2026"/>
      <sheetName val="AGOSTO 2026"/>
      <sheetName val="JULIO 2026"/>
      <sheetName val="JUNIO 2026"/>
      <sheetName val="MAYO 2026"/>
      <sheetName val="ABRIL 2026"/>
      <sheetName val="MARZO 2026"/>
      <sheetName val="FEBRERO 2026"/>
      <sheetName val="ENERO 2026"/>
      <sheetName val="NOVIEMBRE 2025"/>
      <sheetName val="DICIEMBRE 2025"/>
      <sheetName val="OCTUBRE 2025"/>
      <sheetName val="SEPTIEMBRE 2025"/>
      <sheetName val="JULIO 2025"/>
    </sheetNames>
    <sheetDataSet>
      <sheetData sheetId="0">
        <row r="5">
          <cell r="G5">
            <v>3800</v>
          </cell>
          <cell r="H5">
            <v>3850</v>
          </cell>
        </row>
        <row r="6">
          <cell r="G6">
            <v>3850</v>
          </cell>
          <cell r="H6">
            <v>3850</v>
          </cell>
        </row>
        <row r="7">
          <cell r="G7">
            <v>3425</v>
          </cell>
          <cell r="H7">
            <v>4250</v>
          </cell>
        </row>
        <row r="8">
          <cell r="G8">
            <v>3950</v>
          </cell>
          <cell r="H8">
            <v>3150</v>
          </cell>
        </row>
        <row r="9">
          <cell r="G9">
            <v>3950</v>
          </cell>
          <cell r="H9">
            <v>3400</v>
          </cell>
        </row>
        <row r="10">
          <cell r="G10">
            <v>3900</v>
          </cell>
          <cell r="H10">
            <v>3200</v>
          </cell>
        </row>
        <row r="11">
          <cell r="G11">
            <v>2550</v>
          </cell>
          <cell r="H11">
            <v>3850</v>
          </cell>
        </row>
        <row r="12">
          <cell r="G12">
            <v>3400</v>
          </cell>
          <cell r="H12">
            <v>4050</v>
          </cell>
        </row>
        <row r="13">
          <cell r="G13">
            <v>4950</v>
          </cell>
          <cell r="H13">
            <v>4400</v>
          </cell>
        </row>
        <row r="14">
          <cell r="G14">
            <v>3150</v>
          </cell>
          <cell r="H14">
            <v>3150</v>
          </cell>
        </row>
        <row r="15">
          <cell r="G15">
            <v>3500</v>
          </cell>
          <cell r="H15">
            <v>3150</v>
          </cell>
        </row>
        <row r="16">
          <cell r="G16">
            <v>350</v>
          </cell>
          <cell r="H16">
            <v>3150</v>
          </cell>
        </row>
        <row r="17">
          <cell r="G17">
            <v>5000</v>
          </cell>
          <cell r="H17">
            <v>4450</v>
          </cell>
        </row>
        <row r="18">
          <cell r="G18">
            <v>5100</v>
          </cell>
          <cell r="H18">
            <v>3900</v>
          </cell>
        </row>
        <row r="19">
          <cell r="G19">
            <v>4000</v>
          </cell>
          <cell r="H19">
            <v>3900</v>
          </cell>
        </row>
        <row r="20">
          <cell r="G20">
            <v>3700</v>
          </cell>
          <cell r="H20">
            <v>3700</v>
          </cell>
        </row>
        <row r="21">
          <cell r="G21">
            <v>3500</v>
          </cell>
          <cell r="H21">
            <v>3800</v>
          </cell>
        </row>
        <row r="22">
          <cell r="G22">
            <v>3700</v>
          </cell>
          <cell r="H22">
            <v>3150</v>
          </cell>
        </row>
        <row r="23">
          <cell r="G23">
            <v>3250</v>
          </cell>
          <cell r="H23">
            <v>3600</v>
          </cell>
        </row>
        <row r="24">
          <cell r="G24">
            <v>3950</v>
          </cell>
          <cell r="H24">
            <v>4350</v>
          </cell>
        </row>
        <row r="25">
          <cell r="G25">
            <v>4400</v>
          </cell>
          <cell r="H25">
            <v>3150</v>
          </cell>
        </row>
        <row r="27">
          <cell r="G27">
            <v>3250</v>
          </cell>
          <cell r="H27">
            <v>3450</v>
          </cell>
        </row>
        <row r="28">
          <cell r="G28">
            <v>4150</v>
          </cell>
          <cell r="H28">
            <v>4800</v>
          </cell>
        </row>
        <row r="29">
          <cell r="G29">
            <v>4000</v>
          </cell>
          <cell r="H29">
            <v>4400</v>
          </cell>
        </row>
        <row r="30">
          <cell r="G30">
            <v>3850</v>
          </cell>
          <cell r="H30">
            <v>3150</v>
          </cell>
        </row>
        <row r="31">
          <cell r="G31">
            <v>3450</v>
          </cell>
          <cell r="H31">
            <v>3600</v>
          </cell>
        </row>
        <row r="32">
          <cell r="G32">
            <v>3250</v>
          </cell>
          <cell r="H32">
            <v>3800</v>
          </cell>
        </row>
        <row r="33">
          <cell r="G33">
            <v>3600</v>
          </cell>
          <cell r="H33">
            <v>3350</v>
          </cell>
        </row>
        <row r="34">
          <cell r="G34"/>
          <cell r="H34"/>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CEROS"/>
      <sheetName val="KPI"/>
      <sheetName val="CONS.ACEROS"/>
      <sheetName val="REACTIVOS"/>
      <sheetName val="RESUMEN"/>
      <sheetName val="CONS.ACEROS (13-19)"/>
      <sheetName val="CONS.ACEROS (31-06)"/>
      <sheetName val="CONS.ACEROS (14-20)"/>
      <sheetName val="CONS.ACEROS (6)"/>
      <sheetName val="FECHA"/>
      <sheetName val="CONS.ACEROS (semana 1)"/>
      <sheetName val="REACTIVOS (2)"/>
      <sheetName val="CONS.ACEROS (semana 2)"/>
      <sheetName val="CONS.ACEROS (semana 3)"/>
      <sheetName val="SISTRELAVES"/>
      <sheetName val="CONS.ACEROS (5)"/>
      <sheetName val="CONS.ACEROS (4)"/>
      <sheetName val="CONS.ACEROS (3 al 9)"/>
      <sheetName val="CONS.ACEROS (20-26)"/>
      <sheetName val="CONS.ACEROS (3)"/>
      <sheetName val="CONS.ACEROS (29 al 05)"/>
      <sheetName val="CONS.ACEROS (9-14)"/>
      <sheetName val="CONS.ACEROS (15-21)"/>
      <sheetName val="CONS.ACEROS (2)"/>
      <sheetName val="CONS.ACEROS (semana 4)"/>
    </sheetNames>
    <sheetDataSet>
      <sheetData sheetId="0"/>
      <sheetData sheetId="1"/>
      <sheetData sheetId="2">
        <row r="610">
          <cell r="E610"/>
          <cell r="F610">
            <v>18</v>
          </cell>
          <cell r="G610">
            <v>18</v>
          </cell>
          <cell r="H610">
            <v>18</v>
          </cell>
          <cell r="I610">
            <v>11</v>
          </cell>
          <cell r="J610">
            <v>20</v>
          </cell>
          <cell r="K610">
            <v>0</v>
          </cell>
          <cell r="L610">
            <v>22</v>
          </cell>
          <cell r="N610">
            <v>15</v>
          </cell>
          <cell r="P610">
            <v>6</v>
          </cell>
          <cell r="Q610">
            <v>6</v>
          </cell>
          <cell r="R610">
            <v>6</v>
          </cell>
          <cell r="S610"/>
          <cell r="T610">
            <v>4</v>
          </cell>
          <cell r="U610">
            <v>4</v>
          </cell>
          <cell r="V610"/>
          <cell r="Y610"/>
          <cell r="Z610"/>
          <cell r="AA610"/>
        </row>
        <row r="611">
          <cell r="E611"/>
          <cell r="F611"/>
          <cell r="G611"/>
          <cell r="H611"/>
          <cell r="I611"/>
          <cell r="J611"/>
          <cell r="K611">
            <v>16</v>
          </cell>
          <cell r="L611"/>
          <cell r="N611"/>
          <cell r="P611">
            <v>4</v>
          </cell>
          <cell r="Q611">
            <v>4</v>
          </cell>
          <cell r="R611"/>
          <cell r="S611">
            <v>4</v>
          </cell>
          <cell r="T611">
            <v>4</v>
          </cell>
          <cell r="U611">
            <v>2</v>
          </cell>
          <cell r="V611">
            <v>6</v>
          </cell>
          <cell r="Y611">
            <v>4</v>
          </cell>
          <cell r="Z611">
            <v>6</v>
          </cell>
          <cell r="AA611">
            <v>8</v>
          </cell>
        </row>
        <row r="612">
          <cell r="E612">
            <v>9</v>
          </cell>
          <cell r="F612"/>
          <cell r="G612"/>
          <cell r="H612"/>
          <cell r="I612"/>
          <cell r="J612"/>
          <cell r="K612"/>
          <cell r="L612">
            <v>14</v>
          </cell>
          <cell r="N612">
            <v>12</v>
          </cell>
          <cell r="P612">
            <v>6</v>
          </cell>
          <cell r="Q612"/>
          <cell r="R612"/>
          <cell r="S612">
            <v>6</v>
          </cell>
          <cell r="T612"/>
          <cell r="U612">
            <v>6</v>
          </cell>
          <cell r="V612">
            <v>6</v>
          </cell>
          <cell r="Y612">
            <v>4</v>
          </cell>
          <cell r="Z612">
            <v>8</v>
          </cell>
          <cell r="AA612">
            <v>6</v>
          </cell>
        </row>
        <row r="613">
          <cell r="E613"/>
          <cell r="F613"/>
          <cell r="G613">
            <v>12</v>
          </cell>
          <cell r="H613">
            <v>12</v>
          </cell>
          <cell r="I613"/>
          <cell r="J613">
            <v>9</v>
          </cell>
          <cell r="K613">
            <v>6</v>
          </cell>
          <cell r="L613"/>
          <cell r="N613">
            <v>9</v>
          </cell>
          <cell r="P613">
            <v>8</v>
          </cell>
          <cell r="Q613"/>
          <cell r="R613"/>
          <cell r="S613">
            <v>4</v>
          </cell>
          <cell r="T613"/>
          <cell r="U613">
            <v>6</v>
          </cell>
          <cell r="V613">
            <v>2</v>
          </cell>
          <cell r="Y613">
            <v>6</v>
          </cell>
          <cell r="Z613">
            <v>6</v>
          </cell>
          <cell r="AA613"/>
        </row>
        <row r="614">
          <cell r="E614"/>
          <cell r="F614"/>
          <cell r="G614"/>
          <cell r="H614"/>
          <cell r="I614"/>
          <cell r="J614"/>
          <cell r="K614"/>
          <cell r="L614"/>
          <cell r="N614"/>
          <cell r="P614">
            <v>4</v>
          </cell>
          <cell r="Q614"/>
          <cell r="R614">
            <v>4</v>
          </cell>
          <cell r="S614"/>
          <cell r="T614"/>
          <cell r="U614"/>
          <cell r="V614"/>
          <cell r="Y614">
            <v>10</v>
          </cell>
          <cell r="Z614">
            <v>10</v>
          </cell>
          <cell r="AA614">
            <v>10</v>
          </cell>
        </row>
        <row r="615">
          <cell r="E615"/>
          <cell r="F615"/>
          <cell r="G615"/>
          <cell r="H615"/>
          <cell r="I615"/>
          <cell r="J615"/>
          <cell r="K615"/>
          <cell r="L615"/>
          <cell r="N615"/>
          <cell r="P615"/>
          <cell r="Q615"/>
          <cell r="R615"/>
          <cell r="S615"/>
          <cell r="T615"/>
          <cell r="U615"/>
          <cell r="V615"/>
          <cell r="Y615"/>
          <cell r="Z615"/>
          <cell r="AA615"/>
        </row>
        <row r="616">
          <cell r="E616">
            <v>18</v>
          </cell>
          <cell r="F616"/>
          <cell r="G616"/>
          <cell r="H616"/>
          <cell r="I616"/>
          <cell r="J616">
            <v>9</v>
          </cell>
          <cell r="K616">
            <v>12</v>
          </cell>
          <cell r="L616">
            <v>9</v>
          </cell>
          <cell r="N616"/>
          <cell r="P616">
            <v>4</v>
          </cell>
          <cell r="Q616">
            <v>4</v>
          </cell>
          <cell r="R616"/>
          <cell r="S616"/>
          <cell r="T616"/>
          <cell r="U616">
            <v>2</v>
          </cell>
          <cell r="V616">
            <v>4</v>
          </cell>
          <cell r="Y616">
            <v>0</v>
          </cell>
          <cell r="Z616">
            <v>4</v>
          </cell>
          <cell r="AA616"/>
        </row>
        <row r="617">
          <cell r="E617"/>
          <cell r="F617">
            <v>18</v>
          </cell>
          <cell r="G617">
            <v>15</v>
          </cell>
          <cell r="H617"/>
          <cell r="I617"/>
          <cell r="J617"/>
          <cell r="K617"/>
          <cell r="L617">
            <v>9</v>
          </cell>
          <cell r="N617">
            <v>18</v>
          </cell>
          <cell r="P617"/>
          <cell r="Q617"/>
          <cell r="R617"/>
          <cell r="S617"/>
          <cell r="T617">
            <v>8</v>
          </cell>
          <cell r="U617"/>
          <cell r="V617">
            <v>8</v>
          </cell>
          <cell r="Y617"/>
          <cell r="Z617">
            <v>6</v>
          </cell>
          <cell r="AA617"/>
        </row>
        <row r="618">
          <cell r="E618">
            <v>9</v>
          </cell>
          <cell r="F618"/>
          <cell r="G618"/>
          <cell r="H618"/>
          <cell r="I618">
            <v>18</v>
          </cell>
          <cell r="J618">
            <v>14</v>
          </cell>
          <cell r="K618">
            <v>9</v>
          </cell>
          <cell r="L618"/>
          <cell r="N618">
            <v>9</v>
          </cell>
          <cell r="P618">
            <v>6</v>
          </cell>
          <cell r="Q618"/>
          <cell r="R618">
            <v>4</v>
          </cell>
          <cell r="S618"/>
          <cell r="T618">
            <v>6</v>
          </cell>
          <cell r="U618"/>
          <cell r="V618">
            <v>4</v>
          </cell>
          <cell r="Y618">
            <v>4</v>
          </cell>
          <cell r="Z618">
            <v>4</v>
          </cell>
          <cell r="AA618">
            <v>4</v>
          </cell>
        </row>
        <row r="619">
          <cell r="E619"/>
          <cell r="F619">
            <v>7</v>
          </cell>
          <cell r="G619"/>
          <cell r="H619"/>
          <cell r="I619"/>
          <cell r="J619"/>
          <cell r="K619">
            <v>7</v>
          </cell>
          <cell r="L619">
            <v>5</v>
          </cell>
          <cell r="N619"/>
          <cell r="P619">
            <v>4</v>
          </cell>
          <cell r="Q619"/>
          <cell r="R619"/>
          <cell r="S619"/>
          <cell r="T619">
            <v>6</v>
          </cell>
          <cell r="U619"/>
          <cell r="V619">
            <v>2</v>
          </cell>
          <cell r="Y619"/>
          <cell r="Z619"/>
          <cell r="AA619">
            <v>2</v>
          </cell>
        </row>
        <row r="620">
          <cell r="E620"/>
          <cell r="F620">
            <v>9</v>
          </cell>
          <cell r="G620"/>
          <cell r="H620"/>
          <cell r="I620"/>
          <cell r="J620"/>
          <cell r="K620"/>
          <cell r="L620">
            <v>7</v>
          </cell>
          <cell r="N620">
            <v>7</v>
          </cell>
          <cell r="P620">
            <v>6</v>
          </cell>
          <cell r="Q620"/>
          <cell r="R620"/>
          <cell r="S620"/>
          <cell r="T620">
            <v>6</v>
          </cell>
          <cell r="U620"/>
          <cell r="V620">
            <v>2</v>
          </cell>
          <cell r="Y620"/>
          <cell r="Z620">
            <v>4</v>
          </cell>
          <cell r="AA620"/>
        </row>
        <row r="621">
          <cell r="E621"/>
          <cell r="F621"/>
          <cell r="G621"/>
          <cell r="H621"/>
          <cell r="I621"/>
          <cell r="J621"/>
          <cell r="K621"/>
          <cell r="L621"/>
          <cell r="N621"/>
          <cell r="P621"/>
          <cell r="Q621"/>
          <cell r="R621"/>
          <cell r="S621"/>
          <cell r="T621"/>
          <cell r="U621"/>
          <cell r="V621"/>
          <cell r="Y621"/>
          <cell r="Z621"/>
          <cell r="AA621"/>
        </row>
        <row r="622">
          <cell r="E622">
            <v>9</v>
          </cell>
          <cell r="F622"/>
          <cell r="G622">
            <v>9</v>
          </cell>
          <cell r="H622"/>
          <cell r="I622">
            <v>9</v>
          </cell>
          <cell r="J622">
            <v>9</v>
          </cell>
          <cell r="K622">
            <v>9</v>
          </cell>
          <cell r="L622">
            <v>9</v>
          </cell>
          <cell r="N622">
            <v>9</v>
          </cell>
          <cell r="P622"/>
          <cell r="Q622"/>
          <cell r="R622">
            <v>6</v>
          </cell>
          <cell r="S622"/>
          <cell r="T622">
            <v>10</v>
          </cell>
          <cell r="U622"/>
          <cell r="V622">
            <v>8</v>
          </cell>
          <cell r="Y622"/>
          <cell r="Z622"/>
          <cell r="AA622"/>
        </row>
        <row r="623">
          <cell r="E623"/>
          <cell r="F623"/>
          <cell r="G623">
            <v>7</v>
          </cell>
          <cell r="H623"/>
          <cell r="I623">
            <v>9</v>
          </cell>
          <cell r="J623"/>
          <cell r="K623"/>
          <cell r="L623"/>
          <cell r="N623">
            <v>11</v>
          </cell>
          <cell r="P623">
            <v>2</v>
          </cell>
          <cell r="Q623">
            <v>2</v>
          </cell>
          <cell r="R623">
            <v>4</v>
          </cell>
          <cell r="S623"/>
          <cell r="T623">
            <v>8</v>
          </cell>
          <cell r="U623">
            <v>2</v>
          </cell>
          <cell r="V623">
            <v>2</v>
          </cell>
          <cell r="Y623"/>
          <cell r="Z623"/>
          <cell r="AA623"/>
        </row>
        <row r="624">
          <cell r="E624"/>
          <cell r="F624"/>
          <cell r="G624"/>
          <cell r="H624"/>
          <cell r="I624"/>
          <cell r="J624">
            <v>9</v>
          </cell>
          <cell r="K624"/>
          <cell r="L624"/>
          <cell r="N624"/>
          <cell r="P624">
            <v>2</v>
          </cell>
          <cell r="Q624"/>
          <cell r="R624">
            <v>4</v>
          </cell>
          <cell r="S624"/>
          <cell r="T624">
            <v>8</v>
          </cell>
          <cell r="U624">
            <v>4</v>
          </cell>
          <cell r="V624">
            <v>8</v>
          </cell>
          <cell r="Y624"/>
          <cell r="Z624"/>
          <cell r="AA624"/>
        </row>
        <row r="625">
          <cell r="E625">
            <v>9</v>
          </cell>
          <cell r="F625">
            <v>9</v>
          </cell>
          <cell r="G625"/>
          <cell r="H625"/>
          <cell r="I625"/>
          <cell r="J625"/>
          <cell r="K625">
            <v>11</v>
          </cell>
          <cell r="L625"/>
          <cell r="N625">
            <v>9</v>
          </cell>
          <cell r="P625">
            <v>2</v>
          </cell>
          <cell r="Q625"/>
          <cell r="R625"/>
          <cell r="S625"/>
          <cell r="T625">
            <v>6</v>
          </cell>
          <cell r="U625">
            <v>4</v>
          </cell>
          <cell r="V625">
            <v>6</v>
          </cell>
          <cell r="Y625"/>
          <cell r="Z625">
            <v>6</v>
          </cell>
          <cell r="AA625"/>
        </row>
        <row r="626">
          <cell r="E626"/>
          <cell r="F626"/>
          <cell r="G626"/>
          <cell r="H626"/>
          <cell r="I626"/>
          <cell r="J626"/>
          <cell r="K626"/>
          <cell r="L626"/>
          <cell r="N626"/>
          <cell r="P626">
            <v>4</v>
          </cell>
          <cell r="Q626">
            <v>2</v>
          </cell>
          <cell r="R626"/>
          <cell r="S626">
            <v>4</v>
          </cell>
          <cell r="T626">
            <v>4</v>
          </cell>
          <cell r="U626">
            <v>6</v>
          </cell>
          <cell r="V626"/>
          <cell r="Y626"/>
          <cell r="Z626">
            <v>7</v>
          </cell>
          <cell r="AA626"/>
        </row>
        <row r="627">
          <cell r="E627">
            <v>10</v>
          </cell>
          <cell r="F627"/>
          <cell r="G627"/>
          <cell r="H627"/>
          <cell r="I627">
            <v>18</v>
          </cell>
          <cell r="J627">
            <v>9</v>
          </cell>
          <cell r="K627"/>
          <cell r="L627">
            <v>15</v>
          </cell>
          <cell r="N627">
            <v>9</v>
          </cell>
          <cell r="P627">
            <v>4</v>
          </cell>
          <cell r="Q627"/>
          <cell r="R627"/>
          <cell r="S627"/>
          <cell r="T627">
            <v>6</v>
          </cell>
          <cell r="U627">
            <v>6</v>
          </cell>
          <cell r="V627"/>
          <cell r="Y627">
            <v>2</v>
          </cell>
          <cell r="Z627">
            <v>6</v>
          </cell>
          <cell r="AA627"/>
        </row>
        <row r="628">
          <cell r="E628"/>
          <cell r="F628"/>
          <cell r="G628"/>
          <cell r="H628"/>
          <cell r="I628"/>
          <cell r="J628"/>
          <cell r="K628"/>
          <cell r="L628"/>
          <cell r="N628"/>
          <cell r="P628">
            <v>2</v>
          </cell>
          <cell r="Q628"/>
          <cell r="R628"/>
          <cell r="S628"/>
          <cell r="T628"/>
          <cell r="U628">
            <v>4</v>
          </cell>
          <cell r="V628"/>
          <cell r="Y628"/>
          <cell r="Z628">
            <v>2</v>
          </cell>
          <cell r="AA628"/>
        </row>
        <row r="629">
          <cell r="E629"/>
          <cell r="F629"/>
          <cell r="G629"/>
          <cell r="H629"/>
          <cell r="I629"/>
          <cell r="J629"/>
          <cell r="K629"/>
          <cell r="L629"/>
          <cell r="N629"/>
          <cell r="P629"/>
          <cell r="Q629"/>
          <cell r="R629"/>
          <cell r="S629"/>
          <cell r="T629"/>
          <cell r="U629"/>
          <cell r="V629"/>
          <cell r="Y629"/>
          <cell r="Z629"/>
          <cell r="AA629"/>
        </row>
        <row r="630">
          <cell r="E630"/>
          <cell r="F630"/>
          <cell r="G630"/>
          <cell r="H630"/>
          <cell r="I630"/>
          <cell r="J630"/>
          <cell r="K630"/>
          <cell r="L630"/>
          <cell r="N630"/>
          <cell r="P630">
            <v>4</v>
          </cell>
          <cell r="Q630"/>
          <cell r="R630"/>
          <cell r="S630">
            <v>6</v>
          </cell>
          <cell r="T630"/>
          <cell r="U630">
            <v>6</v>
          </cell>
          <cell r="V630"/>
          <cell r="Y630"/>
          <cell r="Z630"/>
          <cell r="AA630"/>
        </row>
        <row r="631">
          <cell r="E631"/>
          <cell r="F631"/>
          <cell r="G631"/>
          <cell r="H631"/>
          <cell r="I631"/>
          <cell r="J631"/>
          <cell r="K631"/>
          <cell r="L631"/>
          <cell r="N631"/>
          <cell r="P631"/>
          <cell r="Q631">
            <v>2</v>
          </cell>
          <cell r="R631"/>
          <cell r="S631"/>
          <cell r="T631"/>
          <cell r="U631"/>
          <cell r="V631"/>
          <cell r="Y631"/>
          <cell r="Z631"/>
          <cell r="AA631"/>
        </row>
        <row r="632">
          <cell r="E632">
            <v>9</v>
          </cell>
          <cell r="F632"/>
          <cell r="G632">
            <v>9</v>
          </cell>
          <cell r="H632">
            <v>12</v>
          </cell>
          <cell r="I632">
            <v>6</v>
          </cell>
          <cell r="J632">
            <v>9</v>
          </cell>
          <cell r="K632">
            <v>0</v>
          </cell>
          <cell r="L632">
            <v>7</v>
          </cell>
          <cell r="N632">
            <v>8</v>
          </cell>
          <cell r="P632"/>
          <cell r="Q632">
            <v>8</v>
          </cell>
          <cell r="R632">
            <v>10</v>
          </cell>
          <cell r="S632"/>
          <cell r="T632"/>
          <cell r="U632"/>
          <cell r="V632"/>
          <cell r="Y632"/>
          <cell r="Z632"/>
          <cell r="AA632">
            <v>8</v>
          </cell>
        </row>
        <row r="633">
          <cell r="E633">
            <v>9</v>
          </cell>
          <cell r="F633">
            <v>12</v>
          </cell>
          <cell r="G633">
            <v>7</v>
          </cell>
          <cell r="H633"/>
          <cell r="I633">
            <v>9</v>
          </cell>
          <cell r="J633">
            <v>11</v>
          </cell>
          <cell r="K633">
            <v>9</v>
          </cell>
          <cell r="L633">
            <v>11</v>
          </cell>
          <cell r="N633">
            <v>10</v>
          </cell>
          <cell r="P633"/>
          <cell r="Q633"/>
          <cell r="R633"/>
          <cell r="S633"/>
          <cell r="T633"/>
          <cell r="U633"/>
          <cell r="V633"/>
          <cell r="Y633"/>
          <cell r="Z633"/>
          <cell r="AA633"/>
        </row>
        <row r="634">
          <cell r="E634">
            <v>18</v>
          </cell>
          <cell r="F634">
            <v>18</v>
          </cell>
          <cell r="G634">
            <v>14</v>
          </cell>
          <cell r="H634">
            <v>10</v>
          </cell>
          <cell r="I634">
            <v>14</v>
          </cell>
          <cell r="J634">
            <v>18</v>
          </cell>
          <cell r="K634"/>
          <cell r="L634">
            <v>9</v>
          </cell>
          <cell r="N634"/>
          <cell r="P634">
            <v>4</v>
          </cell>
          <cell r="Q634"/>
          <cell r="R634"/>
          <cell r="S634"/>
          <cell r="T634"/>
          <cell r="U634">
            <v>4</v>
          </cell>
          <cell r="V634">
            <v>4</v>
          </cell>
          <cell r="Y634"/>
          <cell r="Z634">
            <v>4</v>
          </cell>
          <cell r="AA634"/>
        </row>
        <row r="635">
          <cell r="E635">
            <v>18</v>
          </cell>
          <cell r="F635">
            <v>15</v>
          </cell>
          <cell r="G635"/>
          <cell r="H635"/>
          <cell r="I635"/>
          <cell r="J635"/>
          <cell r="K635"/>
          <cell r="L635"/>
          <cell r="N635"/>
          <cell r="P635">
            <v>2</v>
          </cell>
          <cell r="Q635"/>
          <cell r="R635"/>
          <cell r="S635">
            <v>4</v>
          </cell>
          <cell r="T635"/>
          <cell r="U635">
            <v>6</v>
          </cell>
          <cell r="V635">
            <v>6</v>
          </cell>
          <cell r="Y635">
            <v>2</v>
          </cell>
          <cell r="Z635">
            <v>4</v>
          </cell>
          <cell r="AA635">
            <v>6</v>
          </cell>
        </row>
        <row r="636">
          <cell r="E636"/>
          <cell r="F636"/>
          <cell r="G636"/>
          <cell r="H636"/>
          <cell r="I636"/>
          <cell r="J636"/>
          <cell r="K636"/>
          <cell r="L636"/>
          <cell r="N636"/>
          <cell r="P636"/>
          <cell r="Q636"/>
          <cell r="R636"/>
          <cell r="S636"/>
          <cell r="T636"/>
          <cell r="U636"/>
          <cell r="V636"/>
          <cell r="Y636"/>
          <cell r="Z636"/>
          <cell r="AA636"/>
        </row>
        <row r="637">
          <cell r="E637"/>
          <cell r="F637"/>
          <cell r="G637"/>
          <cell r="H637"/>
          <cell r="I637"/>
          <cell r="J637"/>
          <cell r="K637"/>
          <cell r="L637"/>
          <cell r="N637"/>
          <cell r="P637"/>
          <cell r="Q637"/>
          <cell r="R637"/>
          <cell r="S637"/>
          <cell r="T637"/>
          <cell r="U637">
            <v>6</v>
          </cell>
          <cell r="V637">
            <v>6</v>
          </cell>
          <cell r="Y637"/>
          <cell r="Z637"/>
          <cell r="AA637"/>
        </row>
        <row r="638">
          <cell r="E638">
            <v>9</v>
          </cell>
          <cell r="F638"/>
          <cell r="G638"/>
          <cell r="H638"/>
          <cell r="I638">
            <v>7</v>
          </cell>
          <cell r="J638"/>
          <cell r="K638">
            <v>7</v>
          </cell>
          <cell r="L638"/>
          <cell r="N638">
            <v>9</v>
          </cell>
          <cell r="P638"/>
          <cell r="Q638"/>
          <cell r="R638"/>
          <cell r="S638"/>
          <cell r="T638"/>
          <cell r="U638"/>
          <cell r="V638"/>
          <cell r="Y638"/>
          <cell r="Z638"/>
          <cell r="AA638"/>
        </row>
        <row r="639">
          <cell r="E639"/>
          <cell r="F639"/>
          <cell r="G639"/>
          <cell r="H639"/>
          <cell r="I639"/>
          <cell r="J639"/>
          <cell r="K639"/>
          <cell r="L639"/>
          <cell r="N639"/>
          <cell r="P639"/>
          <cell r="Q639"/>
          <cell r="R639"/>
          <cell r="S639"/>
          <cell r="T639"/>
          <cell r="U639"/>
          <cell r="V639"/>
          <cell r="Y639"/>
          <cell r="Z639"/>
          <cell r="AA639"/>
        </row>
      </sheetData>
      <sheetData sheetId="3">
        <row r="610">
          <cell r="Z610">
            <v>3000</v>
          </cell>
        </row>
        <row r="611">
          <cell r="Z611">
            <v>3500</v>
          </cell>
        </row>
        <row r="612">
          <cell r="Z612">
            <v>3000</v>
          </cell>
        </row>
        <row r="613">
          <cell r="Z613">
            <v>2500</v>
          </cell>
        </row>
        <row r="614">
          <cell r="Z614">
            <v>2500</v>
          </cell>
        </row>
        <row r="615">
          <cell r="Z615">
            <v>2500</v>
          </cell>
        </row>
        <row r="616">
          <cell r="Z616">
            <v>2000</v>
          </cell>
        </row>
        <row r="617">
          <cell r="Z617">
            <v>2500</v>
          </cell>
        </row>
        <row r="618">
          <cell r="Z618">
            <v>2500</v>
          </cell>
        </row>
        <row r="619">
          <cell r="Z619">
            <v>2500</v>
          </cell>
        </row>
        <row r="620">
          <cell r="Z620">
            <v>2000</v>
          </cell>
        </row>
        <row r="621">
          <cell r="Z621">
            <v>1500</v>
          </cell>
        </row>
        <row r="622">
          <cell r="Z622">
            <v>3500</v>
          </cell>
        </row>
        <row r="623">
          <cell r="Z623">
            <v>3500</v>
          </cell>
        </row>
        <row r="624">
          <cell r="Z624">
            <v>3500</v>
          </cell>
        </row>
        <row r="625">
          <cell r="Z625">
            <v>3500</v>
          </cell>
        </row>
        <row r="626">
          <cell r="Z626">
            <v>3000</v>
          </cell>
        </row>
        <row r="627">
          <cell r="Z627">
            <v>3500</v>
          </cell>
        </row>
        <row r="628">
          <cell r="Z628">
            <v>3000</v>
          </cell>
        </row>
        <row r="629">
          <cell r="Z629">
            <v>3000</v>
          </cell>
        </row>
        <row r="630">
          <cell r="Z630">
            <v>2500</v>
          </cell>
        </row>
        <row r="631">
          <cell r="Z631">
            <v>2000</v>
          </cell>
        </row>
        <row r="632">
          <cell r="Z632">
            <v>2000</v>
          </cell>
        </row>
        <row r="633">
          <cell r="Z633">
            <v>2000</v>
          </cell>
        </row>
        <row r="634">
          <cell r="Z634">
            <v>2000</v>
          </cell>
        </row>
        <row r="635">
          <cell r="Z635">
            <v>2500</v>
          </cell>
        </row>
        <row r="636">
          <cell r="Z636">
            <v>2500</v>
          </cell>
        </row>
        <row r="637">
          <cell r="Z637">
            <v>3000</v>
          </cell>
        </row>
        <row r="638">
          <cell r="Z638">
            <v>3000</v>
          </cell>
        </row>
        <row r="639">
          <cell r="Z639">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CION MENSUAL"/>
      <sheetName val="MOLINOS DE BARRAS"/>
      <sheetName val="DATOS_DÍA"/>
      <sheetName val="RESUMEN"/>
    </sheetNames>
    <sheetDataSet>
      <sheetData sheetId="0"/>
      <sheetData sheetId="1">
        <row r="7">
          <cell r="C7">
            <v>495</v>
          </cell>
          <cell r="D7">
            <v>156</v>
          </cell>
          <cell r="E7">
            <v>1554</v>
          </cell>
          <cell r="I7">
            <v>1230</v>
          </cell>
          <cell r="J7">
            <v>1170</v>
          </cell>
          <cell r="K7">
            <v>0</v>
          </cell>
          <cell r="O7">
            <v>1620</v>
          </cell>
          <cell r="P7">
            <v>1370</v>
          </cell>
          <cell r="Q7">
            <v>1540</v>
          </cell>
          <cell r="U7">
            <v>1306</v>
          </cell>
          <cell r="V7">
            <v>1051</v>
          </cell>
          <cell r="W7">
            <v>1186</v>
          </cell>
          <cell r="AA7">
            <v>1566</v>
          </cell>
          <cell r="AB7">
            <v>1581</v>
          </cell>
          <cell r="AC7">
            <v>1568</v>
          </cell>
          <cell r="AG7">
            <v>1582</v>
          </cell>
          <cell r="AH7">
            <v>1648</v>
          </cell>
          <cell r="AI7">
            <v>1482</v>
          </cell>
          <cell r="AM7">
            <v>1532</v>
          </cell>
          <cell r="AN7">
            <v>1618</v>
          </cell>
          <cell r="AO7">
            <v>1573</v>
          </cell>
          <cell r="AS7">
            <v>1573</v>
          </cell>
          <cell r="AT7">
            <v>1719</v>
          </cell>
          <cell r="AU7">
            <v>1519</v>
          </cell>
          <cell r="AY7">
            <v>2010</v>
          </cell>
          <cell r="AZ7">
            <v>1680</v>
          </cell>
          <cell r="BA7">
            <v>1883</v>
          </cell>
        </row>
        <row r="8">
          <cell r="C8">
            <v>1671</v>
          </cell>
          <cell r="D8">
            <v>1469</v>
          </cell>
          <cell r="E8">
            <v>1412</v>
          </cell>
          <cell r="I8">
            <v>154</v>
          </cell>
          <cell r="J8">
            <v>0</v>
          </cell>
          <cell r="K8">
            <v>0</v>
          </cell>
          <cell r="O8">
            <v>1519</v>
          </cell>
          <cell r="P8">
            <v>1436</v>
          </cell>
          <cell r="Q8">
            <v>1445</v>
          </cell>
          <cell r="U8">
            <v>1304</v>
          </cell>
          <cell r="V8">
            <v>1212</v>
          </cell>
          <cell r="W8">
            <v>1227</v>
          </cell>
          <cell r="AA8">
            <v>1676</v>
          </cell>
          <cell r="AB8">
            <v>1721</v>
          </cell>
          <cell r="AC8">
            <v>1658</v>
          </cell>
          <cell r="AG8">
            <v>1674</v>
          </cell>
          <cell r="AH8">
            <v>1705</v>
          </cell>
          <cell r="AI8">
            <v>1595</v>
          </cell>
          <cell r="AM8">
            <v>1529</v>
          </cell>
          <cell r="AN8">
            <v>1698</v>
          </cell>
          <cell r="AO8">
            <v>1656</v>
          </cell>
          <cell r="AS8">
            <v>1596</v>
          </cell>
          <cell r="AT8">
            <v>1700</v>
          </cell>
          <cell r="AU8">
            <v>1535</v>
          </cell>
          <cell r="AY8">
            <v>1839</v>
          </cell>
          <cell r="AZ8">
            <v>1723</v>
          </cell>
          <cell r="BA8">
            <v>1870</v>
          </cell>
        </row>
        <row r="9">
          <cell r="C9">
            <v>1376</v>
          </cell>
          <cell r="D9">
            <v>1530</v>
          </cell>
          <cell r="E9">
            <v>1772</v>
          </cell>
          <cell r="I9">
            <v>0</v>
          </cell>
          <cell r="J9">
            <v>0</v>
          </cell>
          <cell r="K9">
            <v>0</v>
          </cell>
          <cell r="O9">
            <v>1670</v>
          </cell>
          <cell r="P9">
            <v>1510</v>
          </cell>
          <cell r="Q9">
            <v>1620</v>
          </cell>
          <cell r="U9">
            <v>1335</v>
          </cell>
          <cell r="V9">
            <v>1166</v>
          </cell>
          <cell r="W9">
            <v>1215</v>
          </cell>
          <cell r="AA9">
            <v>529</v>
          </cell>
          <cell r="AB9">
            <v>0</v>
          </cell>
          <cell r="AC9">
            <v>0</v>
          </cell>
          <cell r="AG9">
            <v>1660</v>
          </cell>
          <cell r="AH9">
            <v>1745</v>
          </cell>
          <cell r="AI9">
            <v>1703</v>
          </cell>
          <cell r="AM9">
            <v>1373</v>
          </cell>
          <cell r="AN9">
            <v>1776</v>
          </cell>
          <cell r="AO9">
            <v>1726</v>
          </cell>
          <cell r="AS9">
            <v>1442</v>
          </cell>
          <cell r="AT9">
            <v>1621</v>
          </cell>
          <cell r="AU9">
            <v>1496</v>
          </cell>
          <cell r="AY9">
            <v>1802</v>
          </cell>
          <cell r="AZ9">
            <v>728</v>
          </cell>
          <cell r="BA9">
            <v>1813</v>
          </cell>
        </row>
        <row r="10">
          <cell r="C10">
            <v>1696</v>
          </cell>
          <cell r="D10">
            <v>1722</v>
          </cell>
          <cell r="E10">
            <v>1794</v>
          </cell>
          <cell r="I10">
            <v>0</v>
          </cell>
          <cell r="J10">
            <v>1390</v>
          </cell>
          <cell r="K10">
            <v>1786</v>
          </cell>
          <cell r="O10">
            <v>1580</v>
          </cell>
          <cell r="P10">
            <v>1408</v>
          </cell>
          <cell r="Q10">
            <v>1292</v>
          </cell>
          <cell r="U10">
            <v>1215</v>
          </cell>
          <cell r="V10">
            <v>182</v>
          </cell>
          <cell r="W10">
            <v>0</v>
          </cell>
          <cell r="AA10">
            <v>0</v>
          </cell>
          <cell r="AB10">
            <v>388</v>
          </cell>
          <cell r="AC10">
            <v>0</v>
          </cell>
          <cell r="AG10">
            <v>1775</v>
          </cell>
          <cell r="AH10">
            <v>1659</v>
          </cell>
          <cell r="AI10">
            <v>1630</v>
          </cell>
          <cell r="AM10">
            <v>1726</v>
          </cell>
          <cell r="AN10">
            <v>1151</v>
          </cell>
          <cell r="AO10">
            <v>1641</v>
          </cell>
          <cell r="AS10">
            <v>1534</v>
          </cell>
          <cell r="AT10">
            <v>1515</v>
          </cell>
          <cell r="AU10">
            <v>1560</v>
          </cell>
          <cell r="AY10">
            <v>1346</v>
          </cell>
          <cell r="AZ10">
            <v>1571</v>
          </cell>
          <cell r="BA10">
            <v>1909</v>
          </cell>
        </row>
        <row r="11">
          <cell r="C11">
            <v>1861</v>
          </cell>
          <cell r="D11">
            <v>1635</v>
          </cell>
          <cell r="E11">
            <v>1765</v>
          </cell>
          <cell r="I11">
            <v>1750</v>
          </cell>
          <cell r="J11">
            <v>1570</v>
          </cell>
          <cell r="K11">
            <v>1750</v>
          </cell>
          <cell r="O11">
            <v>1450</v>
          </cell>
          <cell r="P11">
            <v>1130</v>
          </cell>
          <cell r="Q11">
            <v>1300</v>
          </cell>
          <cell r="U11">
            <v>0</v>
          </cell>
          <cell r="V11">
            <v>0</v>
          </cell>
          <cell r="W11">
            <v>0</v>
          </cell>
          <cell r="AA11">
            <v>0</v>
          </cell>
          <cell r="AB11">
            <v>0</v>
          </cell>
          <cell r="AC11">
            <v>0</v>
          </cell>
          <cell r="AG11">
            <v>1672</v>
          </cell>
          <cell r="AH11">
            <v>1620</v>
          </cell>
          <cell r="AI11">
            <v>1701</v>
          </cell>
          <cell r="AM11">
            <v>1651</v>
          </cell>
          <cell r="AN11">
            <v>1683</v>
          </cell>
          <cell r="AO11">
            <v>1628</v>
          </cell>
          <cell r="AS11">
            <v>1519</v>
          </cell>
          <cell r="AT11">
            <v>1552</v>
          </cell>
          <cell r="AU11">
            <v>1647</v>
          </cell>
          <cell r="AY11">
            <v>1836</v>
          </cell>
          <cell r="AZ11">
            <v>1679</v>
          </cell>
          <cell r="BA11">
            <v>1890</v>
          </cell>
        </row>
        <row r="12">
          <cell r="C12">
            <v>1759</v>
          </cell>
          <cell r="D12">
            <v>1514</v>
          </cell>
          <cell r="E12">
            <v>1722</v>
          </cell>
          <cell r="I12">
            <v>1689</v>
          </cell>
          <cell r="J12">
            <v>1470</v>
          </cell>
          <cell r="K12">
            <v>1617</v>
          </cell>
          <cell r="O12">
            <v>1046</v>
          </cell>
          <cell r="P12">
            <v>1188</v>
          </cell>
          <cell r="Q12">
            <v>1327</v>
          </cell>
          <cell r="U12">
            <v>0</v>
          </cell>
          <cell r="V12">
            <v>0</v>
          </cell>
          <cell r="W12">
            <v>0</v>
          </cell>
          <cell r="AA12">
            <v>0</v>
          </cell>
          <cell r="AB12">
            <v>0</v>
          </cell>
          <cell r="AC12">
            <v>0</v>
          </cell>
          <cell r="AG12">
            <v>1789</v>
          </cell>
          <cell r="AH12">
            <v>1563</v>
          </cell>
          <cell r="AI12">
            <v>1600</v>
          </cell>
          <cell r="AM12">
            <v>1758</v>
          </cell>
          <cell r="AN12">
            <v>1652</v>
          </cell>
          <cell r="AO12">
            <v>1508</v>
          </cell>
          <cell r="AS12">
            <v>1586</v>
          </cell>
          <cell r="AT12">
            <v>1497</v>
          </cell>
          <cell r="AU12">
            <v>1525</v>
          </cell>
          <cell r="AY12">
            <v>1843</v>
          </cell>
          <cell r="AZ12">
            <v>1752</v>
          </cell>
          <cell r="BA12">
            <v>1823</v>
          </cell>
        </row>
        <row r="13">
          <cell r="C13">
            <v>1782</v>
          </cell>
          <cell r="D13">
            <v>1317</v>
          </cell>
          <cell r="E13">
            <v>1551</v>
          </cell>
          <cell r="I13">
            <v>1917</v>
          </cell>
          <cell r="J13">
            <v>1283</v>
          </cell>
          <cell r="K13">
            <v>1444</v>
          </cell>
          <cell r="O13">
            <v>1393</v>
          </cell>
          <cell r="P13">
            <v>1210</v>
          </cell>
          <cell r="Q13">
            <v>826</v>
          </cell>
          <cell r="U13">
            <v>0</v>
          </cell>
          <cell r="V13">
            <v>0</v>
          </cell>
          <cell r="W13">
            <v>0</v>
          </cell>
          <cell r="AA13">
            <v>420</v>
          </cell>
          <cell r="AB13">
            <v>0</v>
          </cell>
          <cell r="AC13">
            <v>0</v>
          </cell>
          <cell r="AG13">
            <v>1668</v>
          </cell>
          <cell r="AH13">
            <v>1471</v>
          </cell>
          <cell r="AI13">
            <v>1519</v>
          </cell>
          <cell r="AM13">
            <v>1636</v>
          </cell>
          <cell r="AN13">
            <v>1413</v>
          </cell>
          <cell r="AO13">
            <v>1577</v>
          </cell>
          <cell r="AS13">
            <v>1043</v>
          </cell>
          <cell r="AT13">
            <v>1442</v>
          </cell>
          <cell r="AU13">
            <v>1597</v>
          </cell>
          <cell r="AY13">
            <v>1765</v>
          </cell>
          <cell r="AZ13">
            <v>1673</v>
          </cell>
          <cell r="BA13">
            <v>1897</v>
          </cell>
        </row>
        <row r="14">
          <cell r="C14">
            <v>1730</v>
          </cell>
          <cell r="D14">
            <v>1612</v>
          </cell>
          <cell r="E14">
            <v>1736</v>
          </cell>
          <cell r="I14">
            <v>1695</v>
          </cell>
          <cell r="J14">
            <v>1465</v>
          </cell>
          <cell r="K14">
            <v>1580</v>
          </cell>
          <cell r="O14">
            <v>1240</v>
          </cell>
          <cell r="P14">
            <v>1130</v>
          </cell>
          <cell r="Q14">
            <v>1200</v>
          </cell>
          <cell r="U14">
            <v>0</v>
          </cell>
          <cell r="V14">
            <v>0</v>
          </cell>
          <cell r="W14">
            <v>0</v>
          </cell>
          <cell r="AA14">
            <v>0</v>
          </cell>
          <cell r="AB14">
            <v>655</v>
          </cell>
          <cell r="AC14">
            <v>1445</v>
          </cell>
          <cell r="AG14">
            <v>1558</v>
          </cell>
          <cell r="AH14">
            <v>1472</v>
          </cell>
          <cell r="AI14">
            <v>1435</v>
          </cell>
          <cell r="AM14">
            <v>1652</v>
          </cell>
          <cell r="AN14">
            <v>1732</v>
          </cell>
          <cell r="AO14">
            <v>1676</v>
          </cell>
          <cell r="AS14">
            <v>1643</v>
          </cell>
          <cell r="AT14">
            <v>1659</v>
          </cell>
          <cell r="AU14">
            <v>1587</v>
          </cell>
          <cell r="AY14">
            <v>1900</v>
          </cell>
          <cell r="AZ14">
            <v>1639</v>
          </cell>
          <cell r="BA14">
            <v>1756</v>
          </cell>
        </row>
        <row r="15">
          <cell r="C15">
            <v>1477</v>
          </cell>
          <cell r="D15">
            <v>1645</v>
          </cell>
          <cell r="E15">
            <v>1625</v>
          </cell>
          <cell r="I15">
            <v>1575</v>
          </cell>
          <cell r="J15">
            <v>1420</v>
          </cell>
          <cell r="K15">
            <v>1425</v>
          </cell>
          <cell r="O15">
            <v>1395</v>
          </cell>
          <cell r="P15">
            <v>1328</v>
          </cell>
          <cell r="Q15">
            <v>1477</v>
          </cell>
          <cell r="U15">
            <v>259</v>
          </cell>
          <cell r="V15">
            <v>0</v>
          </cell>
          <cell r="W15">
            <v>0</v>
          </cell>
          <cell r="AA15">
            <v>1281</v>
          </cell>
          <cell r="AB15">
            <v>1047</v>
          </cell>
          <cell r="AC15">
            <v>1539</v>
          </cell>
          <cell r="AG15">
            <v>1263</v>
          </cell>
          <cell r="AH15">
            <v>1413</v>
          </cell>
          <cell r="AI15">
            <v>1445</v>
          </cell>
          <cell r="AM15">
            <v>1556</v>
          </cell>
          <cell r="AN15">
            <v>1596</v>
          </cell>
          <cell r="AO15">
            <v>1692</v>
          </cell>
          <cell r="AS15">
            <v>1562</v>
          </cell>
          <cell r="AT15">
            <v>1730</v>
          </cell>
          <cell r="AU15">
            <v>1692</v>
          </cell>
          <cell r="AY15">
            <v>1566</v>
          </cell>
          <cell r="AZ15">
            <v>1601</v>
          </cell>
          <cell r="BA15">
            <v>1810</v>
          </cell>
        </row>
        <row r="16">
          <cell r="C16">
            <v>1775</v>
          </cell>
          <cell r="D16">
            <v>1612</v>
          </cell>
          <cell r="E16">
            <v>1585</v>
          </cell>
          <cell r="I16">
            <v>1645</v>
          </cell>
          <cell r="J16">
            <v>1546</v>
          </cell>
          <cell r="K16">
            <v>1519</v>
          </cell>
          <cell r="O16">
            <v>1680</v>
          </cell>
          <cell r="P16">
            <v>1589</v>
          </cell>
          <cell r="Q16">
            <v>1561</v>
          </cell>
          <cell r="U16">
            <v>498</v>
          </cell>
          <cell r="V16">
            <v>1395</v>
          </cell>
          <cell r="W16">
            <v>215</v>
          </cell>
          <cell r="AA16">
            <v>1582</v>
          </cell>
          <cell r="AB16">
            <v>1579</v>
          </cell>
          <cell r="AC16">
            <v>1546</v>
          </cell>
          <cell r="AG16">
            <v>1423</v>
          </cell>
          <cell r="AH16">
            <v>1425</v>
          </cell>
          <cell r="AI16">
            <v>1538</v>
          </cell>
          <cell r="AM16">
            <v>1662</v>
          </cell>
          <cell r="AN16">
            <v>1660</v>
          </cell>
          <cell r="AO16">
            <v>1621</v>
          </cell>
          <cell r="AS16">
            <v>555</v>
          </cell>
          <cell r="AT16">
            <v>0</v>
          </cell>
          <cell r="AU16">
            <v>1341</v>
          </cell>
          <cell r="AY16">
            <v>0</v>
          </cell>
          <cell r="AZ16">
            <v>0</v>
          </cell>
          <cell r="BA16">
            <v>1541</v>
          </cell>
        </row>
        <row r="17">
          <cell r="C17">
            <v>1813</v>
          </cell>
          <cell r="D17">
            <v>1671</v>
          </cell>
          <cell r="E17">
            <v>1429</v>
          </cell>
          <cell r="I17">
            <v>1656</v>
          </cell>
          <cell r="J17">
            <v>1427</v>
          </cell>
          <cell r="K17">
            <v>1397</v>
          </cell>
          <cell r="O17">
            <v>1695</v>
          </cell>
          <cell r="P17">
            <v>1553</v>
          </cell>
          <cell r="Q17">
            <v>1352</v>
          </cell>
          <cell r="U17">
            <v>457</v>
          </cell>
          <cell r="V17">
            <v>0</v>
          </cell>
          <cell r="W17">
            <v>0</v>
          </cell>
          <cell r="AA17">
            <v>1501</v>
          </cell>
          <cell r="AB17">
            <v>1566</v>
          </cell>
          <cell r="AC17">
            <v>1279</v>
          </cell>
          <cell r="AG17">
            <v>1548</v>
          </cell>
          <cell r="AH17">
            <v>1558</v>
          </cell>
          <cell r="AI17">
            <v>1232</v>
          </cell>
          <cell r="AM17">
            <v>1415</v>
          </cell>
          <cell r="AN17">
            <v>1748</v>
          </cell>
          <cell r="AO17">
            <v>1270</v>
          </cell>
          <cell r="AS17">
            <v>1226</v>
          </cell>
          <cell r="AT17">
            <v>1600</v>
          </cell>
          <cell r="AU17">
            <v>1274</v>
          </cell>
          <cell r="AY17">
            <v>1468</v>
          </cell>
          <cell r="AZ17">
            <v>2017</v>
          </cell>
          <cell r="BA17">
            <v>1514</v>
          </cell>
        </row>
        <row r="18">
          <cell r="C18">
            <v>0</v>
          </cell>
          <cell r="D18">
            <v>675</v>
          </cell>
          <cell r="E18">
            <v>1502</v>
          </cell>
          <cell r="I18">
            <v>0</v>
          </cell>
          <cell r="J18">
            <v>590</v>
          </cell>
          <cell r="K18">
            <v>1260</v>
          </cell>
          <cell r="O18">
            <v>0</v>
          </cell>
          <cell r="P18">
            <v>520</v>
          </cell>
          <cell r="Q18">
            <v>1170</v>
          </cell>
          <cell r="U18">
            <v>0</v>
          </cell>
          <cell r="V18">
            <v>0</v>
          </cell>
          <cell r="W18">
            <v>0</v>
          </cell>
          <cell r="AA18">
            <v>0</v>
          </cell>
          <cell r="AB18">
            <v>840</v>
          </cell>
          <cell r="AC18">
            <v>1540</v>
          </cell>
          <cell r="AG18">
            <v>0</v>
          </cell>
          <cell r="AH18">
            <v>863</v>
          </cell>
          <cell r="AI18">
            <v>1487</v>
          </cell>
          <cell r="AM18">
            <v>0</v>
          </cell>
          <cell r="AN18">
            <v>896</v>
          </cell>
          <cell r="AO18">
            <v>1583</v>
          </cell>
          <cell r="AS18">
            <v>0</v>
          </cell>
          <cell r="AT18">
            <v>891</v>
          </cell>
          <cell r="AU18">
            <v>1539</v>
          </cell>
          <cell r="AY18">
            <v>0</v>
          </cell>
          <cell r="AZ18">
            <v>829</v>
          </cell>
          <cell r="BA18">
            <v>1904</v>
          </cell>
        </row>
        <row r="19">
          <cell r="C19">
            <v>1460</v>
          </cell>
          <cell r="D19">
            <v>1674</v>
          </cell>
          <cell r="E19">
            <v>1164</v>
          </cell>
          <cell r="I19">
            <v>1550</v>
          </cell>
          <cell r="J19">
            <v>1583</v>
          </cell>
          <cell r="K19">
            <v>1497</v>
          </cell>
          <cell r="O19">
            <v>1460</v>
          </cell>
          <cell r="P19">
            <v>690</v>
          </cell>
          <cell r="Q19">
            <v>310</v>
          </cell>
          <cell r="U19">
            <v>0</v>
          </cell>
          <cell r="V19">
            <v>0</v>
          </cell>
          <cell r="W19">
            <v>1178</v>
          </cell>
          <cell r="AA19">
            <v>1588</v>
          </cell>
          <cell r="AB19">
            <v>1530</v>
          </cell>
          <cell r="AC19">
            <v>1592</v>
          </cell>
          <cell r="AG19">
            <v>1470</v>
          </cell>
          <cell r="AH19">
            <v>1399</v>
          </cell>
          <cell r="AI19">
            <v>1561</v>
          </cell>
          <cell r="AM19">
            <v>1542</v>
          </cell>
          <cell r="AN19">
            <v>1447</v>
          </cell>
          <cell r="AO19">
            <v>1422</v>
          </cell>
          <cell r="AS19">
            <v>1502</v>
          </cell>
          <cell r="AT19">
            <v>1496</v>
          </cell>
          <cell r="AU19">
            <v>1562</v>
          </cell>
          <cell r="AY19">
            <v>1885</v>
          </cell>
          <cell r="AZ19">
            <v>1569</v>
          </cell>
          <cell r="BA19">
            <v>1949</v>
          </cell>
        </row>
        <row r="20">
          <cell r="C20">
            <v>0</v>
          </cell>
          <cell r="D20">
            <v>348</v>
          </cell>
          <cell r="E20">
            <v>1619</v>
          </cell>
          <cell r="I20">
            <v>1480</v>
          </cell>
          <cell r="J20">
            <v>930</v>
          </cell>
          <cell r="K20">
            <v>0</v>
          </cell>
          <cell r="O20">
            <v>1320</v>
          </cell>
          <cell r="P20">
            <v>1338</v>
          </cell>
          <cell r="Q20">
            <v>1572</v>
          </cell>
          <cell r="U20">
            <v>1205</v>
          </cell>
          <cell r="V20">
            <v>1281</v>
          </cell>
          <cell r="W20">
            <v>1170</v>
          </cell>
          <cell r="AA20">
            <v>1542</v>
          </cell>
          <cell r="AB20">
            <v>1370</v>
          </cell>
          <cell r="AC20">
            <v>1459</v>
          </cell>
          <cell r="AG20">
            <v>1475</v>
          </cell>
          <cell r="AH20">
            <v>1369</v>
          </cell>
          <cell r="AI20">
            <v>1434</v>
          </cell>
          <cell r="AM20">
            <v>1560</v>
          </cell>
          <cell r="AN20">
            <v>1390</v>
          </cell>
          <cell r="AO20">
            <v>1433</v>
          </cell>
          <cell r="AS20">
            <v>1406</v>
          </cell>
          <cell r="AT20">
            <v>1378</v>
          </cell>
          <cell r="AU20">
            <v>1443</v>
          </cell>
          <cell r="AY20">
            <v>1732</v>
          </cell>
          <cell r="AZ20">
            <v>1861</v>
          </cell>
          <cell r="BA20">
            <v>1837</v>
          </cell>
        </row>
        <row r="21">
          <cell r="C21">
            <v>1620</v>
          </cell>
          <cell r="D21">
            <v>1657</v>
          </cell>
          <cell r="E21">
            <v>1600</v>
          </cell>
          <cell r="I21">
            <v>993</v>
          </cell>
          <cell r="J21">
            <v>1516</v>
          </cell>
          <cell r="K21">
            <v>1650</v>
          </cell>
          <cell r="O21">
            <v>0</v>
          </cell>
          <cell r="P21">
            <v>0</v>
          </cell>
          <cell r="Q21">
            <v>0</v>
          </cell>
          <cell r="U21">
            <v>209</v>
          </cell>
          <cell r="V21">
            <v>0</v>
          </cell>
          <cell r="W21">
            <v>0</v>
          </cell>
          <cell r="AA21">
            <v>1583</v>
          </cell>
          <cell r="AB21">
            <v>1603</v>
          </cell>
          <cell r="AC21">
            <v>1409</v>
          </cell>
          <cell r="AG21">
            <v>1490</v>
          </cell>
          <cell r="AH21">
            <v>1453</v>
          </cell>
          <cell r="AI21">
            <v>1343</v>
          </cell>
          <cell r="AM21">
            <v>1548</v>
          </cell>
          <cell r="AN21">
            <v>1650</v>
          </cell>
          <cell r="AO21">
            <v>1385</v>
          </cell>
          <cell r="AS21">
            <v>1138</v>
          </cell>
          <cell r="AT21">
            <v>535</v>
          </cell>
          <cell r="AU21">
            <v>700</v>
          </cell>
          <cell r="AY21">
            <v>1594</v>
          </cell>
          <cell r="AZ21">
            <v>1870</v>
          </cell>
          <cell r="BA21">
            <v>1738</v>
          </cell>
        </row>
        <row r="22">
          <cell r="C22">
            <v>1795</v>
          </cell>
          <cell r="D22">
            <v>1405</v>
          </cell>
          <cell r="E22">
            <v>1729</v>
          </cell>
          <cell r="I22">
            <v>1801</v>
          </cell>
          <cell r="J22">
            <v>1391</v>
          </cell>
          <cell r="K22">
            <v>1604</v>
          </cell>
          <cell r="O22">
            <v>0</v>
          </cell>
          <cell r="P22">
            <v>0</v>
          </cell>
          <cell r="Q22">
            <v>0</v>
          </cell>
          <cell r="U22">
            <v>0</v>
          </cell>
          <cell r="V22">
            <v>0</v>
          </cell>
          <cell r="W22">
            <v>0</v>
          </cell>
          <cell r="AA22">
            <v>1541</v>
          </cell>
          <cell r="AB22">
            <v>1493</v>
          </cell>
          <cell r="AC22">
            <v>1523</v>
          </cell>
          <cell r="AG22">
            <v>1448</v>
          </cell>
          <cell r="AH22">
            <v>1479</v>
          </cell>
          <cell r="AI22">
            <v>1471</v>
          </cell>
          <cell r="AM22">
            <v>1560</v>
          </cell>
          <cell r="AN22">
            <v>1446</v>
          </cell>
          <cell r="AO22">
            <v>948</v>
          </cell>
          <cell r="AS22">
            <v>1503</v>
          </cell>
          <cell r="AT22">
            <v>1486</v>
          </cell>
          <cell r="AU22">
            <v>1459</v>
          </cell>
          <cell r="AY22">
            <v>1623</v>
          </cell>
          <cell r="AZ22">
            <v>1712</v>
          </cell>
          <cell r="BA22">
            <v>1785</v>
          </cell>
        </row>
        <row r="23">
          <cell r="C23">
            <v>1602</v>
          </cell>
          <cell r="D23">
            <v>1743</v>
          </cell>
          <cell r="E23">
            <v>1629</v>
          </cell>
          <cell r="I23">
            <v>1595</v>
          </cell>
          <cell r="J23">
            <v>1687</v>
          </cell>
          <cell r="K23">
            <v>1513</v>
          </cell>
          <cell r="O23">
            <v>0</v>
          </cell>
          <cell r="P23">
            <v>0</v>
          </cell>
          <cell r="Q23">
            <v>410</v>
          </cell>
          <cell r="U23">
            <v>0</v>
          </cell>
          <cell r="V23">
            <v>0</v>
          </cell>
          <cell r="W23">
            <v>99</v>
          </cell>
          <cell r="AA23">
            <v>1510</v>
          </cell>
          <cell r="AB23">
            <v>1523</v>
          </cell>
          <cell r="AC23">
            <v>1500</v>
          </cell>
          <cell r="AG23">
            <v>1525</v>
          </cell>
          <cell r="AH23">
            <v>1538</v>
          </cell>
          <cell r="AI23">
            <v>1457</v>
          </cell>
          <cell r="AM23">
            <v>0</v>
          </cell>
          <cell r="AN23">
            <v>0</v>
          </cell>
          <cell r="AO23">
            <v>0</v>
          </cell>
          <cell r="AS23">
            <v>1504</v>
          </cell>
          <cell r="AT23">
            <v>1514</v>
          </cell>
          <cell r="AU23">
            <v>1480</v>
          </cell>
          <cell r="AY23">
            <v>1568</v>
          </cell>
          <cell r="AZ23">
            <v>1836</v>
          </cell>
          <cell r="BA23">
            <v>1797</v>
          </cell>
        </row>
        <row r="24">
          <cell r="C24">
            <v>1539</v>
          </cell>
          <cell r="D24">
            <v>1567</v>
          </cell>
          <cell r="E24">
            <v>1717</v>
          </cell>
          <cell r="I24">
            <v>1642</v>
          </cell>
          <cell r="J24">
            <v>1623</v>
          </cell>
          <cell r="K24">
            <v>1685</v>
          </cell>
          <cell r="O24">
            <v>0</v>
          </cell>
          <cell r="P24">
            <v>0</v>
          </cell>
          <cell r="Q24">
            <v>0</v>
          </cell>
          <cell r="U24">
            <v>965</v>
          </cell>
          <cell r="V24">
            <v>331</v>
          </cell>
          <cell r="W24">
            <v>1290</v>
          </cell>
          <cell r="AA24">
            <v>1599</v>
          </cell>
          <cell r="AB24">
            <v>1532</v>
          </cell>
          <cell r="AC24">
            <v>1689</v>
          </cell>
          <cell r="AG24">
            <v>1060</v>
          </cell>
          <cell r="AH24">
            <v>1457</v>
          </cell>
          <cell r="AI24">
            <v>1644</v>
          </cell>
          <cell r="AM24">
            <v>0</v>
          </cell>
          <cell r="AN24">
            <v>0</v>
          </cell>
          <cell r="AO24">
            <v>0</v>
          </cell>
          <cell r="AS24">
            <v>1687</v>
          </cell>
          <cell r="AT24">
            <v>1498</v>
          </cell>
          <cell r="AU24">
            <v>1654</v>
          </cell>
          <cell r="AY24">
            <v>1589</v>
          </cell>
          <cell r="AZ24">
            <v>1775</v>
          </cell>
          <cell r="BA24">
            <v>1836</v>
          </cell>
        </row>
        <row r="25">
          <cell r="C25">
            <v>1598</v>
          </cell>
          <cell r="D25">
            <v>1607</v>
          </cell>
          <cell r="E25">
            <v>1720</v>
          </cell>
          <cell r="I25">
            <v>592</v>
          </cell>
          <cell r="J25">
            <v>1240</v>
          </cell>
          <cell r="K25">
            <v>1408</v>
          </cell>
          <cell r="O25">
            <v>645</v>
          </cell>
          <cell r="P25">
            <v>0</v>
          </cell>
          <cell r="Q25">
            <v>0</v>
          </cell>
          <cell r="U25">
            <v>509</v>
          </cell>
          <cell r="V25">
            <v>938</v>
          </cell>
          <cell r="W25">
            <v>1243</v>
          </cell>
          <cell r="AA25">
            <v>1613</v>
          </cell>
          <cell r="AB25">
            <v>1853</v>
          </cell>
          <cell r="AC25">
            <v>1437</v>
          </cell>
          <cell r="AG25">
            <v>1525</v>
          </cell>
          <cell r="AH25">
            <v>1764</v>
          </cell>
          <cell r="AI25">
            <v>1426</v>
          </cell>
          <cell r="AM25">
            <v>0</v>
          </cell>
          <cell r="AN25">
            <v>0</v>
          </cell>
          <cell r="AO25">
            <v>0</v>
          </cell>
          <cell r="AS25">
            <v>1616</v>
          </cell>
          <cell r="AT25">
            <v>1804</v>
          </cell>
          <cell r="AU25">
            <v>1441</v>
          </cell>
          <cell r="AY25">
            <v>1574</v>
          </cell>
          <cell r="AZ25">
            <v>1831</v>
          </cell>
          <cell r="BA25">
            <v>1657</v>
          </cell>
        </row>
        <row r="26">
          <cell r="C26">
            <v>1573</v>
          </cell>
          <cell r="D26">
            <v>1635</v>
          </cell>
          <cell r="E26">
            <v>1577</v>
          </cell>
          <cell r="I26">
            <v>840</v>
          </cell>
          <cell r="J26">
            <v>0</v>
          </cell>
          <cell r="K26">
            <v>0</v>
          </cell>
          <cell r="O26">
            <v>305</v>
          </cell>
          <cell r="P26">
            <v>1204</v>
          </cell>
          <cell r="Q26">
            <v>1235</v>
          </cell>
          <cell r="U26">
            <v>1215</v>
          </cell>
          <cell r="V26">
            <v>998</v>
          </cell>
          <cell r="W26">
            <v>1185</v>
          </cell>
          <cell r="AA26">
            <v>1636</v>
          </cell>
          <cell r="AB26">
            <v>1525</v>
          </cell>
          <cell r="AC26">
            <v>1523</v>
          </cell>
          <cell r="AG26">
            <v>1593</v>
          </cell>
          <cell r="AH26">
            <v>1509</v>
          </cell>
          <cell r="AI26">
            <v>1462</v>
          </cell>
          <cell r="AM26">
            <v>793</v>
          </cell>
          <cell r="AN26">
            <v>1497</v>
          </cell>
          <cell r="AO26">
            <v>924</v>
          </cell>
          <cell r="AS26">
            <v>1758</v>
          </cell>
          <cell r="AT26">
            <v>1746</v>
          </cell>
          <cell r="AU26">
            <v>1586</v>
          </cell>
          <cell r="AY26">
            <v>769</v>
          </cell>
          <cell r="AZ26">
            <v>0</v>
          </cell>
          <cell r="BA26">
            <v>1269</v>
          </cell>
        </row>
        <row r="27">
          <cell r="C27">
            <v>1643</v>
          </cell>
          <cell r="D27">
            <v>1331</v>
          </cell>
          <cell r="E27">
            <v>1648</v>
          </cell>
          <cell r="I27">
            <v>0</v>
          </cell>
          <cell r="J27">
            <v>0</v>
          </cell>
          <cell r="K27">
            <v>0</v>
          </cell>
          <cell r="O27">
            <v>1279</v>
          </cell>
          <cell r="P27">
            <v>1182</v>
          </cell>
          <cell r="Q27">
            <v>1280</v>
          </cell>
          <cell r="U27">
            <v>1235</v>
          </cell>
          <cell r="V27">
            <v>1193</v>
          </cell>
          <cell r="W27">
            <v>1191</v>
          </cell>
          <cell r="AA27">
            <v>1602</v>
          </cell>
          <cell r="AB27">
            <v>1555</v>
          </cell>
          <cell r="AC27">
            <v>1545</v>
          </cell>
          <cell r="AG27">
            <v>1501</v>
          </cell>
          <cell r="AH27">
            <v>1482</v>
          </cell>
          <cell r="AI27">
            <v>1553</v>
          </cell>
          <cell r="AM27">
            <v>0</v>
          </cell>
          <cell r="AN27">
            <v>0</v>
          </cell>
          <cell r="AO27">
            <v>0</v>
          </cell>
          <cell r="AS27">
            <v>1603</v>
          </cell>
          <cell r="AT27">
            <v>1536</v>
          </cell>
          <cell r="AU27">
            <v>1547</v>
          </cell>
          <cell r="AY27">
            <v>1208</v>
          </cell>
          <cell r="AZ27">
            <v>968</v>
          </cell>
          <cell r="BA27">
            <v>1530</v>
          </cell>
        </row>
        <row r="28">
          <cell r="C28">
            <v>1513</v>
          </cell>
          <cell r="D28">
            <v>1369</v>
          </cell>
          <cell r="E28">
            <v>1608</v>
          </cell>
          <cell r="I28">
            <v>144</v>
          </cell>
          <cell r="J28">
            <v>260</v>
          </cell>
          <cell r="K28">
            <v>0</v>
          </cell>
          <cell r="O28">
            <v>1340</v>
          </cell>
          <cell r="P28">
            <v>1320</v>
          </cell>
          <cell r="Q28">
            <v>1260</v>
          </cell>
          <cell r="U28">
            <v>1239</v>
          </cell>
          <cell r="V28">
            <v>1266</v>
          </cell>
          <cell r="W28">
            <v>1270</v>
          </cell>
          <cell r="AA28">
            <v>1521</v>
          </cell>
          <cell r="AB28">
            <v>554</v>
          </cell>
          <cell r="AC28">
            <v>1521</v>
          </cell>
          <cell r="AG28">
            <v>1594</v>
          </cell>
          <cell r="AH28">
            <v>1585</v>
          </cell>
          <cell r="AI28">
            <v>1500</v>
          </cell>
          <cell r="AM28">
            <v>681</v>
          </cell>
          <cell r="AN28">
            <v>434</v>
          </cell>
          <cell r="AO28">
            <v>0</v>
          </cell>
          <cell r="AS28">
            <v>1601</v>
          </cell>
          <cell r="AT28">
            <v>1600</v>
          </cell>
          <cell r="AU28">
            <v>1522</v>
          </cell>
          <cell r="AY28">
            <v>1590</v>
          </cell>
          <cell r="AZ28">
            <v>1733</v>
          </cell>
          <cell r="BA28">
            <v>1800</v>
          </cell>
        </row>
        <row r="29">
          <cell r="C29">
            <v>1679</v>
          </cell>
          <cell r="D29">
            <v>1626</v>
          </cell>
          <cell r="E29">
            <v>1477</v>
          </cell>
          <cell r="I29">
            <v>860</v>
          </cell>
          <cell r="J29">
            <v>1268</v>
          </cell>
          <cell r="K29">
            <v>1225</v>
          </cell>
          <cell r="O29">
            <v>840</v>
          </cell>
          <cell r="P29">
            <v>1235</v>
          </cell>
          <cell r="Q29">
            <v>1161</v>
          </cell>
          <cell r="U29">
            <v>338</v>
          </cell>
          <cell r="V29">
            <v>0</v>
          </cell>
          <cell r="W29">
            <v>0</v>
          </cell>
          <cell r="AA29">
            <v>1512</v>
          </cell>
          <cell r="AB29">
            <v>1443</v>
          </cell>
          <cell r="AC29">
            <v>1586</v>
          </cell>
          <cell r="AG29">
            <v>1547</v>
          </cell>
          <cell r="AH29">
            <v>1356</v>
          </cell>
          <cell r="AI29">
            <v>1625</v>
          </cell>
          <cell r="AM29">
            <v>1218</v>
          </cell>
          <cell r="AN29">
            <v>1433</v>
          </cell>
          <cell r="AO29">
            <v>1500</v>
          </cell>
          <cell r="AS29">
            <v>1593</v>
          </cell>
          <cell r="AT29">
            <v>1482</v>
          </cell>
          <cell r="AU29">
            <v>1600</v>
          </cell>
          <cell r="AY29">
            <v>1614</v>
          </cell>
          <cell r="AZ29">
            <v>1890</v>
          </cell>
          <cell r="BA29">
            <v>1756</v>
          </cell>
        </row>
        <row r="30">
          <cell r="C30">
            <v>1401</v>
          </cell>
          <cell r="D30">
            <v>1491</v>
          </cell>
          <cell r="E30">
            <v>1504</v>
          </cell>
          <cell r="I30">
            <v>1207</v>
          </cell>
          <cell r="J30">
            <v>1352</v>
          </cell>
          <cell r="K30">
            <v>1238</v>
          </cell>
          <cell r="O30">
            <v>1214</v>
          </cell>
          <cell r="P30">
            <v>1197</v>
          </cell>
          <cell r="Q30">
            <v>1233</v>
          </cell>
          <cell r="U30">
            <v>0</v>
          </cell>
          <cell r="V30">
            <v>0</v>
          </cell>
          <cell r="W30">
            <v>0</v>
          </cell>
          <cell r="AA30">
            <v>1549</v>
          </cell>
          <cell r="AB30">
            <v>1559</v>
          </cell>
          <cell r="AC30">
            <v>1403</v>
          </cell>
          <cell r="AG30">
            <v>1495</v>
          </cell>
          <cell r="AH30">
            <v>1480</v>
          </cell>
          <cell r="AI30">
            <v>1530</v>
          </cell>
          <cell r="AM30">
            <v>1620</v>
          </cell>
          <cell r="AN30">
            <v>1600</v>
          </cell>
          <cell r="AO30">
            <v>1382</v>
          </cell>
          <cell r="AS30">
            <v>1520</v>
          </cell>
          <cell r="AT30">
            <v>1500</v>
          </cell>
          <cell r="AU30">
            <v>1501</v>
          </cell>
          <cell r="AY30">
            <v>1684</v>
          </cell>
          <cell r="AZ30">
            <v>1778</v>
          </cell>
          <cell r="BA30">
            <v>1748</v>
          </cell>
        </row>
        <row r="31">
          <cell r="C31">
            <v>1485</v>
          </cell>
          <cell r="D31">
            <v>1529</v>
          </cell>
          <cell r="E31">
            <v>1408</v>
          </cell>
          <cell r="I31">
            <v>1207</v>
          </cell>
          <cell r="J31">
            <v>1259</v>
          </cell>
          <cell r="K31">
            <v>1184</v>
          </cell>
          <cell r="O31">
            <v>1181</v>
          </cell>
          <cell r="P31">
            <v>1227</v>
          </cell>
          <cell r="Q31">
            <v>1231</v>
          </cell>
          <cell r="U31">
            <v>0</v>
          </cell>
          <cell r="V31">
            <v>0</v>
          </cell>
          <cell r="W31">
            <v>0</v>
          </cell>
          <cell r="AA31">
            <v>1473</v>
          </cell>
          <cell r="AB31">
            <v>1390</v>
          </cell>
          <cell r="AC31">
            <v>1551</v>
          </cell>
          <cell r="AG31">
            <v>1412</v>
          </cell>
          <cell r="AH31">
            <v>1378</v>
          </cell>
          <cell r="AI31">
            <v>1556</v>
          </cell>
          <cell r="AM31">
            <v>1326</v>
          </cell>
          <cell r="AN31">
            <v>1631</v>
          </cell>
          <cell r="AO31">
            <v>1681</v>
          </cell>
          <cell r="AS31">
            <v>1541</v>
          </cell>
          <cell r="AT31">
            <v>1344</v>
          </cell>
          <cell r="AU31">
            <v>1636</v>
          </cell>
          <cell r="AY31">
            <v>1634</v>
          </cell>
          <cell r="AZ31">
            <v>1832</v>
          </cell>
          <cell r="BA31">
            <v>1627</v>
          </cell>
        </row>
        <row r="32">
          <cell r="C32">
            <v>1482</v>
          </cell>
          <cell r="D32">
            <v>1434</v>
          </cell>
          <cell r="E32">
            <v>1607</v>
          </cell>
          <cell r="I32">
            <v>1335</v>
          </cell>
          <cell r="J32">
            <v>516</v>
          </cell>
          <cell r="K32">
            <v>0</v>
          </cell>
          <cell r="O32">
            <v>1291</v>
          </cell>
          <cell r="P32">
            <v>1105</v>
          </cell>
          <cell r="Q32">
            <v>1265</v>
          </cell>
          <cell r="U32">
            <v>0</v>
          </cell>
          <cell r="V32">
            <v>464</v>
          </cell>
          <cell r="W32">
            <v>1236</v>
          </cell>
          <cell r="AA32">
            <v>1464</v>
          </cell>
          <cell r="AB32">
            <v>1551</v>
          </cell>
          <cell r="AC32">
            <v>1615</v>
          </cell>
          <cell r="AG32">
            <v>1433</v>
          </cell>
          <cell r="AH32">
            <v>1508</v>
          </cell>
          <cell r="AI32">
            <v>1627</v>
          </cell>
          <cell r="AM32">
            <v>1559</v>
          </cell>
          <cell r="AN32">
            <v>1597</v>
          </cell>
          <cell r="AO32">
            <v>1711</v>
          </cell>
          <cell r="AS32">
            <v>1461</v>
          </cell>
          <cell r="AT32">
            <v>1583</v>
          </cell>
          <cell r="AU32">
            <v>1712</v>
          </cell>
          <cell r="AY32">
            <v>0</v>
          </cell>
          <cell r="AZ32">
            <v>0</v>
          </cell>
          <cell r="BA32">
            <v>1384</v>
          </cell>
        </row>
        <row r="33">
          <cell r="C33">
            <v>1426</v>
          </cell>
          <cell r="D33">
            <v>1590</v>
          </cell>
          <cell r="E33">
            <v>1573</v>
          </cell>
          <cell r="I33">
            <v>0</v>
          </cell>
          <cell r="J33">
            <v>0</v>
          </cell>
          <cell r="K33">
            <v>809</v>
          </cell>
          <cell r="O33">
            <v>1230</v>
          </cell>
          <cell r="P33">
            <v>1272</v>
          </cell>
          <cell r="Q33">
            <v>1518</v>
          </cell>
          <cell r="U33">
            <v>1202</v>
          </cell>
          <cell r="V33">
            <v>1156</v>
          </cell>
          <cell r="W33">
            <v>417</v>
          </cell>
          <cell r="AA33">
            <v>1554</v>
          </cell>
          <cell r="AB33">
            <v>1367</v>
          </cell>
          <cell r="AC33">
            <v>1589</v>
          </cell>
          <cell r="AG33">
            <v>1641</v>
          </cell>
          <cell r="AH33">
            <v>1594</v>
          </cell>
          <cell r="AI33">
            <v>1567</v>
          </cell>
          <cell r="AM33">
            <v>1601</v>
          </cell>
          <cell r="AN33">
            <v>1542</v>
          </cell>
          <cell r="AO33">
            <v>1684</v>
          </cell>
          <cell r="AS33">
            <v>1697</v>
          </cell>
          <cell r="AT33">
            <v>1680</v>
          </cell>
          <cell r="AU33">
            <v>1706</v>
          </cell>
          <cell r="AY33">
            <v>1190</v>
          </cell>
          <cell r="AZ33">
            <v>1825</v>
          </cell>
          <cell r="BA33">
            <v>1608</v>
          </cell>
        </row>
        <row r="34">
          <cell r="C34">
            <v>1702</v>
          </cell>
          <cell r="D34">
            <v>1599</v>
          </cell>
          <cell r="E34">
            <v>1590</v>
          </cell>
          <cell r="I34">
            <v>0</v>
          </cell>
          <cell r="J34">
            <v>0</v>
          </cell>
          <cell r="K34">
            <v>0</v>
          </cell>
          <cell r="O34">
            <v>1142</v>
          </cell>
          <cell r="P34">
            <v>1218</v>
          </cell>
          <cell r="Q34">
            <v>1185</v>
          </cell>
          <cell r="U34">
            <v>1215</v>
          </cell>
          <cell r="V34">
            <v>1270</v>
          </cell>
          <cell r="W34">
            <v>961</v>
          </cell>
          <cell r="AA34">
            <v>1651</v>
          </cell>
          <cell r="AB34">
            <v>1534</v>
          </cell>
          <cell r="AC34">
            <v>1420</v>
          </cell>
          <cell r="AG34">
            <v>1648</v>
          </cell>
          <cell r="AH34">
            <v>1542</v>
          </cell>
          <cell r="AI34">
            <v>1569</v>
          </cell>
          <cell r="AM34">
            <v>1634</v>
          </cell>
          <cell r="AN34">
            <v>1632</v>
          </cell>
          <cell r="AO34">
            <v>1539</v>
          </cell>
          <cell r="AS34">
            <v>1650</v>
          </cell>
          <cell r="AT34">
            <v>1549</v>
          </cell>
          <cell r="AU34">
            <v>1654</v>
          </cell>
          <cell r="AY34">
            <v>1821</v>
          </cell>
          <cell r="AZ34">
            <v>1655</v>
          </cell>
          <cell r="BA34">
            <v>1827</v>
          </cell>
        </row>
        <row r="35">
          <cell r="C35">
            <v>1500</v>
          </cell>
          <cell r="D35">
            <v>1460</v>
          </cell>
          <cell r="E35">
            <v>1418</v>
          </cell>
          <cell r="I35">
            <v>0</v>
          </cell>
          <cell r="J35">
            <v>0</v>
          </cell>
          <cell r="K35">
            <v>1060</v>
          </cell>
          <cell r="O35">
            <v>1055</v>
          </cell>
          <cell r="P35">
            <v>1220</v>
          </cell>
          <cell r="Q35">
            <v>1313</v>
          </cell>
          <cell r="U35">
            <v>539</v>
          </cell>
          <cell r="V35">
            <v>1190</v>
          </cell>
          <cell r="W35">
            <v>1226</v>
          </cell>
          <cell r="AA35">
            <v>1568</v>
          </cell>
          <cell r="AB35">
            <v>1308</v>
          </cell>
          <cell r="AC35">
            <v>1536</v>
          </cell>
          <cell r="AG35">
            <v>1578</v>
          </cell>
          <cell r="AH35">
            <v>1333</v>
          </cell>
          <cell r="AI35">
            <v>1495</v>
          </cell>
          <cell r="AM35">
            <v>1613</v>
          </cell>
          <cell r="AN35">
            <v>1280</v>
          </cell>
          <cell r="AO35">
            <v>290</v>
          </cell>
          <cell r="AS35">
            <v>1606</v>
          </cell>
          <cell r="AT35">
            <v>1316</v>
          </cell>
          <cell r="AU35">
            <v>1477</v>
          </cell>
          <cell r="AY35">
            <v>1671</v>
          </cell>
          <cell r="AZ35">
            <v>1627</v>
          </cell>
          <cell r="BA35">
            <v>1583</v>
          </cell>
        </row>
        <row r="36">
          <cell r="C36">
            <v>0</v>
          </cell>
          <cell r="D36">
            <v>0</v>
          </cell>
          <cell r="E36">
            <v>0</v>
          </cell>
          <cell r="I36">
            <v>0</v>
          </cell>
          <cell r="J36">
            <v>0</v>
          </cell>
          <cell r="K36">
            <v>0</v>
          </cell>
          <cell r="O36">
            <v>0</v>
          </cell>
          <cell r="P36">
            <v>0</v>
          </cell>
          <cell r="Q36">
            <v>0</v>
          </cell>
          <cell r="U36">
            <v>0</v>
          </cell>
          <cell r="V36">
            <v>0</v>
          </cell>
          <cell r="W36">
            <v>0</v>
          </cell>
          <cell r="AA36">
            <v>0</v>
          </cell>
          <cell r="AB36">
            <v>0</v>
          </cell>
          <cell r="AC36">
            <v>0</v>
          </cell>
          <cell r="AG36">
            <v>0</v>
          </cell>
          <cell r="AH36">
            <v>0</v>
          </cell>
          <cell r="AI36">
            <v>0</v>
          </cell>
          <cell r="AM36">
            <v>0</v>
          </cell>
          <cell r="AN36">
            <v>0</v>
          </cell>
          <cell r="AO36">
            <v>0</v>
          </cell>
          <cell r="AS36">
            <v>0</v>
          </cell>
          <cell r="AT36">
            <v>0</v>
          </cell>
          <cell r="AU36">
            <v>0</v>
          </cell>
          <cell r="AY36">
            <v>0</v>
          </cell>
          <cell r="AZ36">
            <v>0</v>
          </cell>
          <cell r="BA36">
            <v>0</v>
          </cell>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Brian Salinas" id="{A42025F2-7833-415C-9FE6-01712B9E8387}" userId="S::bsalinas@shp.pe::8bdfce04-834e-482f-a687-0d89876a1806" providerId="AD"/>
  <person displayName="Luis Bendezu" id="{FFC46503-923F-4D84-B7A7-B8CBE38B75D7}" userId="S::lbendezu@shp.pe::a78e9589-2969-4919-8e23-c347f5f873a0"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C79" dT="2026-09-29T12:24:02.20" personId="{A42025F2-7833-415C-9FE6-01712B9E8387}" id="{8F795E88-E575-49DB-8872-DC9C5179D554}">
    <text>Se cambio valvula de purga</text>
  </threadedComment>
</ThreadedComments>
</file>

<file path=xl/threadedComments/threadedComment2.xml><?xml version="1.0" encoding="utf-8"?>
<ThreadedComments xmlns="http://schemas.microsoft.com/office/spreadsheetml/2018/threadedcomments" xmlns:x="http://schemas.openxmlformats.org/spreadsheetml/2006/main">
  <threadedComment ref="F10" dT="2026-09-11T11:13:54.77" personId="{FFC46503-923F-4D84-B7A7-B8CBE38B75D7}" id="{1E700BE2-F5BB-49CA-8986-51DBEC58B93F}">
    <text>Cambio de valvula purga 1"</text>
  </threadedComment>
  <threadedComment ref="H10" dT="2026-09-11T11:13:54.77" personId="{FFC46503-923F-4D84-B7A7-B8CBE38B75D7}" id="{1C499B6B-BB03-493F-8E21-472FC6137E43}">
    <text>Cambio de valvula purga 1"</text>
  </threadedComment>
  <threadedComment ref="I10" dT="2026-09-11T11:13:54.77" personId="{FFC46503-923F-4D84-B7A7-B8CBE38B75D7}" id="{B988DE83-B172-4DF5-822F-65AA74C9D2F9}">
    <text>Cambio de valvula purga 1"</text>
  </threadedComment>
  <threadedComment ref="L10" dT="2026-09-11T11:13:54.77" personId="{FFC46503-923F-4D84-B7A7-B8CBE38B75D7}" id="{044F88E0-FB4B-412E-8281-4E7602B2347C}">
    <text>Cambiar valvula purga 1" en parada de planta</text>
  </threadedComment>
  <threadedComment ref="M10" dT="2026-09-11T11:13:54.77" personId="{FFC46503-923F-4D84-B7A7-B8CBE38B75D7}" id="{9BF52D49-3221-49CA-8FD0-D33DE503D8BB}">
    <text>Cambiar valvula purga 1" en parada de planta</text>
  </threadedComment>
  <threadedComment ref="O10" dT="2026-09-11T11:13:54.77" personId="{FFC46503-923F-4D84-B7A7-B8CBE38B75D7}" id="{A18D5FE6-2897-446A-B029-AFBC9C5FDB7C}">
    <text>Cambiar valvula purga 1" en parada de planta</text>
  </threadedComment>
  <threadedComment ref="Q10" dT="2026-09-11T11:13:54.77" personId="{FFC46503-923F-4D84-B7A7-B8CBE38B75D7}" id="{5D056589-B277-4CA1-A861-6B65E165466C}">
    <text>Cambiar valvula purga 1" en parada de planta</text>
  </threadedComment>
  <threadedComment ref="E32" dT="2026-09-11T11:13:54.77" personId="{FFC46503-923F-4D84-B7A7-B8CBE38B75D7}" id="{3FFE1274-0281-4B2B-81CB-DE0F1738B866}">
    <text>Cambiar valvula purga 1" en parada de planta</text>
  </threadedComment>
  <threadedComment ref="F32" dT="2026-09-11T11:13:54.77" personId="{FFC46503-923F-4D84-B7A7-B8CBE38B75D7}" id="{608A8834-3A91-4E18-AD82-3819E4DD47E3}">
    <text>Cambiar valvula purga 1" en parada de planta</text>
  </threadedComment>
  <threadedComment ref="H32" dT="2026-09-11T11:13:54.77" personId="{FFC46503-923F-4D84-B7A7-B8CBE38B75D7}" id="{CEFC9EC5-9981-402A-9BB9-AE6B770843A6}">
    <text>Cambiar valvula purga 1" en parada de planta</text>
  </threadedComment>
  <threadedComment ref="I32" dT="2026-09-11T11:13:54.77" personId="{FFC46503-923F-4D84-B7A7-B8CBE38B75D7}" id="{687273E1-8488-43E8-B749-23A7A96C1D24}">
    <text>Cambiar valvula purga 1" en parada de planta</text>
  </threadedComment>
  <threadedComment ref="L32" dT="2026-09-11T11:13:54.77" personId="{FFC46503-923F-4D84-B7A7-B8CBE38B75D7}" id="{425D5437-BA1C-4CA4-A74B-E9B115D3D629}">
    <text>Cambiar valvula purga 1" en parada de planta</text>
  </threadedComment>
  <threadedComment ref="O32" dT="2026-09-11T11:13:54.77" personId="{FFC46503-923F-4D84-B7A7-B8CBE38B75D7}" id="{B16B1935-1547-4E11-9990-D53E9AB795CD}">
    <text>Cambiar valvula purga 1" en parada de planta</text>
  </threadedComment>
  <threadedComment ref="Q32" dT="2026-09-11T11:13:54.77" personId="{FFC46503-923F-4D84-B7A7-B8CBE38B75D7}" id="{A31ACED6-CB04-4174-9E21-4CFF0AB3CD40}">
    <text>Cambiar valvula purga 1" en parada de planta</text>
  </threadedComment>
  <threadedComment ref="R32" dT="2026-09-11T11:13:54.77" personId="{FFC46503-923F-4D84-B7A7-B8CBE38B75D7}" id="{49407505-2237-4256-BA38-BC0F01D378EA}">
    <text>Cambiar valvula purga 1" en parada de planta</text>
  </threadedComment>
  <threadedComment ref="T32" dT="2026-09-11T11:13:54.77" personId="{FFC46503-923F-4D84-B7A7-B8CBE38B75D7}" id="{07C96D5F-DCA2-4DE8-9CEE-3A54EDDA15AA}">
    <text>Cambiar valvula purga 1" en parada de planta</text>
  </threadedComment>
  <threadedComment ref="U32" dT="2026-09-11T11:13:54.77" personId="{FFC46503-923F-4D84-B7A7-B8CBE38B75D7}" id="{749DFD90-4D81-4EFF-8CE6-B82B68E765C9}">
    <text>Cambiar valvula purga 1" en parada de planta</text>
  </threadedComment>
  <threadedComment ref="V32" dT="2026-09-11T11:13:54.77" personId="{FFC46503-923F-4D84-B7A7-B8CBE38B75D7}" id="{46922986-00ED-4DE9-AEF0-5A67F53E9764}">
    <text>Cambiar valvula purga 1" en parada de planta</text>
  </threadedComment>
  <threadedComment ref="E52" dT="2026-09-11T11:13:54.77" personId="{FFC46503-923F-4D84-B7A7-B8CBE38B75D7}" id="{9B0311BB-2AF7-4651-BBD5-E16C2D764924}">
    <text>Cambiar valvula purga 1" en parada de planta</text>
  </threadedComment>
  <threadedComment ref="H52" dT="2026-09-11T11:13:54.77" personId="{FFC46503-923F-4D84-B7A7-B8CBE38B75D7}" id="{7CC5F234-C846-4613-A085-8C2CD57B73BC}">
    <text>Cambiar valvula purga 1" en parada de planta</text>
  </threadedComment>
  <threadedComment ref="L52" dT="2026-09-11T11:13:54.77" personId="{FFC46503-923F-4D84-B7A7-B8CBE38B75D7}" id="{CF8FF2D6-257C-4255-A84A-DAF438D1A436}">
    <text>Cambiar valvula purga 1" en parada de planta</text>
  </threadedComment>
  <threadedComment ref="O52" dT="2026-09-11T11:13:54.77" personId="{FFC46503-923F-4D84-B7A7-B8CBE38B75D7}" id="{10BB25F5-53E0-4FF8-9342-A7FC1D941D29}">
    <text>Cambiar valvula purga 1" en parada de planta</text>
  </threadedComment>
  <threadedComment ref="Q52" dT="2026-09-11T11:13:54.77" personId="{FFC46503-923F-4D84-B7A7-B8CBE38B75D7}" id="{0CBADC49-6790-4530-AC35-B968FDE1E9B5}">
    <text>Cambiar valvula purga 1" en parada de planta</text>
  </threadedComment>
  <threadedComment ref="R52" dT="2026-09-11T11:13:54.77" personId="{FFC46503-923F-4D84-B7A7-B8CBE38B75D7}" id="{26016F85-6964-408B-B6C0-099C7430B45B}">
    <text>Cambiar valvula purga 1" en parada de planta</text>
  </threadedComment>
  <threadedComment ref="T52" dT="2026-09-11T11:13:54.77" personId="{FFC46503-923F-4D84-B7A7-B8CBE38B75D7}" id="{AE3A89EB-98F3-4A39-BF67-5D1E5EECFF9E}">
    <text>Cambiar valvula purga 1" en parada de planta</text>
  </threadedComment>
  <threadedComment ref="U52" dT="2026-09-11T11:13:54.77" personId="{FFC46503-923F-4D84-B7A7-B8CBE38B75D7}" id="{A6A6180A-0E14-4B34-BFCB-D42B9B23FC15}">
    <text>Cambiar valvula purga 1" en parada de planta</text>
  </threadedComment>
  <threadedComment ref="V52" dT="2026-09-11T11:13:54.77" personId="{FFC46503-923F-4D84-B7A7-B8CBE38B75D7}" id="{A2EBEA25-D7FB-4593-8E7B-0ED51778DE80}">
    <text>Cambiar valvula purga 1" en parada de planta</text>
  </threadedComment>
  <threadedComment ref="X52" dT="2026-09-11T11:13:54.77" personId="{FFC46503-923F-4D84-B7A7-B8CBE38B75D7}" id="{201D786A-57B6-4E98-949E-CA269AE0241C}">
    <text>Cambiar valvula purga 1" en parada de planta</text>
  </threadedComment>
  <threadedComment ref="E73" dT="2026-09-11T11:13:54.77" personId="{FFC46503-923F-4D84-B7A7-B8CBE38B75D7}" id="{1E9E7DBA-3236-48DC-A3C6-2F258F96497A}">
    <text>Cambiar valvula purga 1" en parada de planta</text>
  </threadedComment>
  <threadedComment ref="F73" dT="2026-09-11T11:13:54.77" personId="{FFC46503-923F-4D84-B7A7-B8CBE38B75D7}" id="{40B001E1-2B81-45F5-A15B-F51FDDB1405D}">
    <text>Cambiar valvula purga 1" en parada de planta</text>
  </threadedComment>
  <threadedComment ref="I73" dT="2026-09-11T11:13:54.77" personId="{FFC46503-923F-4D84-B7A7-B8CBE38B75D7}" id="{99642C9C-5BBD-4CEC-B626-F76E127CCD02}">
    <text>Cambiar valvula purga 1" en parada de planta</text>
  </threadedComment>
  <threadedComment ref="L73" dT="2026-09-11T11:13:54.77" personId="{FFC46503-923F-4D84-B7A7-B8CBE38B75D7}" id="{37F6BC6E-507F-4669-8EAD-661D0147E646}">
    <text>Cambiar valvula purga 1" en parada de planta</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0.xml.rels><?xml version="1.0" encoding="UTF-8" standalone="yes"?>
<Relationships xmlns="http://schemas.openxmlformats.org/package/2006/relationships"><Relationship Id="rId1" Type="http://schemas.openxmlformats.org/officeDocument/2006/relationships/hyperlink" Target="https://shouganghierroperu-my.sharepoint.com/:x:/g/personal/ecarrasco_shp_pe/IQAMshu9soXXRLe-w6nBvXLmAb3ngNbKaZ0fT0jwFnOrid0?e=UHfd4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5DF38-D195-437C-9C40-CD7F3B913CF6}">
  <dimension ref="A1:AX220"/>
  <sheetViews>
    <sheetView showGridLines="0" topLeftCell="AG1" workbookViewId="0">
      <selection activeCell="AM10" sqref="AM10"/>
    </sheetView>
  </sheetViews>
  <sheetFormatPr baseColWidth="10" defaultColWidth="9.140625" defaultRowHeight="15"/>
  <cols>
    <col min="1" max="2" width="9.140625" style="431"/>
    <col min="3" max="3" width="18.85546875" style="431" bestFit="1" customWidth="1"/>
    <col min="4" max="4" width="10.85546875" style="431" bestFit="1" customWidth="1"/>
    <col min="5" max="17" width="9.140625" style="431"/>
    <col min="18" max="18" width="9.140625" style="431" customWidth="1"/>
    <col min="19" max="19" width="11.42578125" style="431" customWidth="1"/>
    <col min="20" max="20" width="11.28515625" style="431" customWidth="1"/>
    <col min="21" max="29" width="9.140625" style="814" customWidth="1"/>
    <col min="30" max="34" width="9.140625" style="431" customWidth="1"/>
    <col min="35" max="35" width="18.28515625" style="431" bestFit="1" customWidth="1"/>
    <col min="36" max="36" width="12.5703125" style="431" bestFit="1" customWidth="1"/>
    <col min="37" max="37" width="15.140625" style="431" bestFit="1" customWidth="1"/>
    <col min="38" max="38" width="13.140625" style="431" customWidth="1"/>
    <col min="39" max="39" width="12.5703125" style="431" bestFit="1" customWidth="1"/>
    <col min="40" max="40" width="12.5703125" style="431" customWidth="1"/>
    <col min="41" max="41" width="10.85546875" style="431" bestFit="1" customWidth="1"/>
    <col min="42" max="42" width="28.5703125" style="431" customWidth="1"/>
    <col min="43" max="43" width="23.85546875" style="439" bestFit="1" customWidth="1"/>
    <col min="44" max="44" width="24.42578125" style="439" bestFit="1" customWidth="1"/>
    <col min="45" max="45" width="15.42578125" style="439" bestFit="1" customWidth="1"/>
    <col min="46" max="46" width="9.140625" style="439"/>
    <col min="47" max="47" width="9.28515625" style="439" bestFit="1" customWidth="1"/>
    <col min="48" max="48" width="21.140625" style="439" bestFit="1" customWidth="1"/>
    <col min="49" max="50" width="9.140625" style="439"/>
    <col min="51" max="16384" width="9.140625" style="431"/>
  </cols>
  <sheetData>
    <row r="1" spans="1:50" ht="21">
      <c r="A1" s="1734" t="s">
        <v>0</v>
      </c>
      <c r="B1" s="1734"/>
      <c r="C1" s="1734"/>
      <c r="D1" s="1734"/>
      <c r="E1" s="1734"/>
      <c r="F1" s="1734"/>
      <c r="G1" s="1734"/>
      <c r="H1" s="1734"/>
      <c r="I1" s="1734"/>
      <c r="J1" s="1734"/>
      <c r="K1" s="1734"/>
      <c r="L1" s="1734"/>
      <c r="M1" s="1734"/>
      <c r="N1" s="1734"/>
      <c r="O1" s="1734"/>
      <c r="P1" s="1734"/>
      <c r="Q1" s="1734"/>
      <c r="R1" s="1734"/>
      <c r="S1" s="978">
        <v>1670</v>
      </c>
      <c r="T1" s="978">
        <v>27641.37</v>
      </c>
      <c r="U1" s="1747" t="s">
        <v>1</v>
      </c>
      <c r="V1" s="1747"/>
      <c r="W1" s="1747"/>
      <c r="X1" s="1747" t="s">
        <v>2</v>
      </c>
      <c r="Y1" s="1747"/>
      <c r="Z1" s="1747"/>
      <c r="AA1" s="810"/>
      <c r="AB1" s="810"/>
      <c r="AC1" s="810"/>
      <c r="AD1" s="428"/>
      <c r="AG1" s="260"/>
      <c r="AH1" s="1725" t="s">
        <v>0</v>
      </c>
      <c r="AI1" s="1726"/>
      <c r="AJ1" s="1726"/>
      <c r="AK1" s="1726"/>
      <c r="AL1" s="1726"/>
      <c r="AM1" s="1726"/>
      <c r="AN1" s="1726"/>
      <c r="AO1" s="1726"/>
      <c r="AP1" s="1726"/>
      <c r="AQ1" s="1726"/>
      <c r="AR1" s="1726"/>
      <c r="AS1" s="1726"/>
      <c r="AT1" s="1726"/>
      <c r="AU1" s="1726"/>
      <c r="AV1" s="1726"/>
      <c r="AW1" s="1726"/>
      <c r="AX1" s="1727"/>
    </row>
    <row r="2" spans="1:50" ht="48">
      <c r="A2" s="437" t="s">
        <v>3</v>
      </c>
      <c r="B2" s="437" t="s">
        <v>4</v>
      </c>
      <c r="C2" s="437" t="s">
        <v>5</v>
      </c>
      <c r="D2" s="436" t="s">
        <v>6</v>
      </c>
      <c r="E2" s="435" t="s">
        <v>7</v>
      </c>
      <c r="F2" s="436" t="s">
        <v>8</v>
      </c>
      <c r="G2" s="436" t="s">
        <v>9</v>
      </c>
      <c r="H2" s="436" t="s">
        <v>10</v>
      </c>
      <c r="I2" s="436" t="s">
        <v>11</v>
      </c>
      <c r="J2" s="436" t="s">
        <v>12</v>
      </c>
      <c r="K2" s="436" t="s">
        <v>13</v>
      </c>
      <c r="L2" s="436" t="s">
        <v>14</v>
      </c>
      <c r="M2" s="436" t="s">
        <v>15</v>
      </c>
      <c r="N2" s="436" t="s">
        <v>16</v>
      </c>
      <c r="O2" s="436" t="s">
        <v>17</v>
      </c>
      <c r="P2" s="436" t="s">
        <v>18</v>
      </c>
      <c r="Q2" s="436" t="s">
        <v>19</v>
      </c>
      <c r="R2" s="435" t="s">
        <v>20</v>
      </c>
      <c r="S2" s="436" t="s">
        <v>21</v>
      </c>
      <c r="T2" s="436" t="s">
        <v>22</v>
      </c>
      <c r="U2" s="1061" t="s">
        <v>23</v>
      </c>
      <c r="V2" s="812" t="s">
        <v>24</v>
      </c>
      <c r="W2" s="812" t="s">
        <v>25</v>
      </c>
      <c r="X2" s="811" t="s">
        <v>23</v>
      </c>
      <c r="Y2" s="812" t="s">
        <v>24</v>
      </c>
      <c r="Z2" s="812" t="s">
        <v>25</v>
      </c>
      <c r="AA2" s="812" t="s">
        <v>26</v>
      </c>
      <c r="AB2" s="812" t="s">
        <v>27</v>
      </c>
      <c r="AC2" s="812" t="s">
        <v>28</v>
      </c>
      <c r="AD2" s="429"/>
      <c r="AG2" s="260"/>
      <c r="AH2" s="451"/>
      <c r="AI2" s="980">
        <v>13360</v>
      </c>
      <c r="AJ2" s="718" t="s">
        <v>29</v>
      </c>
      <c r="AK2" s="719" t="s">
        <v>30</v>
      </c>
      <c r="AL2" s="493" t="s">
        <v>31</v>
      </c>
      <c r="AM2" s="494" t="s">
        <v>32</v>
      </c>
      <c r="AN2" s="260"/>
      <c r="AO2" s="260"/>
      <c r="AP2" s="452"/>
      <c r="AQ2" s="260"/>
    </row>
    <row r="3" spans="1:50">
      <c r="A3" s="1731">
        <f>+'CONTROL PROD.TORTA'!A105</f>
        <v>46269</v>
      </c>
      <c r="B3" s="434">
        <v>0.375</v>
      </c>
      <c r="C3" s="433">
        <f>+'CONTROL PROD.TORTA'!B106</f>
        <v>1430</v>
      </c>
      <c r="D3" s="433">
        <f>+'CONTROL PROD.TORTA'!C106</f>
        <v>923</v>
      </c>
      <c r="E3" s="433">
        <f>+'CONTROL PROD.TORTA'!D106</f>
        <v>0.182</v>
      </c>
      <c r="F3" s="433">
        <f>+'CONTROL PROD.TORTA'!E106</f>
        <v>0.89800000000000002</v>
      </c>
      <c r="G3" s="433">
        <f>+'CONTROL PROD.TORTA'!F106</f>
        <v>0.43</v>
      </c>
      <c r="H3" s="433">
        <f>+'CONTROL PROD.TORTA'!G106</f>
        <v>0.92700000000000005</v>
      </c>
      <c r="I3" s="433">
        <f>+'CONTROL PROD.TORTA'!H106</f>
        <v>0.46</v>
      </c>
      <c r="J3" s="433">
        <f>+'CONTROL PROD.TORTA'!I106</f>
        <v>25</v>
      </c>
      <c r="K3" s="433">
        <f>+'CONTROL PROD.TORTA'!J106</f>
        <v>17</v>
      </c>
      <c r="L3" s="433">
        <f>+'CONTROL PROD.TORTA'!K106</f>
        <v>3.2</v>
      </c>
      <c r="M3" s="433">
        <f>+'CONTROL PROD.TORTA'!L106</f>
        <v>2.9</v>
      </c>
      <c r="N3" s="433">
        <f>+'CONTROL PROD.TORTA'!M106</f>
        <v>20.2</v>
      </c>
      <c r="O3" s="433">
        <f>+'CONTROL PROD.TORTA'!N106</f>
        <v>3.0200000000000005</v>
      </c>
      <c r="P3" s="433">
        <f>+'CONTROL PROD.TORTA'!O106</f>
        <v>8.3000000000000007</v>
      </c>
      <c r="Q3" s="433">
        <f>+'CONTROL PROD.TORTA'!P106</f>
        <v>0.6454545454545455</v>
      </c>
      <c r="R3" s="433">
        <f>+'CONTROL PROD.TORTA'!Q106</f>
        <v>1.5492957746478873</v>
      </c>
      <c r="S3" s="977">
        <f t="shared" ref="S3:S26" si="0">+C3/$S$1*100</f>
        <v>85.628742514970057</v>
      </c>
      <c r="T3" s="1029">
        <f t="shared" ref="T3:T26" si="1">+D3/1151.7</f>
        <v>0.80142398193974118</v>
      </c>
      <c r="U3" s="813">
        <f>MEDIAN(F3:F26)</f>
        <v>0.23200000000000001</v>
      </c>
      <c r="V3" s="813">
        <f t="shared" ref="V3:V26" si="2">+U3+U3*0.075</f>
        <v>0.24940000000000001</v>
      </c>
      <c r="W3" s="813">
        <f t="shared" ref="W3:W26" si="3">+U3-U3*0.075</f>
        <v>0.21460000000000001</v>
      </c>
      <c r="X3" s="813">
        <f>MEDIAN(H2:H26)</f>
        <v>0.25800000000000001</v>
      </c>
      <c r="Y3" s="813">
        <f t="shared" ref="Y3:Y26" si="4">+X3+X3*0.075</f>
        <v>0.27734999999999999</v>
      </c>
      <c r="Z3" s="813">
        <f t="shared" ref="Z3:Z26" si="5">+X3-X3*0.075</f>
        <v>0.23865</v>
      </c>
      <c r="AA3" s="813">
        <v>0.2</v>
      </c>
      <c r="AB3" s="813">
        <v>15</v>
      </c>
      <c r="AC3" s="813">
        <v>1.8</v>
      </c>
      <c r="AD3" s="430"/>
      <c r="AG3" s="260"/>
      <c r="AH3" s="451"/>
      <c r="AI3" s="440" t="s">
        <v>33</v>
      </c>
      <c r="AJ3" s="709">
        <f>SUM(C3:C10)</f>
        <v>11253</v>
      </c>
      <c r="AK3" s="710">
        <f>SUM(C11:C18)</f>
        <v>11492</v>
      </c>
      <c r="AL3" s="710">
        <f>SUM(C19:C26)</f>
        <v>11560</v>
      </c>
      <c r="AM3" s="711">
        <f>SUM(AJ3:AL3)</f>
        <v>34305</v>
      </c>
      <c r="AN3" s="260"/>
      <c r="AO3" s="260"/>
      <c r="AP3" s="452"/>
      <c r="AQ3" s="260"/>
    </row>
    <row r="4" spans="1:50">
      <c r="A4" s="1732"/>
      <c r="B4" s="434">
        <v>0.41666666666666702</v>
      </c>
      <c r="C4" s="433">
        <f>+'CONTROL PROD.TORTA'!B107</f>
        <v>1406</v>
      </c>
      <c r="D4" s="433">
        <f>+'CONTROL PROD.TORTA'!C107</f>
        <v>573</v>
      </c>
      <c r="E4" s="433">
        <f>+'CONTROL PROD.TORTA'!D107</f>
        <v>0</v>
      </c>
      <c r="F4" s="433">
        <f>+'CONTROL PROD.TORTA'!E107</f>
        <v>0</v>
      </c>
      <c r="G4" s="433">
        <f>+'CONTROL PROD.TORTA'!F107</f>
        <v>0</v>
      </c>
      <c r="H4" s="433">
        <f>+'CONTROL PROD.TORTA'!G107</f>
        <v>0</v>
      </c>
      <c r="I4" s="433">
        <f>+'CONTROL PROD.TORTA'!H107</f>
        <v>0</v>
      </c>
      <c r="J4" s="433">
        <f>+'CONTROL PROD.TORTA'!I107</f>
        <v>0</v>
      </c>
      <c r="K4" s="433">
        <f>+'CONTROL PROD.TORTA'!J107</f>
        <v>0</v>
      </c>
      <c r="L4" s="433">
        <f>+'CONTROL PROD.TORTA'!K107</f>
        <v>0</v>
      </c>
      <c r="M4" s="433">
        <f>+'CONTROL PROD.TORTA'!L107</f>
        <v>0</v>
      </c>
      <c r="N4" s="433">
        <f>+'CONTROL PROD.TORTA'!M107</f>
        <v>0</v>
      </c>
      <c r="O4" s="433">
        <f>+'CONTROL PROD.TORTA'!N107</f>
        <v>0</v>
      </c>
      <c r="P4" s="433">
        <f>+'CONTROL PROD.TORTA'!O107</f>
        <v>0</v>
      </c>
      <c r="Q4" s="433">
        <f>+'CONTROL PROD.TORTA'!P107</f>
        <v>0.40753911806543386</v>
      </c>
      <c r="R4" s="433">
        <f>+'CONTROL PROD.TORTA'!Q107</f>
        <v>2.4537521815008727</v>
      </c>
      <c r="S4" s="977">
        <f t="shared" si="0"/>
        <v>84.191616766467064</v>
      </c>
      <c r="T4" s="1029">
        <f t="shared" si="1"/>
        <v>0.49752539723886424</v>
      </c>
      <c r="U4" s="813">
        <f t="shared" ref="U4:U26" si="6">+U3</f>
        <v>0.23200000000000001</v>
      </c>
      <c r="V4" s="813">
        <f t="shared" si="2"/>
        <v>0.24940000000000001</v>
      </c>
      <c r="W4" s="813">
        <f t="shared" si="3"/>
        <v>0.21460000000000001</v>
      </c>
      <c r="X4" s="813">
        <f t="shared" ref="X4:X26" si="7">+X3</f>
        <v>0.25800000000000001</v>
      </c>
      <c r="Y4" s="813">
        <f t="shared" si="4"/>
        <v>0.27734999999999999</v>
      </c>
      <c r="Z4" s="813">
        <f t="shared" si="5"/>
        <v>0.23865</v>
      </c>
      <c r="AA4" s="813">
        <v>0.2</v>
      </c>
      <c r="AB4" s="813">
        <v>15</v>
      </c>
      <c r="AC4" s="813">
        <v>1.8</v>
      </c>
      <c r="AD4" s="430"/>
      <c r="AG4" s="260"/>
      <c r="AH4" s="451"/>
      <c r="AI4" s="441" t="s">
        <v>34</v>
      </c>
      <c r="AJ4" s="495">
        <f>SUM(D3:D10)</f>
        <v>7279</v>
      </c>
      <c r="AK4" s="443">
        <f>SUM(D11:D18)</f>
        <v>7742</v>
      </c>
      <c r="AL4" s="443">
        <f>SUM(D19:D26)</f>
        <v>7443</v>
      </c>
      <c r="AM4" s="712">
        <f>SUM(AJ4:AL4)</f>
        <v>22464</v>
      </c>
      <c r="AN4" s="260"/>
      <c r="AO4" s="260"/>
      <c r="AP4" s="452"/>
      <c r="AQ4" s="260"/>
    </row>
    <row r="5" spans="1:50">
      <c r="A5" s="1732"/>
      <c r="B5" s="434">
        <v>0.45833333333333298</v>
      </c>
      <c r="C5" s="433">
        <f>+'CONTROL PROD.TORTA'!B108</f>
        <v>1411</v>
      </c>
      <c r="D5" s="433">
        <f>+'CONTROL PROD.TORTA'!C108</f>
        <v>1115</v>
      </c>
      <c r="E5" s="433">
        <f>+'CONTROL PROD.TORTA'!D108</f>
        <v>0.189</v>
      </c>
      <c r="F5" s="433">
        <f>+'CONTROL PROD.TORTA'!E108</f>
        <v>0.73699999999999999</v>
      </c>
      <c r="G5" s="433">
        <f>+'CONTROL PROD.TORTA'!F108</f>
        <v>0.41</v>
      </c>
      <c r="H5" s="433">
        <f>+'CONTROL PROD.TORTA'!G108</f>
        <v>0.66800000000000004</v>
      </c>
      <c r="I5" s="433">
        <f>+'CONTROL PROD.TORTA'!H108</f>
        <v>0.4</v>
      </c>
      <c r="J5" s="433">
        <f>+'CONTROL PROD.TORTA'!I108</f>
        <v>30.1</v>
      </c>
      <c r="K5" s="433">
        <f>+'CONTROL PROD.TORTA'!J108</f>
        <v>18</v>
      </c>
      <c r="L5" s="433">
        <f>+'CONTROL PROD.TORTA'!K108</f>
        <v>3.5</v>
      </c>
      <c r="M5" s="433">
        <f>+'CONTROL PROD.TORTA'!L108</f>
        <v>2.9</v>
      </c>
      <c r="N5" s="433">
        <f>+'CONTROL PROD.TORTA'!M108</f>
        <v>22.84</v>
      </c>
      <c r="O5" s="433">
        <f>+'CONTROL PROD.TORTA'!N108</f>
        <v>3.14</v>
      </c>
      <c r="P5" s="433">
        <f>+'CONTROL PROD.TORTA'!O108</f>
        <v>8.1999999999999993</v>
      </c>
      <c r="Q5" s="433">
        <f>+'CONTROL PROD.TORTA'!P108</f>
        <v>0.79021970233876682</v>
      </c>
      <c r="R5" s="433">
        <f>+'CONTROL PROD.TORTA'!Q108</f>
        <v>1.2654708520179372</v>
      </c>
      <c r="S5" s="977">
        <f t="shared" si="0"/>
        <v>84.491017964071858</v>
      </c>
      <c r="T5" s="1029">
        <f t="shared" si="1"/>
        <v>0.96813406268993663</v>
      </c>
      <c r="U5" s="813">
        <f t="shared" si="6"/>
        <v>0.23200000000000001</v>
      </c>
      <c r="V5" s="813">
        <f t="shared" si="2"/>
        <v>0.24940000000000001</v>
      </c>
      <c r="W5" s="813">
        <f t="shared" si="3"/>
        <v>0.21460000000000001</v>
      </c>
      <c r="X5" s="813">
        <f t="shared" si="7"/>
        <v>0.25800000000000001</v>
      </c>
      <c r="Y5" s="813">
        <f t="shared" si="4"/>
        <v>0.27734999999999999</v>
      </c>
      <c r="Z5" s="813">
        <f t="shared" si="5"/>
        <v>0.23865</v>
      </c>
      <c r="AA5" s="813">
        <v>0.2</v>
      </c>
      <c r="AB5" s="813">
        <v>15</v>
      </c>
      <c r="AC5" s="813">
        <v>1.8</v>
      </c>
      <c r="AD5" s="430"/>
      <c r="AG5" s="260"/>
      <c r="AH5" s="451"/>
      <c r="AI5" s="441" t="s">
        <v>35</v>
      </c>
      <c r="AJ5" s="713">
        <f>+AJ3/AJ4</f>
        <v>1.5459541145761782</v>
      </c>
      <c r="AK5" s="444">
        <f>+AK3/AK4</f>
        <v>1.4843709635753035</v>
      </c>
      <c r="AL5" s="444">
        <f>+AL3/AL4</f>
        <v>1.5531371758699448</v>
      </c>
      <c r="AM5" s="714">
        <f>+AM3/AM4</f>
        <v>1.5271100427350428</v>
      </c>
      <c r="AN5" s="260"/>
      <c r="AO5" s="260"/>
      <c r="AP5" s="452"/>
      <c r="AQ5" s="260"/>
    </row>
    <row r="6" spans="1:50">
      <c r="A6" s="1732"/>
      <c r="B6" s="434">
        <v>0.5</v>
      </c>
      <c r="C6" s="433">
        <f>+'CONTROL PROD.TORTA'!B109</f>
        <v>1419</v>
      </c>
      <c r="D6" s="433">
        <f>+'CONTROL PROD.TORTA'!C109</f>
        <v>1013</v>
      </c>
      <c r="E6" s="433">
        <f>+'CONTROL PROD.TORTA'!D109</f>
        <v>0</v>
      </c>
      <c r="F6" s="433">
        <f>+'CONTROL PROD.TORTA'!E109</f>
        <v>0</v>
      </c>
      <c r="G6" s="433">
        <f>+'CONTROL PROD.TORTA'!F109</f>
        <v>0</v>
      </c>
      <c r="H6" s="433">
        <f>+'CONTROL PROD.TORTA'!G109</f>
        <v>0</v>
      </c>
      <c r="I6" s="433">
        <f>+'CONTROL PROD.TORTA'!H109</f>
        <v>0</v>
      </c>
      <c r="J6" s="433">
        <f>+'CONTROL PROD.TORTA'!I109</f>
        <v>0</v>
      </c>
      <c r="K6" s="433">
        <f>+'CONTROL PROD.TORTA'!J109</f>
        <v>0</v>
      </c>
      <c r="L6" s="433">
        <f>+'CONTROL PROD.TORTA'!K109</f>
        <v>0</v>
      </c>
      <c r="M6" s="433">
        <f>+'CONTROL PROD.TORTA'!L109</f>
        <v>0</v>
      </c>
      <c r="N6" s="433">
        <f>+'CONTROL PROD.TORTA'!M109</f>
        <v>0</v>
      </c>
      <c r="O6" s="433">
        <f>+'CONTROL PROD.TORTA'!N109</f>
        <v>0</v>
      </c>
      <c r="P6" s="433">
        <f>+'CONTROL PROD.TORTA'!O109</f>
        <v>0</v>
      </c>
      <c r="Q6" s="433">
        <f>+'CONTROL PROD.TORTA'!P109</f>
        <v>0.71388301620859762</v>
      </c>
      <c r="R6" s="433">
        <f>+'CONTROL PROD.TORTA'!Q109</f>
        <v>1.4007897334649555</v>
      </c>
      <c r="S6" s="977">
        <f t="shared" si="0"/>
        <v>84.970059880239518</v>
      </c>
      <c r="T6" s="1029">
        <f t="shared" si="1"/>
        <v>0.87956933229139533</v>
      </c>
      <c r="U6" s="813">
        <f t="shared" si="6"/>
        <v>0.23200000000000001</v>
      </c>
      <c r="V6" s="813">
        <f t="shared" si="2"/>
        <v>0.24940000000000001</v>
      </c>
      <c r="W6" s="813">
        <f t="shared" si="3"/>
        <v>0.21460000000000001</v>
      </c>
      <c r="X6" s="813">
        <f t="shared" si="7"/>
        <v>0.25800000000000001</v>
      </c>
      <c r="Y6" s="813">
        <f t="shared" si="4"/>
        <v>0.27734999999999999</v>
      </c>
      <c r="Z6" s="813">
        <f t="shared" si="5"/>
        <v>0.23865</v>
      </c>
      <c r="AA6" s="813">
        <v>0.2</v>
      </c>
      <c r="AB6" s="813">
        <v>15</v>
      </c>
      <c r="AC6" s="813">
        <v>1.8</v>
      </c>
      <c r="AD6" s="430"/>
      <c r="AG6" s="260"/>
      <c r="AH6" s="451"/>
      <c r="AI6" s="442" t="s">
        <v>36</v>
      </c>
      <c r="AJ6" s="715">
        <f>+AJ4/AJ3</f>
        <v>0.64684972896116588</v>
      </c>
      <c r="AK6" s="716">
        <f>+AK4/AK3</f>
        <v>0.67368604246432295</v>
      </c>
      <c r="AL6" s="716">
        <f>+AL4/AL3</f>
        <v>0.64385813148788928</v>
      </c>
      <c r="AM6" s="717">
        <f>+AM4/AM3</f>
        <v>0.65483165719282899</v>
      </c>
      <c r="AN6" s="260"/>
      <c r="AO6" s="260"/>
      <c r="AP6" s="452"/>
      <c r="AQ6" s="260"/>
    </row>
    <row r="7" spans="1:50">
      <c r="A7" s="1732"/>
      <c r="B7" s="434">
        <v>0.54166666666666696</v>
      </c>
      <c r="C7" s="433">
        <f>+'CONTROL PROD.TORTA'!B110</f>
        <v>1404</v>
      </c>
      <c r="D7" s="433">
        <f>+'CONTROL PROD.TORTA'!C110</f>
        <v>1012</v>
      </c>
      <c r="E7" s="433">
        <f>+'CONTROL PROD.TORTA'!D110</f>
        <v>0.17799999999999999</v>
      </c>
      <c r="F7" s="433">
        <f>+'CONTROL PROD.TORTA'!E110</f>
        <v>0.69399999999999995</v>
      </c>
      <c r="G7" s="433">
        <f>+'CONTROL PROD.TORTA'!F110</f>
        <v>0.4</v>
      </c>
      <c r="H7" s="433">
        <f>+'CONTROL PROD.TORTA'!G110</f>
        <v>0.76</v>
      </c>
      <c r="I7" s="433">
        <f>+'CONTROL PROD.TORTA'!H110</f>
        <v>0.43</v>
      </c>
      <c r="J7" s="433">
        <f>+'CONTROL PROD.TORTA'!I110</f>
        <v>31.2</v>
      </c>
      <c r="K7" s="433">
        <f>+'CONTROL PROD.TORTA'!J110</f>
        <v>15.1</v>
      </c>
      <c r="L7" s="433">
        <f>+'CONTROL PROD.TORTA'!K110</f>
        <v>3</v>
      </c>
      <c r="M7" s="433">
        <f>+'CONTROL PROD.TORTA'!L110</f>
        <v>2.4</v>
      </c>
      <c r="N7" s="433">
        <f>+'CONTROL PROD.TORTA'!M110</f>
        <v>21.54</v>
      </c>
      <c r="O7" s="433">
        <f>+'CONTROL PROD.TORTA'!N110</f>
        <v>2.64</v>
      </c>
      <c r="P7" s="433">
        <f>+'CONTROL PROD.TORTA'!O110</f>
        <v>8.1</v>
      </c>
      <c r="Q7" s="433">
        <f>+'CONTROL PROD.TORTA'!P110</f>
        <v>0.72079772079772075</v>
      </c>
      <c r="R7" s="433">
        <f>+'CONTROL PROD.TORTA'!Q110</f>
        <v>1.3873517786561265</v>
      </c>
      <c r="S7" s="977">
        <f t="shared" si="0"/>
        <v>84.071856287425149</v>
      </c>
      <c r="T7" s="1029">
        <f t="shared" si="1"/>
        <v>0.87870105062082138</v>
      </c>
      <c r="U7" s="813">
        <f t="shared" si="6"/>
        <v>0.23200000000000001</v>
      </c>
      <c r="V7" s="813">
        <f t="shared" si="2"/>
        <v>0.24940000000000001</v>
      </c>
      <c r="W7" s="813">
        <f t="shared" si="3"/>
        <v>0.21460000000000001</v>
      </c>
      <c r="X7" s="813">
        <f t="shared" si="7"/>
        <v>0.25800000000000001</v>
      </c>
      <c r="Y7" s="813">
        <f t="shared" si="4"/>
        <v>0.27734999999999999</v>
      </c>
      <c r="Z7" s="813">
        <f t="shared" si="5"/>
        <v>0.23865</v>
      </c>
      <c r="AA7" s="813">
        <v>0.2</v>
      </c>
      <c r="AB7" s="813">
        <v>15</v>
      </c>
      <c r="AC7" s="813">
        <v>1.8</v>
      </c>
      <c r="AD7" s="430"/>
      <c r="AG7" s="260"/>
      <c r="AH7" s="451"/>
      <c r="AI7" s="260"/>
      <c r="AJ7" s="979">
        <f>+AJ3/$AI$2*100</f>
        <v>84.229041916167674</v>
      </c>
      <c r="AK7" s="979">
        <f>+AK3/$AI$2*100</f>
        <v>86.017964071856284</v>
      </c>
      <c r="AL7" s="979">
        <f>+AL3/$AI$2*100</f>
        <v>86.526946107784426</v>
      </c>
      <c r="AM7" s="260"/>
      <c r="AN7" s="260"/>
      <c r="AO7" s="260"/>
      <c r="AP7" s="452"/>
      <c r="AQ7" s="260"/>
    </row>
    <row r="8" spans="1:50">
      <c r="A8" s="1732"/>
      <c r="B8" s="434">
        <v>0.58333333333333304</v>
      </c>
      <c r="C8" s="433">
        <f>+'CONTROL PROD.TORTA'!B111</f>
        <v>1388</v>
      </c>
      <c r="D8" s="433">
        <f>+'CONTROL PROD.TORTA'!C111</f>
        <v>1036</v>
      </c>
      <c r="E8" s="433">
        <f>+'CONTROL PROD.TORTA'!D111</f>
        <v>0</v>
      </c>
      <c r="F8" s="433">
        <f>+'CONTROL PROD.TORTA'!E111</f>
        <v>0</v>
      </c>
      <c r="G8" s="433">
        <f>+'CONTROL PROD.TORTA'!F111</f>
        <v>0</v>
      </c>
      <c r="H8" s="433">
        <f>+'CONTROL PROD.TORTA'!G111</f>
        <v>0</v>
      </c>
      <c r="I8" s="433">
        <f>+'CONTROL PROD.TORTA'!H111</f>
        <v>0</v>
      </c>
      <c r="J8" s="433">
        <f>+'CONTROL PROD.TORTA'!I111</f>
        <v>0</v>
      </c>
      <c r="K8" s="433">
        <f>+'CONTROL PROD.TORTA'!J111</f>
        <v>0</v>
      </c>
      <c r="L8" s="433">
        <f>+'CONTROL PROD.TORTA'!K111</f>
        <v>0</v>
      </c>
      <c r="M8" s="433">
        <f>+'CONTROL PROD.TORTA'!L111</f>
        <v>0</v>
      </c>
      <c r="N8" s="433">
        <f>+'CONTROL PROD.TORTA'!M111</f>
        <v>0</v>
      </c>
      <c r="O8" s="433">
        <f>+'CONTROL PROD.TORTA'!N111</f>
        <v>0</v>
      </c>
      <c r="P8" s="433">
        <f>+'CONTROL PROD.TORTA'!O111</f>
        <v>0</v>
      </c>
      <c r="Q8" s="433">
        <f>+'CONTROL PROD.TORTA'!P111</f>
        <v>0.74639769452449567</v>
      </c>
      <c r="R8" s="433">
        <f>+'CONTROL PROD.TORTA'!Q111</f>
        <v>1.3397683397683398</v>
      </c>
      <c r="S8" s="977">
        <f t="shared" si="0"/>
        <v>83.113772455089816</v>
      </c>
      <c r="T8" s="1029">
        <f t="shared" si="1"/>
        <v>0.89953981071459577</v>
      </c>
      <c r="U8" s="813">
        <f t="shared" si="6"/>
        <v>0.23200000000000001</v>
      </c>
      <c r="V8" s="813">
        <f t="shared" si="2"/>
        <v>0.24940000000000001</v>
      </c>
      <c r="W8" s="813">
        <f t="shared" si="3"/>
        <v>0.21460000000000001</v>
      </c>
      <c r="X8" s="813">
        <f t="shared" si="7"/>
        <v>0.25800000000000001</v>
      </c>
      <c r="Y8" s="813">
        <f t="shared" si="4"/>
        <v>0.27734999999999999</v>
      </c>
      <c r="Z8" s="813">
        <f t="shared" si="5"/>
        <v>0.23865</v>
      </c>
      <c r="AA8" s="813">
        <v>0.2</v>
      </c>
      <c r="AB8" s="813">
        <v>15</v>
      </c>
      <c r="AC8" s="813">
        <v>1.8</v>
      </c>
      <c r="AD8" s="430"/>
      <c r="AG8" s="260"/>
      <c r="AH8" s="451"/>
      <c r="AI8" s="454" t="s">
        <v>37</v>
      </c>
      <c r="AJ8" s="454" t="s">
        <v>37</v>
      </c>
      <c r="AK8" s="454" t="s">
        <v>37</v>
      </c>
      <c r="AL8" s="454" t="s">
        <v>37</v>
      </c>
      <c r="AM8" s="454" t="s">
        <v>37</v>
      </c>
      <c r="AN8" s="454"/>
      <c r="AO8" s="260"/>
      <c r="AP8" s="452"/>
      <c r="AQ8" s="260"/>
    </row>
    <row r="9" spans="1:50">
      <c r="A9" s="1732"/>
      <c r="B9" s="434">
        <v>0.625</v>
      </c>
      <c r="C9" s="433">
        <f>+'CONTROL PROD.TORTA'!B112</f>
        <v>1391</v>
      </c>
      <c r="D9" s="433">
        <f>+'CONTROL PROD.TORTA'!C112</f>
        <v>1004</v>
      </c>
      <c r="E9" s="433">
        <f>+'CONTROL PROD.TORTA'!D112</f>
        <v>0.14799999999999999</v>
      </c>
      <c r="F9" s="433">
        <f>+'CONTROL PROD.TORTA'!E112</f>
        <v>0.629</v>
      </c>
      <c r="G9" s="433">
        <f>+'CONTROL PROD.TORTA'!F112</f>
        <v>0.38</v>
      </c>
      <c r="H9" s="433">
        <f>+'CONTROL PROD.TORTA'!G112</f>
        <v>0.79700000000000004</v>
      </c>
      <c r="I9" s="433">
        <f>+'CONTROL PROD.TORTA'!H112</f>
        <v>0.44</v>
      </c>
      <c r="J9" s="433">
        <f>+'CONTROL PROD.TORTA'!I112</f>
        <v>27</v>
      </c>
      <c r="K9" s="433">
        <f>+'CONTROL PROD.TORTA'!J112</f>
        <v>15.4</v>
      </c>
      <c r="L9" s="433">
        <f>+'CONTROL PROD.TORTA'!K112</f>
        <v>3.3</v>
      </c>
      <c r="M9" s="433">
        <f>+'CONTROL PROD.TORTA'!L112</f>
        <v>2.4</v>
      </c>
      <c r="N9" s="433">
        <f>+'CONTROL PROD.TORTA'!M112</f>
        <v>20.04</v>
      </c>
      <c r="O9" s="433">
        <f>+'CONTROL PROD.TORTA'!N112</f>
        <v>2.76</v>
      </c>
      <c r="P9" s="433">
        <f>+'CONTROL PROD.TORTA'!O112</f>
        <v>8.1</v>
      </c>
      <c r="Q9" s="433">
        <f>+'CONTROL PROD.TORTA'!P112</f>
        <v>0.72178289000718909</v>
      </c>
      <c r="R9" s="433">
        <f>+'CONTROL PROD.TORTA'!Q112</f>
        <v>1.3854581673306772</v>
      </c>
      <c r="S9" s="977">
        <f t="shared" si="0"/>
        <v>83.293413173652695</v>
      </c>
      <c r="T9" s="1029">
        <f t="shared" si="1"/>
        <v>0.87175479725622984</v>
      </c>
      <c r="U9" s="813">
        <f t="shared" si="6"/>
        <v>0.23200000000000001</v>
      </c>
      <c r="V9" s="813">
        <f t="shared" si="2"/>
        <v>0.24940000000000001</v>
      </c>
      <c r="W9" s="813">
        <f t="shared" si="3"/>
        <v>0.21460000000000001</v>
      </c>
      <c r="X9" s="813">
        <f t="shared" si="7"/>
        <v>0.25800000000000001</v>
      </c>
      <c r="Y9" s="813">
        <f t="shared" si="4"/>
        <v>0.27734999999999999</v>
      </c>
      <c r="Z9" s="813">
        <f t="shared" si="5"/>
        <v>0.23865</v>
      </c>
      <c r="AA9" s="813">
        <v>0.2</v>
      </c>
      <c r="AB9" s="813">
        <v>15</v>
      </c>
      <c r="AC9" s="813">
        <v>1.8</v>
      </c>
      <c r="AD9" s="430"/>
      <c r="AG9" s="260"/>
      <c r="AH9" s="451"/>
      <c r="AI9" s="1735" t="s">
        <v>38</v>
      </c>
      <c r="AJ9" s="1736"/>
      <c r="AK9" s="1736"/>
      <c r="AL9" s="1737"/>
      <c r="AM9" s="454" t="s">
        <v>37</v>
      </c>
      <c r="AN9" s="454"/>
      <c r="AO9" s="260"/>
      <c r="AP9" s="452"/>
      <c r="AQ9" s="260"/>
    </row>
    <row r="10" spans="1:50">
      <c r="A10" s="1732"/>
      <c r="B10" s="434">
        <v>0.66666666666666696</v>
      </c>
      <c r="C10" s="433">
        <f>+'CONTROL PROD.TORTA'!B113</f>
        <v>1404</v>
      </c>
      <c r="D10" s="433">
        <f>+'CONTROL PROD.TORTA'!C113</f>
        <v>603</v>
      </c>
      <c r="E10" s="433">
        <f>+'CONTROL PROD.TORTA'!D113</f>
        <v>0</v>
      </c>
      <c r="F10" s="433">
        <f>+'CONTROL PROD.TORTA'!E113</f>
        <v>0</v>
      </c>
      <c r="G10" s="433">
        <f>+'CONTROL PROD.TORTA'!F113</f>
        <v>0</v>
      </c>
      <c r="H10" s="433">
        <f>+'CONTROL PROD.TORTA'!G113</f>
        <v>0</v>
      </c>
      <c r="I10" s="433">
        <f>+'CONTROL PROD.TORTA'!H113</f>
        <v>0</v>
      </c>
      <c r="J10" s="433">
        <f>+'CONTROL PROD.TORTA'!I113</f>
        <v>0</v>
      </c>
      <c r="K10" s="433">
        <f>+'CONTROL PROD.TORTA'!J113</f>
        <v>0</v>
      </c>
      <c r="L10" s="433">
        <f>+'CONTROL PROD.TORTA'!K113</f>
        <v>0</v>
      </c>
      <c r="M10" s="433">
        <f>+'CONTROL PROD.TORTA'!L113</f>
        <v>0</v>
      </c>
      <c r="N10" s="433">
        <f>+'CONTROL PROD.TORTA'!M113</f>
        <v>0</v>
      </c>
      <c r="O10" s="433">
        <f>+'CONTROL PROD.TORTA'!N113</f>
        <v>0</v>
      </c>
      <c r="P10" s="433">
        <f>+'CONTROL PROD.TORTA'!O113</f>
        <v>0</v>
      </c>
      <c r="Q10" s="433">
        <f>+'CONTROL PROD.TORTA'!P113</f>
        <v>0.42948717948717946</v>
      </c>
      <c r="R10" s="433">
        <f>+'CONTROL PROD.TORTA'!Q113</f>
        <v>2.3283582089552239</v>
      </c>
      <c r="S10" s="977">
        <f t="shared" si="0"/>
        <v>84.071856287425149</v>
      </c>
      <c r="T10" s="1029">
        <f t="shared" si="1"/>
        <v>0.52357384735608226</v>
      </c>
      <c r="U10" s="813">
        <f t="shared" si="6"/>
        <v>0.23200000000000001</v>
      </c>
      <c r="V10" s="813">
        <f t="shared" si="2"/>
        <v>0.24940000000000001</v>
      </c>
      <c r="W10" s="813">
        <f t="shared" si="3"/>
        <v>0.21460000000000001</v>
      </c>
      <c r="X10" s="813">
        <f t="shared" si="7"/>
        <v>0.25800000000000001</v>
      </c>
      <c r="Y10" s="813">
        <f t="shared" si="4"/>
        <v>0.27734999999999999</v>
      </c>
      <c r="Z10" s="813">
        <f t="shared" si="5"/>
        <v>0.23865</v>
      </c>
      <c r="AA10" s="813">
        <v>0.2</v>
      </c>
      <c r="AB10" s="813">
        <v>15</v>
      </c>
      <c r="AC10" s="813">
        <v>1.8</v>
      </c>
      <c r="AD10" s="430"/>
      <c r="AG10" s="260"/>
      <c r="AH10" s="451"/>
      <c r="AI10" s="704" t="s">
        <v>39</v>
      </c>
      <c r="AJ10" s="733"/>
      <c r="AK10" s="733"/>
      <c r="AL10" s="734"/>
      <c r="AM10" s="454" t="s">
        <v>40</v>
      </c>
      <c r="AN10" s="454"/>
      <c r="AO10" s="260"/>
      <c r="AP10" s="452"/>
      <c r="AQ10" s="260"/>
    </row>
    <row r="11" spans="1:50">
      <c r="A11" s="1732"/>
      <c r="B11" s="434">
        <v>0.70833333333333304</v>
      </c>
      <c r="C11" s="433">
        <f>+'CONTROL PROD.TORTA'!B114</f>
        <v>1420</v>
      </c>
      <c r="D11" s="433">
        <f>+'CONTROL PROD.TORTA'!C114</f>
        <v>1047</v>
      </c>
      <c r="E11" s="433">
        <f>+'CONTROL PROD.TORTA'!D114</f>
        <v>0.16200000000000001</v>
      </c>
      <c r="F11" s="433">
        <f>+'CONTROL PROD.TORTA'!E114</f>
        <v>0.74299999999999999</v>
      </c>
      <c r="G11" s="433">
        <f>+'CONTROL PROD.TORTA'!F114</f>
        <v>0.41</v>
      </c>
      <c r="H11" s="433">
        <f>+'CONTROL PROD.TORTA'!G114</f>
        <v>0.61</v>
      </c>
      <c r="I11" s="433">
        <f>+'CONTROL PROD.TORTA'!H114</f>
        <v>0.37</v>
      </c>
      <c r="J11" s="433">
        <f>+'CONTROL PROD.TORTA'!I114</f>
        <v>27.5</v>
      </c>
      <c r="K11" s="433">
        <f>+'CONTROL PROD.TORTA'!J114</f>
        <v>15.8</v>
      </c>
      <c r="L11" s="433">
        <f>+'CONTROL PROD.TORTA'!K114</f>
        <v>3.1</v>
      </c>
      <c r="M11" s="433">
        <f>+'CONTROL PROD.TORTA'!L114</f>
        <v>2.8</v>
      </c>
      <c r="N11" s="433">
        <f>+'CONTROL PROD.TORTA'!M114</f>
        <v>20.48</v>
      </c>
      <c r="O11" s="433">
        <f>+'CONTROL PROD.TORTA'!N114</f>
        <v>2.92</v>
      </c>
      <c r="P11" s="433">
        <f>+'CONTROL PROD.TORTA'!O114</f>
        <v>8.3000000000000007</v>
      </c>
      <c r="Q11" s="433">
        <f>+'CONTROL PROD.TORTA'!P114</f>
        <v>0.73732394366197185</v>
      </c>
      <c r="R11" s="433">
        <f>+'CONTROL PROD.TORTA'!Q114</f>
        <v>1.3562559694364851</v>
      </c>
      <c r="S11" s="977">
        <f t="shared" si="0"/>
        <v>85.029940119760482</v>
      </c>
      <c r="T11" s="1029">
        <f t="shared" si="1"/>
        <v>0.90909090909090906</v>
      </c>
      <c r="U11" s="813">
        <f t="shared" si="6"/>
        <v>0.23200000000000001</v>
      </c>
      <c r="V11" s="813">
        <f t="shared" si="2"/>
        <v>0.24940000000000001</v>
      </c>
      <c r="W11" s="813">
        <f t="shared" si="3"/>
        <v>0.21460000000000001</v>
      </c>
      <c r="X11" s="813">
        <f t="shared" si="7"/>
        <v>0.25800000000000001</v>
      </c>
      <c r="Y11" s="813">
        <f t="shared" si="4"/>
        <v>0.27734999999999999</v>
      </c>
      <c r="Z11" s="813">
        <f t="shared" si="5"/>
        <v>0.23865</v>
      </c>
      <c r="AA11" s="813">
        <v>0.2</v>
      </c>
      <c r="AB11" s="813">
        <v>15</v>
      </c>
      <c r="AC11" s="813">
        <v>1.8</v>
      </c>
      <c r="AD11" s="430"/>
      <c r="AG11" s="260"/>
      <c r="AH11" s="451"/>
      <c r="AI11" s="704" t="s">
        <v>41</v>
      </c>
      <c r="AJ11" s="731"/>
      <c r="AK11" s="731"/>
      <c r="AL11" s="732"/>
      <c r="AM11" s="454" t="s">
        <v>37</v>
      </c>
      <c r="AN11" s="454"/>
      <c r="AO11" s="260"/>
      <c r="AP11" s="452"/>
      <c r="AQ11" s="260"/>
    </row>
    <row r="12" spans="1:50">
      <c r="A12" s="1732"/>
      <c r="B12" s="434">
        <v>0.75</v>
      </c>
      <c r="C12" s="433">
        <f>+'CONTROL PROD.TORTA'!B115</f>
        <v>1418</v>
      </c>
      <c r="D12" s="433">
        <f>+'CONTROL PROD.TORTA'!C115</f>
        <v>1018</v>
      </c>
      <c r="E12" s="433">
        <f>+'CONTROL PROD.TORTA'!D115</f>
        <v>0</v>
      </c>
      <c r="F12" s="433">
        <f>+'CONTROL PROD.TORTA'!E115</f>
        <v>0</v>
      </c>
      <c r="G12" s="433">
        <f>+'CONTROL PROD.TORTA'!F115</f>
        <v>0</v>
      </c>
      <c r="H12" s="433">
        <f>+'CONTROL PROD.TORTA'!G115</f>
        <v>0</v>
      </c>
      <c r="I12" s="433">
        <f>+'CONTROL PROD.TORTA'!H115</f>
        <v>0</v>
      </c>
      <c r="J12" s="433">
        <f>+'CONTROL PROD.TORTA'!I115</f>
        <v>0</v>
      </c>
      <c r="K12" s="433">
        <f>+'CONTROL PROD.TORTA'!J115</f>
        <v>0</v>
      </c>
      <c r="L12" s="433">
        <f>+'CONTROL PROD.TORTA'!K115</f>
        <v>0</v>
      </c>
      <c r="M12" s="433">
        <f>+'CONTROL PROD.TORTA'!L115</f>
        <v>0</v>
      </c>
      <c r="N12" s="433">
        <f>+'CONTROL PROD.TORTA'!M115</f>
        <v>0</v>
      </c>
      <c r="O12" s="433">
        <f>+'CONTROL PROD.TORTA'!N115</f>
        <v>0</v>
      </c>
      <c r="P12" s="433">
        <f>+'CONTROL PROD.TORTA'!O115</f>
        <v>0</v>
      </c>
      <c r="Q12" s="433">
        <f>+'CONTROL PROD.TORTA'!P115</f>
        <v>0.71791255289139633</v>
      </c>
      <c r="R12" s="433">
        <f>+'CONTROL PROD.TORTA'!Q115</f>
        <v>1.3929273084479372</v>
      </c>
      <c r="S12" s="977">
        <f t="shared" si="0"/>
        <v>84.910179640718567</v>
      </c>
      <c r="T12" s="1029">
        <f t="shared" si="1"/>
        <v>0.883910740644265</v>
      </c>
      <c r="U12" s="813">
        <f t="shared" si="6"/>
        <v>0.23200000000000001</v>
      </c>
      <c r="V12" s="813">
        <f t="shared" si="2"/>
        <v>0.24940000000000001</v>
      </c>
      <c r="W12" s="813">
        <f t="shared" si="3"/>
        <v>0.21460000000000001</v>
      </c>
      <c r="X12" s="813">
        <f t="shared" si="7"/>
        <v>0.25800000000000001</v>
      </c>
      <c r="Y12" s="813">
        <f t="shared" si="4"/>
        <v>0.27734999999999999</v>
      </c>
      <c r="Z12" s="813">
        <f t="shared" si="5"/>
        <v>0.23865</v>
      </c>
      <c r="AA12" s="813">
        <v>0.2</v>
      </c>
      <c r="AB12" s="813">
        <v>15</v>
      </c>
      <c r="AC12" s="813">
        <v>1.8</v>
      </c>
      <c r="AD12" s="430"/>
      <c r="AG12" s="260"/>
      <c r="AH12" s="451"/>
      <c r="AI12" s="705" t="s">
        <v>42</v>
      </c>
      <c r="AJ12" s="706"/>
      <c r="AK12" s="707"/>
      <c r="AL12" s="708"/>
      <c r="AM12" s="454" t="s">
        <v>37</v>
      </c>
      <c r="AN12" s="454"/>
      <c r="AO12" s="260"/>
      <c r="AP12" s="452"/>
      <c r="AQ12" s="260"/>
    </row>
    <row r="13" spans="1:50">
      <c r="A13" s="1732"/>
      <c r="B13" s="434">
        <v>0.79166666666666696</v>
      </c>
      <c r="C13" s="433">
        <f>+'CONTROL PROD.TORTA'!B116</f>
        <v>1413</v>
      </c>
      <c r="D13" s="433">
        <f>+'CONTROL PROD.TORTA'!C116</f>
        <v>912</v>
      </c>
      <c r="E13" s="433">
        <f>+'CONTROL PROD.TORTA'!D116</f>
        <v>0.161</v>
      </c>
      <c r="F13" s="433">
        <f>+'CONTROL PROD.TORTA'!E116</f>
        <v>0.75700000000000001</v>
      </c>
      <c r="G13" s="433">
        <f>+'CONTROL PROD.TORTA'!F116</f>
        <v>0.43</v>
      </c>
      <c r="H13" s="433">
        <f>+'CONTROL PROD.TORTA'!G116</f>
        <v>0.66100000000000003</v>
      </c>
      <c r="I13" s="433">
        <f>+'CONTROL PROD.TORTA'!H116</f>
        <v>0.39</v>
      </c>
      <c r="J13" s="433">
        <f>+'CONTROL PROD.TORTA'!I116</f>
        <v>25.3</v>
      </c>
      <c r="K13" s="433">
        <f>+'CONTROL PROD.TORTA'!J116</f>
        <v>13.8</v>
      </c>
      <c r="L13" s="433">
        <f>+'CONTROL PROD.TORTA'!K116</f>
        <v>2.8</v>
      </c>
      <c r="M13" s="433">
        <f>+'CONTROL PROD.TORTA'!L116</f>
        <v>2.4</v>
      </c>
      <c r="N13" s="433">
        <f>+'CONTROL PROD.TORTA'!M116</f>
        <v>18.399999999999999</v>
      </c>
      <c r="O13" s="433">
        <f>+'CONTROL PROD.TORTA'!N116</f>
        <v>2.5599999999999996</v>
      </c>
      <c r="P13" s="433">
        <f>+'CONTROL PROD.TORTA'!O116</f>
        <v>8.1999999999999993</v>
      </c>
      <c r="Q13" s="433">
        <f>+'CONTROL PROD.TORTA'!P116</f>
        <v>0.64543524416135878</v>
      </c>
      <c r="R13" s="433">
        <f>+'CONTROL PROD.TORTA'!Q116</f>
        <v>1.549342105263158</v>
      </c>
      <c r="S13" s="977">
        <f t="shared" si="0"/>
        <v>84.610778443113773</v>
      </c>
      <c r="T13" s="1029">
        <f t="shared" si="1"/>
        <v>0.791872883563428</v>
      </c>
      <c r="U13" s="813">
        <f t="shared" si="6"/>
        <v>0.23200000000000001</v>
      </c>
      <c r="V13" s="813">
        <f t="shared" si="2"/>
        <v>0.24940000000000001</v>
      </c>
      <c r="W13" s="813">
        <f t="shared" si="3"/>
        <v>0.21460000000000001</v>
      </c>
      <c r="X13" s="813">
        <f t="shared" si="7"/>
        <v>0.25800000000000001</v>
      </c>
      <c r="Y13" s="813">
        <f t="shared" si="4"/>
        <v>0.27734999999999999</v>
      </c>
      <c r="Z13" s="813">
        <f t="shared" si="5"/>
        <v>0.23865</v>
      </c>
      <c r="AA13" s="813">
        <v>0.2</v>
      </c>
      <c r="AB13" s="813">
        <v>15</v>
      </c>
      <c r="AC13" s="813">
        <v>1.8</v>
      </c>
      <c r="AD13" s="430"/>
      <c r="AG13" s="260"/>
      <c r="AH13" s="451"/>
      <c r="AI13" s="454" t="s">
        <v>37</v>
      </c>
      <c r="AJ13" s="454"/>
      <c r="AK13" s="454" t="s">
        <v>37</v>
      </c>
      <c r="AL13" s="454" t="s">
        <v>37</v>
      </c>
      <c r="AM13" s="454" t="s">
        <v>37</v>
      </c>
      <c r="AN13" s="454"/>
      <c r="AO13" s="260"/>
      <c r="AP13" s="452"/>
      <c r="AQ13" s="260"/>
    </row>
    <row r="14" spans="1:50">
      <c r="A14" s="1732"/>
      <c r="B14" s="434">
        <v>0.83333333333333304</v>
      </c>
      <c r="C14" s="433">
        <f>+'CONTROL PROD.TORTA'!B117</f>
        <v>1436</v>
      </c>
      <c r="D14" s="433">
        <f>+'CONTROL PROD.TORTA'!C117</f>
        <v>1048</v>
      </c>
      <c r="E14" s="433">
        <f>+'CONTROL PROD.TORTA'!D117</f>
        <v>0</v>
      </c>
      <c r="F14" s="433">
        <f>+'CONTROL PROD.TORTA'!E117</f>
        <v>0</v>
      </c>
      <c r="G14" s="433">
        <f>+'CONTROL PROD.TORTA'!F117</f>
        <v>0</v>
      </c>
      <c r="H14" s="433">
        <f>+'CONTROL PROD.TORTA'!G117</f>
        <v>0</v>
      </c>
      <c r="I14" s="433">
        <f>+'CONTROL PROD.TORTA'!H117</f>
        <v>0</v>
      </c>
      <c r="J14" s="433">
        <f>+'CONTROL PROD.TORTA'!I117</f>
        <v>0</v>
      </c>
      <c r="K14" s="433">
        <f>+'CONTROL PROD.TORTA'!J117</f>
        <v>0</v>
      </c>
      <c r="L14" s="433">
        <f>+'CONTROL PROD.TORTA'!K117</f>
        <v>0</v>
      </c>
      <c r="M14" s="433">
        <f>+'CONTROL PROD.TORTA'!L117</f>
        <v>0</v>
      </c>
      <c r="N14" s="433">
        <f>+'CONTROL PROD.TORTA'!M117</f>
        <v>0</v>
      </c>
      <c r="O14" s="433">
        <f>+'CONTROL PROD.TORTA'!N117</f>
        <v>0</v>
      </c>
      <c r="P14" s="433">
        <f>+'CONTROL PROD.TORTA'!O117</f>
        <v>0</v>
      </c>
      <c r="Q14" s="433">
        <f>+'CONTROL PROD.TORTA'!P117</f>
        <v>0.72980501392757657</v>
      </c>
      <c r="R14" s="433">
        <f>+'CONTROL PROD.TORTA'!Q117</f>
        <v>1.3702290076335879</v>
      </c>
      <c r="S14" s="977">
        <f t="shared" si="0"/>
        <v>85.988023952095801</v>
      </c>
      <c r="T14" s="1029">
        <f t="shared" si="1"/>
        <v>0.90995919076148302</v>
      </c>
      <c r="U14" s="813">
        <f t="shared" si="6"/>
        <v>0.23200000000000001</v>
      </c>
      <c r="V14" s="813">
        <f t="shared" si="2"/>
        <v>0.24940000000000001</v>
      </c>
      <c r="W14" s="813">
        <f t="shared" si="3"/>
        <v>0.21460000000000001</v>
      </c>
      <c r="X14" s="813">
        <f t="shared" si="7"/>
        <v>0.25800000000000001</v>
      </c>
      <c r="Y14" s="813">
        <f t="shared" si="4"/>
        <v>0.27734999999999999</v>
      </c>
      <c r="Z14" s="813">
        <f t="shared" si="5"/>
        <v>0.23865</v>
      </c>
      <c r="AA14" s="813">
        <v>0.2</v>
      </c>
      <c r="AB14" s="813">
        <v>15</v>
      </c>
      <c r="AC14" s="813">
        <v>1.8</v>
      </c>
      <c r="AD14" s="430"/>
      <c r="AG14" s="260"/>
      <c r="AH14" s="451"/>
      <c r="AI14" s="1738" t="s">
        <v>43</v>
      </c>
      <c r="AJ14" s="1739"/>
      <c r="AK14" s="1740"/>
      <c r="AL14" s="454" t="s">
        <v>37</v>
      </c>
      <c r="AM14" s="454" t="s">
        <v>37</v>
      </c>
      <c r="AN14" s="454"/>
      <c r="AO14" s="260"/>
      <c r="AP14" s="452"/>
      <c r="AQ14" s="260"/>
    </row>
    <row r="15" spans="1:50">
      <c r="A15" s="1732"/>
      <c r="B15" s="434">
        <v>0.875</v>
      </c>
      <c r="C15" s="433">
        <f>+'CONTROL PROD.TORTA'!B118</f>
        <v>1440</v>
      </c>
      <c r="D15" s="433">
        <f>+'CONTROL PROD.TORTA'!C118</f>
        <v>932</v>
      </c>
      <c r="E15" s="433">
        <f>+'CONTROL PROD.TORTA'!D118</f>
        <v>0.153</v>
      </c>
      <c r="F15" s="433">
        <f>+'CONTROL PROD.TORTA'!E118</f>
        <v>0.60099999999999998</v>
      </c>
      <c r="G15" s="433">
        <f>+'CONTROL PROD.TORTA'!F118</f>
        <v>0.37</v>
      </c>
      <c r="H15" s="433">
        <f>+'CONTROL PROD.TORTA'!G118</f>
        <v>0.67200000000000004</v>
      </c>
      <c r="I15" s="433">
        <f>+'CONTROL PROD.TORTA'!H118</f>
        <v>0.4</v>
      </c>
      <c r="J15" s="433">
        <f>+'CONTROL PROD.TORTA'!I118</f>
        <v>24.2</v>
      </c>
      <c r="K15" s="433">
        <f>+'CONTROL PROD.TORTA'!J118</f>
        <v>12.5</v>
      </c>
      <c r="L15" s="433">
        <f>+'CONTROL PROD.TORTA'!K118</f>
        <v>2.5</v>
      </c>
      <c r="M15" s="433">
        <f>+'CONTROL PROD.TORTA'!L118</f>
        <v>1.9</v>
      </c>
      <c r="N15" s="433">
        <f>+'CONTROL PROD.TORTA'!M118</f>
        <v>17.18</v>
      </c>
      <c r="O15" s="433">
        <f>+'CONTROL PROD.TORTA'!N118</f>
        <v>2.1399999999999997</v>
      </c>
      <c r="P15" s="433">
        <f>+'CONTROL PROD.TORTA'!O118</f>
        <v>8.6</v>
      </c>
      <c r="Q15" s="433">
        <f>+'CONTROL PROD.TORTA'!P118</f>
        <v>0.64722222222222225</v>
      </c>
      <c r="R15" s="433">
        <f>+'CONTROL PROD.TORTA'!Q118</f>
        <v>1.5450643776824033</v>
      </c>
      <c r="S15" s="977">
        <f t="shared" si="0"/>
        <v>86.227544910179645</v>
      </c>
      <c r="T15" s="1029">
        <f t="shared" si="1"/>
        <v>0.80923851697490667</v>
      </c>
      <c r="U15" s="813">
        <f t="shared" si="6"/>
        <v>0.23200000000000001</v>
      </c>
      <c r="V15" s="813">
        <f t="shared" si="2"/>
        <v>0.24940000000000001</v>
      </c>
      <c r="W15" s="813">
        <f t="shared" si="3"/>
        <v>0.21460000000000001</v>
      </c>
      <c r="X15" s="813">
        <f t="shared" si="7"/>
        <v>0.25800000000000001</v>
      </c>
      <c r="Y15" s="813">
        <f t="shared" si="4"/>
        <v>0.27734999999999999</v>
      </c>
      <c r="Z15" s="813">
        <f t="shared" si="5"/>
        <v>0.23865</v>
      </c>
      <c r="AA15" s="813">
        <v>0.2</v>
      </c>
      <c r="AB15" s="813">
        <v>15</v>
      </c>
      <c r="AC15" s="813">
        <v>1.8</v>
      </c>
      <c r="AD15" s="430"/>
      <c r="AG15" s="260"/>
      <c r="AH15" s="451"/>
      <c r="AI15" s="441" t="s">
        <v>44</v>
      </c>
      <c r="AJ15" s="1741">
        <f>+AP72</f>
        <v>0</v>
      </c>
      <c r="AK15" s="1742"/>
      <c r="AL15" s="454" t="s">
        <v>37</v>
      </c>
      <c r="AM15" s="454" t="s">
        <v>37</v>
      </c>
      <c r="AN15" s="454"/>
      <c r="AO15" s="260"/>
      <c r="AP15" s="452"/>
      <c r="AQ15" s="260"/>
    </row>
    <row r="16" spans="1:50">
      <c r="A16" s="1732"/>
      <c r="B16" s="434">
        <v>0.91666666666666696</v>
      </c>
      <c r="C16" s="433">
        <f>+'CONTROL PROD.TORTA'!B119</f>
        <v>1443</v>
      </c>
      <c r="D16" s="433">
        <f>+'CONTROL PROD.TORTA'!C119</f>
        <v>898</v>
      </c>
      <c r="E16" s="433">
        <f>+'CONTROL PROD.TORTA'!D119</f>
        <v>0</v>
      </c>
      <c r="F16" s="433">
        <f>+'CONTROL PROD.TORTA'!E119</f>
        <v>0</v>
      </c>
      <c r="G16" s="433">
        <f>+'CONTROL PROD.TORTA'!F119</f>
        <v>0</v>
      </c>
      <c r="H16" s="433">
        <f>+'CONTROL PROD.TORTA'!G119</f>
        <v>0</v>
      </c>
      <c r="I16" s="433">
        <f>+'CONTROL PROD.TORTA'!H119</f>
        <v>0</v>
      </c>
      <c r="J16" s="433">
        <f>+'CONTROL PROD.TORTA'!I119</f>
        <v>0</v>
      </c>
      <c r="K16" s="433">
        <f>+'CONTROL PROD.TORTA'!J119</f>
        <v>0</v>
      </c>
      <c r="L16" s="433">
        <f>+'CONTROL PROD.TORTA'!K119</f>
        <v>0</v>
      </c>
      <c r="M16" s="433">
        <f>+'CONTROL PROD.TORTA'!L119</f>
        <v>0</v>
      </c>
      <c r="N16" s="433">
        <f>+'CONTROL PROD.TORTA'!M119</f>
        <v>0</v>
      </c>
      <c r="O16" s="433">
        <f>+'CONTROL PROD.TORTA'!N119</f>
        <v>0</v>
      </c>
      <c r="P16" s="433">
        <f>+'CONTROL PROD.TORTA'!O119</f>
        <v>0</v>
      </c>
      <c r="Q16" s="433">
        <f>+'CONTROL PROD.TORTA'!P119</f>
        <v>0.62231462231462231</v>
      </c>
      <c r="R16" s="433">
        <f>+'CONTROL PROD.TORTA'!Q119</f>
        <v>1.6069042316258353</v>
      </c>
      <c r="S16" s="977">
        <f t="shared" si="0"/>
        <v>86.407185628742511</v>
      </c>
      <c r="T16" s="1029">
        <f t="shared" si="1"/>
        <v>0.77971694017539284</v>
      </c>
      <c r="U16" s="813">
        <f t="shared" si="6"/>
        <v>0.23200000000000001</v>
      </c>
      <c r="V16" s="813">
        <f t="shared" si="2"/>
        <v>0.24940000000000001</v>
      </c>
      <c r="W16" s="813">
        <f t="shared" si="3"/>
        <v>0.21460000000000001</v>
      </c>
      <c r="X16" s="813">
        <f t="shared" si="7"/>
        <v>0.25800000000000001</v>
      </c>
      <c r="Y16" s="813">
        <f t="shared" si="4"/>
        <v>0.27734999999999999</v>
      </c>
      <c r="Z16" s="813">
        <f t="shared" si="5"/>
        <v>0.23865</v>
      </c>
      <c r="AA16" s="813">
        <v>0.2</v>
      </c>
      <c r="AB16" s="813">
        <v>15</v>
      </c>
      <c r="AC16" s="813">
        <v>1.8</v>
      </c>
      <c r="AD16" s="430"/>
      <c r="AG16" s="260"/>
      <c r="AH16" s="451"/>
      <c r="AI16" s="441" t="s">
        <v>45</v>
      </c>
      <c r="AJ16" s="1743">
        <f>+AQ72</f>
        <v>0</v>
      </c>
      <c r="AK16" s="1744"/>
      <c r="AL16" s="454" t="s">
        <v>37</v>
      </c>
      <c r="AM16" s="454" t="s">
        <v>37</v>
      </c>
      <c r="AN16" s="454"/>
      <c r="AO16" s="260"/>
      <c r="AP16" s="452"/>
      <c r="AQ16" s="260"/>
    </row>
    <row r="17" spans="1:44">
      <c r="A17" s="1732"/>
      <c r="B17" s="434">
        <v>0.95833333333333304</v>
      </c>
      <c r="C17" s="433">
        <f>+'CONTROL PROD.TORTA'!B120</f>
        <v>1462</v>
      </c>
      <c r="D17" s="433">
        <f>+'CONTROL PROD.TORTA'!C120</f>
        <v>967</v>
      </c>
      <c r="E17" s="433">
        <f>+'CONTROL PROD.TORTA'!D120</f>
        <v>0.14000000000000001</v>
      </c>
      <c r="F17" s="433">
        <f>+'CONTROL PROD.TORTA'!E120</f>
        <v>0.63600000000000001</v>
      </c>
      <c r="G17" s="433">
        <f>+'CONTROL PROD.TORTA'!F120</f>
        <v>0.39</v>
      </c>
      <c r="H17" s="433">
        <f>+'CONTROL PROD.TORTA'!G120</f>
        <v>0.70299999999999996</v>
      </c>
      <c r="I17" s="433">
        <f>+'CONTROL PROD.TORTA'!H120</f>
        <v>0.42</v>
      </c>
      <c r="J17" s="433">
        <f>+'CONTROL PROD.TORTA'!I120</f>
        <v>23.7</v>
      </c>
      <c r="K17" s="433">
        <f>+'CONTROL PROD.TORTA'!J120</f>
        <v>14.1</v>
      </c>
      <c r="L17" s="433">
        <f>+'CONTROL PROD.TORTA'!K120</f>
        <v>2.4</v>
      </c>
      <c r="M17" s="433">
        <f>+'CONTROL PROD.TORTA'!L120</f>
        <v>2.4</v>
      </c>
      <c r="N17" s="433">
        <f>+'CONTROL PROD.TORTA'!M120</f>
        <v>17.939999999999998</v>
      </c>
      <c r="O17" s="433">
        <f>+'CONTROL PROD.TORTA'!N120</f>
        <v>2.4</v>
      </c>
      <c r="P17" s="433">
        <f>+'CONTROL PROD.TORTA'!O120</f>
        <v>8.1999999999999993</v>
      </c>
      <c r="Q17" s="433">
        <f>+'CONTROL PROD.TORTA'!P120</f>
        <v>0.66142270861833108</v>
      </c>
      <c r="R17" s="433">
        <f>+'CONTROL PROD.TORTA'!Q120</f>
        <v>1.5118924508790073</v>
      </c>
      <c r="S17" s="977">
        <f t="shared" si="0"/>
        <v>87.544910179640723</v>
      </c>
      <c r="T17" s="1029">
        <f t="shared" si="1"/>
        <v>0.83962837544499436</v>
      </c>
      <c r="U17" s="813">
        <f t="shared" si="6"/>
        <v>0.23200000000000001</v>
      </c>
      <c r="V17" s="813">
        <f t="shared" si="2"/>
        <v>0.24940000000000001</v>
      </c>
      <c r="W17" s="813">
        <f t="shared" si="3"/>
        <v>0.21460000000000001</v>
      </c>
      <c r="X17" s="813">
        <f t="shared" si="7"/>
        <v>0.25800000000000001</v>
      </c>
      <c r="Y17" s="813">
        <f t="shared" si="4"/>
        <v>0.27734999999999999</v>
      </c>
      <c r="Z17" s="813">
        <f t="shared" si="5"/>
        <v>0.23865</v>
      </c>
      <c r="AA17" s="813">
        <v>0.2</v>
      </c>
      <c r="AB17" s="813">
        <v>15</v>
      </c>
      <c r="AC17" s="813">
        <v>1.8</v>
      </c>
      <c r="AD17" s="430"/>
      <c r="AG17" s="260"/>
      <c r="AH17" s="451"/>
      <c r="AI17" s="441" t="s">
        <v>46</v>
      </c>
      <c r="AJ17" s="1743"/>
      <c r="AK17" s="1744"/>
      <c r="AL17" s="454" t="s">
        <v>37</v>
      </c>
      <c r="AM17" s="454" t="s">
        <v>37</v>
      </c>
      <c r="AN17" s="454"/>
      <c r="AO17" s="260"/>
      <c r="AP17" s="452"/>
      <c r="AQ17" s="260"/>
    </row>
    <row r="18" spans="1:44">
      <c r="A18" s="1732"/>
      <c r="B18" s="434">
        <v>1</v>
      </c>
      <c r="C18" s="433">
        <f>+'CONTROL PROD.TORTA'!B121</f>
        <v>1460</v>
      </c>
      <c r="D18" s="433">
        <f>+'CONTROL PROD.TORTA'!C121</f>
        <v>920</v>
      </c>
      <c r="E18" s="433">
        <f>+'CONTROL PROD.TORTA'!D121</f>
        <v>0</v>
      </c>
      <c r="F18" s="433">
        <f>+'CONTROL PROD.TORTA'!E121</f>
        <v>0</v>
      </c>
      <c r="G18" s="433">
        <f>+'CONTROL PROD.TORTA'!F121</f>
        <v>0</v>
      </c>
      <c r="H18" s="433">
        <f>+'CONTROL PROD.TORTA'!G121</f>
        <v>0</v>
      </c>
      <c r="I18" s="433">
        <f>+'CONTROL PROD.TORTA'!H121</f>
        <v>0</v>
      </c>
      <c r="J18" s="433">
        <f>+'CONTROL PROD.TORTA'!I121</f>
        <v>0</v>
      </c>
      <c r="K18" s="433">
        <f>+'CONTROL PROD.TORTA'!J121</f>
        <v>0</v>
      </c>
      <c r="L18" s="433">
        <f>+'CONTROL PROD.TORTA'!K121</f>
        <v>0</v>
      </c>
      <c r="M18" s="433">
        <f>+'CONTROL PROD.TORTA'!L121</f>
        <v>0</v>
      </c>
      <c r="N18" s="433">
        <f>+'CONTROL PROD.TORTA'!M121</f>
        <v>0</v>
      </c>
      <c r="O18" s="433">
        <f>+'CONTROL PROD.TORTA'!N121</f>
        <v>0</v>
      </c>
      <c r="P18" s="433">
        <f>+'CONTROL PROD.TORTA'!O121</f>
        <v>0</v>
      </c>
      <c r="Q18" s="433">
        <f>+'CONTROL PROD.TORTA'!P121</f>
        <v>0.63013698630136983</v>
      </c>
      <c r="R18" s="433">
        <f>+'CONTROL PROD.TORTA'!Q121</f>
        <v>1.5869565217391306</v>
      </c>
      <c r="S18" s="977">
        <f t="shared" si="0"/>
        <v>87.425149700598809</v>
      </c>
      <c r="T18" s="1029">
        <f t="shared" si="1"/>
        <v>0.79881913692801942</v>
      </c>
      <c r="U18" s="813">
        <f t="shared" si="6"/>
        <v>0.23200000000000001</v>
      </c>
      <c r="V18" s="813">
        <f t="shared" si="2"/>
        <v>0.24940000000000001</v>
      </c>
      <c r="W18" s="813">
        <f t="shared" si="3"/>
        <v>0.21460000000000001</v>
      </c>
      <c r="X18" s="813">
        <f t="shared" si="7"/>
        <v>0.25800000000000001</v>
      </c>
      <c r="Y18" s="813">
        <f t="shared" si="4"/>
        <v>0.27734999999999999</v>
      </c>
      <c r="Z18" s="813">
        <f t="shared" si="5"/>
        <v>0.23865</v>
      </c>
      <c r="AA18" s="813">
        <v>0.2</v>
      </c>
      <c r="AB18" s="813">
        <v>15</v>
      </c>
      <c r="AC18" s="813">
        <v>1.8</v>
      </c>
      <c r="AD18" s="430"/>
      <c r="AG18" s="260"/>
      <c r="AH18" s="451"/>
      <c r="AI18" s="442" t="s">
        <v>47</v>
      </c>
      <c r="AJ18" s="1745">
        <f>+AS72</f>
        <v>0</v>
      </c>
      <c r="AK18" s="1746"/>
      <c r="AL18" s="454" t="s">
        <v>37</v>
      </c>
      <c r="AM18" s="454" t="s">
        <v>37</v>
      </c>
      <c r="AN18" s="454"/>
      <c r="AO18" s="260"/>
      <c r="AP18" s="452"/>
      <c r="AQ18" s="260"/>
    </row>
    <row r="19" spans="1:44">
      <c r="A19" s="1732"/>
      <c r="B19" s="434">
        <v>1.0416666666666701</v>
      </c>
      <c r="C19" s="433">
        <f>+'CONTROL PROD.TORTA'!B122</f>
        <v>1455</v>
      </c>
      <c r="D19" s="433">
        <f>+'CONTROL PROD.TORTA'!C122</f>
        <v>960</v>
      </c>
      <c r="E19" s="433">
        <f>+'CONTROL PROD.TORTA'!D122</f>
        <v>0.13600000000000001</v>
      </c>
      <c r="F19" s="433">
        <f>+'CONTROL PROD.TORTA'!E122</f>
        <v>0.46400000000000002</v>
      </c>
      <c r="G19" s="433">
        <f>+'CONTROL PROD.TORTA'!F122</f>
        <v>0.25</v>
      </c>
      <c r="H19" s="433">
        <f>+'CONTROL PROD.TORTA'!G122</f>
        <v>0.52700000000000002</v>
      </c>
      <c r="I19" s="433">
        <f>+'CONTROL PROD.TORTA'!H122</f>
        <v>0.28000000000000003</v>
      </c>
      <c r="J19" s="433">
        <f>+'CONTROL PROD.TORTA'!I122</f>
        <v>28.2</v>
      </c>
      <c r="K19" s="433">
        <f>+'CONTROL PROD.TORTA'!J122</f>
        <v>14</v>
      </c>
      <c r="L19" s="433">
        <f>+'CONTROL PROD.TORTA'!K122</f>
        <v>2.8</v>
      </c>
      <c r="M19" s="433">
        <f>+'CONTROL PROD.TORTA'!L122</f>
        <v>2.2999999999999998</v>
      </c>
      <c r="N19" s="433">
        <f>+'CONTROL PROD.TORTA'!M122</f>
        <v>19.68</v>
      </c>
      <c r="O19" s="433">
        <f>+'CONTROL PROD.TORTA'!N122</f>
        <v>2.5</v>
      </c>
      <c r="P19" s="433">
        <f>+'CONTROL PROD.TORTA'!O122</f>
        <v>8</v>
      </c>
      <c r="Q19" s="433">
        <f>+'CONTROL PROD.TORTA'!P122</f>
        <v>0.65979381443298968</v>
      </c>
      <c r="R19" s="433">
        <f>+'CONTROL PROD.TORTA'!Q122</f>
        <v>1.515625</v>
      </c>
      <c r="S19" s="977">
        <f t="shared" si="0"/>
        <v>87.125748502994014</v>
      </c>
      <c r="T19" s="1029">
        <f t="shared" si="1"/>
        <v>0.83355040375097678</v>
      </c>
      <c r="U19" s="813">
        <f t="shared" si="6"/>
        <v>0.23200000000000001</v>
      </c>
      <c r="V19" s="813">
        <f t="shared" si="2"/>
        <v>0.24940000000000001</v>
      </c>
      <c r="W19" s="813">
        <f t="shared" si="3"/>
        <v>0.21460000000000001</v>
      </c>
      <c r="X19" s="813">
        <f t="shared" si="7"/>
        <v>0.25800000000000001</v>
      </c>
      <c r="Y19" s="813">
        <f t="shared" si="4"/>
        <v>0.27734999999999999</v>
      </c>
      <c r="Z19" s="813">
        <f t="shared" si="5"/>
        <v>0.23865</v>
      </c>
      <c r="AA19" s="813">
        <v>0.2</v>
      </c>
      <c r="AB19" s="813">
        <v>15</v>
      </c>
      <c r="AC19" s="813">
        <v>1.8</v>
      </c>
      <c r="AD19" s="430"/>
      <c r="AG19" s="260"/>
      <c r="AH19" s="451"/>
      <c r="AI19" s="454" t="s">
        <v>37</v>
      </c>
      <c r="AJ19" s="454" t="s">
        <v>37</v>
      </c>
      <c r="AK19" s="454" t="s">
        <v>37</v>
      </c>
      <c r="AL19" s="454" t="s">
        <v>37</v>
      </c>
      <c r="AM19" s="454" t="s">
        <v>37</v>
      </c>
      <c r="AN19" s="454"/>
      <c r="AO19" s="260"/>
      <c r="AP19" s="452"/>
      <c r="AQ19" s="260"/>
    </row>
    <row r="20" spans="1:44">
      <c r="A20" s="1732"/>
      <c r="B20" s="434">
        <v>1.0833333333333299</v>
      </c>
      <c r="C20" s="433">
        <f>+'CONTROL PROD.TORTA'!B123</f>
        <v>1438</v>
      </c>
      <c r="D20" s="433">
        <f>+'CONTROL PROD.TORTA'!C123</f>
        <v>902</v>
      </c>
      <c r="E20" s="433">
        <f>+'CONTROL PROD.TORTA'!D123</f>
        <v>0</v>
      </c>
      <c r="F20" s="433">
        <f>+'CONTROL PROD.TORTA'!E123</f>
        <v>0</v>
      </c>
      <c r="G20" s="433">
        <f>+'CONTROL PROD.TORTA'!F123</f>
        <v>0</v>
      </c>
      <c r="H20" s="433">
        <f>+'CONTROL PROD.TORTA'!G123</f>
        <v>0</v>
      </c>
      <c r="I20" s="433">
        <f>+'CONTROL PROD.TORTA'!H123</f>
        <v>0</v>
      </c>
      <c r="J20" s="433">
        <f>+'CONTROL PROD.TORTA'!I123</f>
        <v>0</v>
      </c>
      <c r="K20" s="433">
        <f>+'CONTROL PROD.TORTA'!J123</f>
        <v>0</v>
      </c>
      <c r="L20" s="433">
        <f>+'CONTROL PROD.TORTA'!K123</f>
        <v>0</v>
      </c>
      <c r="M20" s="433">
        <f>+'CONTROL PROD.TORTA'!L123</f>
        <v>0</v>
      </c>
      <c r="N20" s="433">
        <f>+'CONTROL PROD.TORTA'!M123</f>
        <v>0</v>
      </c>
      <c r="O20" s="433">
        <f>+'CONTROL PROD.TORTA'!N123</f>
        <v>0</v>
      </c>
      <c r="P20" s="433">
        <f>+'CONTROL PROD.TORTA'!O123</f>
        <v>0</v>
      </c>
      <c r="Q20" s="433">
        <f>+'CONTROL PROD.TORTA'!P123</f>
        <v>0.62726008344923501</v>
      </c>
      <c r="R20" s="433">
        <f>+'CONTROL PROD.TORTA'!Q123</f>
        <v>1.5942350332594235</v>
      </c>
      <c r="S20" s="977">
        <f t="shared" si="0"/>
        <v>86.107784431137731</v>
      </c>
      <c r="T20" s="1029">
        <f t="shared" si="1"/>
        <v>0.78319006685768855</v>
      </c>
      <c r="U20" s="813">
        <f t="shared" si="6"/>
        <v>0.23200000000000001</v>
      </c>
      <c r="V20" s="813">
        <f t="shared" si="2"/>
        <v>0.24940000000000001</v>
      </c>
      <c r="W20" s="813">
        <f t="shared" si="3"/>
        <v>0.21460000000000001</v>
      </c>
      <c r="X20" s="813">
        <f t="shared" si="7"/>
        <v>0.25800000000000001</v>
      </c>
      <c r="Y20" s="813">
        <f t="shared" si="4"/>
        <v>0.27734999999999999</v>
      </c>
      <c r="Z20" s="813">
        <f t="shared" si="5"/>
        <v>0.23865</v>
      </c>
      <c r="AA20" s="813">
        <v>0.2</v>
      </c>
      <c r="AB20" s="813">
        <v>15</v>
      </c>
      <c r="AC20" s="813">
        <v>1.8</v>
      </c>
      <c r="AD20" s="430"/>
      <c r="AG20" s="260"/>
      <c r="AH20" s="451"/>
      <c r="AI20" s="1720" t="s">
        <v>48</v>
      </c>
      <c r="AJ20" s="1721"/>
      <c r="AK20" s="1721"/>
      <c r="AL20" s="1721"/>
      <c r="AM20" s="1722"/>
      <c r="AN20" s="454"/>
      <c r="AO20" s="260"/>
      <c r="AP20" s="452"/>
      <c r="AQ20" s="260"/>
    </row>
    <row r="21" spans="1:44">
      <c r="A21" s="1732"/>
      <c r="B21" s="434">
        <v>1.125</v>
      </c>
      <c r="C21" s="433">
        <f>+'CONTROL PROD.TORTA'!B124</f>
        <v>1447</v>
      </c>
      <c r="D21" s="433">
        <f>+'CONTROL PROD.TORTA'!C124</f>
        <v>1000</v>
      </c>
      <c r="E21" s="433">
        <f>+'CONTROL PROD.TORTA'!D124</f>
        <v>0.13200000000000001</v>
      </c>
      <c r="F21" s="433">
        <f>+'CONTROL PROD.TORTA'!E124</f>
        <v>0.47399999999999998</v>
      </c>
      <c r="G21" s="433">
        <f>+'CONTROL PROD.TORTA'!F124</f>
        <v>0.3</v>
      </c>
      <c r="H21" s="433">
        <f>+'CONTROL PROD.TORTA'!G124</f>
        <v>0.51600000000000001</v>
      </c>
      <c r="I21" s="433">
        <f>+'CONTROL PROD.TORTA'!H124</f>
        <v>0.25</v>
      </c>
      <c r="J21" s="433">
        <f>+'CONTROL PROD.TORTA'!I124</f>
        <v>25.1</v>
      </c>
      <c r="K21" s="433">
        <f>+'CONTROL PROD.TORTA'!J124</f>
        <v>15.8</v>
      </c>
      <c r="L21" s="433">
        <f>+'CONTROL PROD.TORTA'!K124</f>
        <v>1.7</v>
      </c>
      <c r="M21" s="433">
        <f>+'CONTROL PROD.TORTA'!L124</f>
        <v>2.1</v>
      </c>
      <c r="N21" s="433">
        <f>+'CONTROL PROD.TORTA'!M124</f>
        <v>19.520000000000003</v>
      </c>
      <c r="O21" s="433">
        <f>+'CONTROL PROD.TORTA'!N124</f>
        <v>1.94</v>
      </c>
      <c r="P21" s="433">
        <f>+'CONTROL PROD.TORTA'!O124</f>
        <v>8.5</v>
      </c>
      <c r="Q21" s="433">
        <f>+'CONTROL PROD.TORTA'!P124</f>
        <v>0.69108500345542501</v>
      </c>
      <c r="R21" s="433">
        <f>+'CONTROL PROD.TORTA'!Q124</f>
        <v>1.4470000000000001</v>
      </c>
      <c r="S21" s="977">
        <f t="shared" si="0"/>
        <v>86.646706586826355</v>
      </c>
      <c r="T21" s="1029">
        <f t="shared" si="1"/>
        <v>0.86828167057393413</v>
      </c>
      <c r="U21" s="813">
        <f t="shared" si="6"/>
        <v>0.23200000000000001</v>
      </c>
      <c r="V21" s="813">
        <f t="shared" si="2"/>
        <v>0.24940000000000001</v>
      </c>
      <c r="W21" s="813">
        <f t="shared" si="3"/>
        <v>0.21460000000000001</v>
      </c>
      <c r="X21" s="813">
        <f t="shared" si="7"/>
        <v>0.25800000000000001</v>
      </c>
      <c r="Y21" s="813">
        <f t="shared" si="4"/>
        <v>0.27734999999999999</v>
      </c>
      <c r="Z21" s="813">
        <f t="shared" si="5"/>
        <v>0.23865</v>
      </c>
      <c r="AA21" s="813">
        <v>0.2</v>
      </c>
      <c r="AB21" s="813">
        <v>15</v>
      </c>
      <c r="AC21" s="813">
        <v>1.8</v>
      </c>
      <c r="AD21" s="430"/>
      <c r="AG21" s="260"/>
      <c r="AH21" s="451"/>
      <c r="AI21" s="1467"/>
      <c r="AJ21" s="445" t="s">
        <v>49</v>
      </c>
      <c r="AK21" s="446" t="s">
        <v>50</v>
      </c>
      <c r="AL21" s="447" t="s">
        <v>51</v>
      </c>
      <c r="AM21" s="1468" t="s">
        <v>52</v>
      </c>
      <c r="AN21" s="454"/>
      <c r="AO21" s="260"/>
      <c r="AP21" s="452"/>
      <c r="AQ21" s="260"/>
    </row>
    <row r="22" spans="1:44">
      <c r="A22" s="1732"/>
      <c r="B22" s="434">
        <v>1.1666666666666701</v>
      </c>
      <c r="C22" s="433">
        <f>+'CONTROL PROD.TORTA'!B125</f>
        <v>1418</v>
      </c>
      <c r="D22" s="433">
        <f>+'CONTROL PROD.TORTA'!C125</f>
        <v>824</v>
      </c>
      <c r="E22" s="433">
        <f>+'CONTROL PROD.TORTA'!D125</f>
        <v>0</v>
      </c>
      <c r="F22" s="433">
        <f>+'CONTROL PROD.TORTA'!E125</f>
        <v>0</v>
      </c>
      <c r="G22" s="433">
        <f>+'CONTROL PROD.TORTA'!F125</f>
        <v>0</v>
      </c>
      <c r="H22" s="433">
        <f>+'CONTROL PROD.TORTA'!G125</f>
        <v>0</v>
      </c>
      <c r="I22" s="433">
        <f>+'CONTROL PROD.TORTA'!H125</f>
        <v>0</v>
      </c>
      <c r="J22" s="433">
        <f>+'CONTROL PROD.TORTA'!I125</f>
        <v>0</v>
      </c>
      <c r="K22" s="433">
        <f>+'CONTROL PROD.TORTA'!J125</f>
        <v>0</v>
      </c>
      <c r="L22" s="433">
        <f>+'CONTROL PROD.TORTA'!K125</f>
        <v>0</v>
      </c>
      <c r="M22" s="433">
        <f>+'CONTROL PROD.TORTA'!L125</f>
        <v>0</v>
      </c>
      <c r="N22" s="433">
        <f>+'CONTROL PROD.TORTA'!M125</f>
        <v>0</v>
      </c>
      <c r="O22" s="433">
        <f>+'CONTROL PROD.TORTA'!N125</f>
        <v>0</v>
      </c>
      <c r="P22" s="433">
        <f>+'CONTROL PROD.TORTA'!O125</f>
        <v>0</v>
      </c>
      <c r="Q22" s="433">
        <f>+'CONTROL PROD.TORTA'!P125</f>
        <v>0.58110014104372354</v>
      </c>
      <c r="R22" s="433">
        <f>+'CONTROL PROD.TORTA'!Q125</f>
        <v>1.720873786407767</v>
      </c>
      <c r="S22" s="977">
        <f t="shared" si="0"/>
        <v>84.910179640718567</v>
      </c>
      <c r="T22" s="1029">
        <f t="shared" si="1"/>
        <v>0.71546409655292176</v>
      </c>
      <c r="U22" s="813">
        <f t="shared" si="6"/>
        <v>0.23200000000000001</v>
      </c>
      <c r="V22" s="813">
        <f t="shared" si="2"/>
        <v>0.24940000000000001</v>
      </c>
      <c r="W22" s="813">
        <f t="shared" si="3"/>
        <v>0.21460000000000001</v>
      </c>
      <c r="X22" s="813">
        <f t="shared" si="7"/>
        <v>0.25800000000000001</v>
      </c>
      <c r="Y22" s="813">
        <f t="shared" si="4"/>
        <v>0.27734999999999999</v>
      </c>
      <c r="Z22" s="813">
        <f t="shared" si="5"/>
        <v>0.23865</v>
      </c>
      <c r="AA22" s="813">
        <v>0.2</v>
      </c>
      <c r="AB22" s="813">
        <v>15</v>
      </c>
      <c r="AC22" s="813">
        <v>1.8</v>
      </c>
      <c r="AD22" s="430"/>
      <c r="AG22" s="260"/>
      <c r="AH22" s="451"/>
      <c r="AI22" s="1469" t="s">
        <v>53</v>
      </c>
      <c r="AJ22" s="443">
        <f>+AJ89</f>
        <v>18772</v>
      </c>
      <c r="AK22" s="443">
        <f>+AL89</f>
        <v>141713</v>
      </c>
      <c r="AL22" s="443">
        <f>+AJ95</f>
        <v>542272</v>
      </c>
      <c r="AM22" s="712">
        <f>+AK113</f>
        <v>5669033</v>
      </c>
      <c r="AN22" s="502">
        <f>+AL113</f>
        <v>-252669.12043010746</v>
      </c>
      <c r="AO22" s="260"/>
      <c r="AP22" s="452"/>
      <c r="AQ22" s="260"/>
    </row>
    <row r="23" spans="1:44">
      <c r="A23" s="1732"/>
      <c r="B23" s="434">
        <v>1.2083333333333299</v>
      </c>
      <c r="C23" s="433">
        <f>+'CONTROL PROD.TORTA'!B126</f>
        <v>1454</v>
      </c>
      <c r="D23" s="433">
        <f>+'CONTROL PROD.TORTA'!C126</f>
        <v>812</v>
      </c>
      <c r="E23" s="433">
        <f>+'CONTROL PROD.TORTA'!D126</f>
        <v>0.155</v>
      </c>
      <c r="F23" s="433">
        <f>+'CONTROL PROD.TORTA'!E126</f>
        <v>0.52800000000000002</v>
      </c>
      <c r="G23" s="433">
        <f>+'CONTROL PROD.TORTA'!F126</f>
        <v>0.32</v>
      </c>
      <c r="H23" s="433">
        <f>+'CONTROL PROD.TORTA'!G126</f>
        <v>0.56999999999999995</v>
      </c>
      <c r="I23" s="433">
        <f>+'CONTROL PROD.TORTA'!H126</f>
        <v>0.36</v>
      </c>
      <c r="J23" s="433">
        <f>+'CONTROL PROD.TORTA'!I126</f>
        <v>30</v>
      </c>
      <c r="K23" s="433">
        <f>+'CONTROL PROD.TORTA'!J126</f>
        <v>17.7</v>
      </c>
      <c r="L23" s="433">
        <f>+'CONTROL PROD.TORTA'!K126</f>
        <v>2</v>
      </c>
      <c r="M23" s="433">
        <f>+'CONTROL PROD.TORTA'!L126</f>
        <v>2.1</v>
      </c>
      <c r="N23" s="433">
        <f>+'CONTROL PROD.TORTA'!M126</f>
        <v>22.619999999999997</v>
      </c>
      <c r="O23" s="433">
        <f>+'CONTROL PROD.TORTA'!N126</f>
        <v>2.06</v>
      </c>
      <c r="P23" s="433">
        <f>+'CONTROL PROD.TORTA'!O126</f>
        <v>8.1</v>
      </c>
      <c r="Q23" s="433">
        <f>+'CONTROL PROD.TORTA'!P126</f>
        <v>0.55845942228335621</v>
      </c>
      <c r="R23" s="433">
        <f>+'CONTROL PROD.TORTA'!Q126</f>
        <v>1.7906403940886702</v>
      </c>
      <c r="S23" s="977">
        <f t="shared" si="0"/>
        <v>87.06586826347305</v>
      </c>
      <c r="T23" s="1029">
        <f t="shared" si="1"/>
        <v>0.70504471650603451</v>
      </c>
      <c r="U23" s="813">
        <f t="shared" si="6"/>
        <v>0.23200000000000001</v>
      </c>
      <c r="V23" s="813">
        <f t="shared" si="2"/>
        <v>0.24940000000000001</v>
      </c>
      <c r="W23" s="813">
        <f t="shared" si="3"/>
        <v>0.21460000000000001</v>
      </c>
      <c r="X23" s="813">
        <f t="shared" si="7"/>
        <v>0.25800000000000001</v>
      </c>
      <c r="Y23" s="813">
        <f t="shared" si="4"/>
        <v>0.27734999999999999</v>
      </c>
      <c r="Z23" s="813">
        <f t="shared" si="5"/>
        <v>0.23865</v>
      </c>
      <c r="AA23" s="813">
        <v>0.2</v>
      </c>
      <c r="AB23" s="813">
        <v>15</v>
      </c>
      <c r="AC23" s="813">
        <v>1.8</v>
      </c>
      <c r="AD23" s="430"/>
      <c r="AG23" s="260"/>
      <c r="AH23" s="451"/>
      <c r="AI23" s="704" t="s">
        <v>54</v>
      </c>
      <c r="AJ23" s="443">
        <f>+AL63</f>
        <v>23201.566666666666</v>
      </c>
      <c r="AK23" s="443">
        <v>162410</v>
      </c>
      <c r="AL23" s="443">
        <f>+AJ106</f>
        <v>660185</v>
      </c>
      <c r="AM23" s="712">
        <v>8000015</v>
      </c>
      <c r="AN23" s="502"/>
      <c r="AO23" s="260"/>
      <c r="AP23" s="452"/>
      <c r="AQ23" s="260"/>
    </row>
    <row r="24" spans="1:44">
      <c r="A24" s="1732"/>
      <c r="B24" s="434">
        <v>1.25</v>
      </c>
      <c r="C24" s="433">
        <f>+'CONTROL PROD.TORTA'!B127</f>
        <v>1445</v>
      </c>
      <c r="D24" s="433">
        <f>+'CONTROL PROD.TORTA'!C127</f>
        <v>1046</v>
      </c>
      <c r="E24" s="433">
        <f>+'CONTROL PROD.TORTA'!D127</f>
        <v>0</v>
      </c>
      <c r="F24" s="433">
        <f>+'CONTROL PROD.TORTA'!E127</f>
        <v>0</v>
      </c>
      <c r="G24" s="433">
        <f>+'CONTROL PROD.TORTA'!F127</f>
        <v>0</v>
      </c>
      <c r="H24" s="433">
        <f>+'CONTROL PROD.TORTA'!G127</f>
        <v>0</v>
      </c>
      <c r="I24" s="433">
        <f>+'CONTROL PROD.TORTA'!H127</f>
        <v>0</v>
      </c>
      <c r="J24" s="433">
        <f>+'CONTROL PROD.TORTA'!I127</f>
        <v>0</v>
      </c>
      <c r="K24" s="433">
        <f>+'CONTROL PROD.TORTA'!J127</f>
        <v>0</v>
      </c>
      <c r="L24" s="433">
        <f>+'CONTROL PROD.TORTA'!K127</f>
        <v>0</v>
      </c>
      <c r="M24" s="433">
        <f>+'CONTROL PROD.TORTA'!L127</f>
        <v>0</v>
      </c>
      <c r="N24" s="433">
        <f>+'CONTROL PROD.TORTA'!M127</f>
        <v>0</v>
      </c>
      <c r="O24" s="433">
        <f>+'CONTROL PROD.TORTA'!N127</f>
        <v>0</v>
      </c>
      <c r="P24" s="433">
        <f>+'CONTROL PROD.TORTA'!O127</f>
        <v>0</v>
      </c>
      <c r="Q24" s="433">
        <f>+'CONTROL PROD.TORTA'!P127</f>
        <v>0.72387543252595155</v>
      </c>
      <c r="R24" s="433">
        <f>+'CONTROL PROD.TORTA'!Q127</f>
        <v>1.381453154875717</v>
      </c>
      <c r="S24" s="977">
        <f t="shared" si="0"/>
        <v>86.526946107784426</v>
      </c>
      <c r="T24" s="1029">
        <f t="shared" si="1"/>
        <v>0.9082226274203351</v>
      </c>
      <c r="U24" s="813">
        <f t="shared" si="6"/>
        <v>0.23200000000000001</v>
      </c>
      <c r="V24" s="813">
        <f t="shared" si="2"/>
        <v>0.24940000000000001</v>
      </c>
      <c r="W24" s="813">
        <f t="shared" si="3"/>
        <v>0.21460000000000001</v>
      </c>
      <c r="X24" s="813">
        <f t="shared" si="7"/>
        <v>0.25800000000000001</v>
      </c>
      <c r="Y24" s="813">
        <f t="shared" si="4"/>
        <v>0.27734999999999999</v>
      </c>
      <c r="Z24" s="813">
        <f t="shared" si="5"/>
        <v>0.23865</v>
      </c>
      <c r="AA24" s="813">
        <v>0.2</v>
      </c>
      <c r="AB24" s="813">
        <v>15</v>
      </c>
      <c r="AC24" s="813">
        <v>1.8</v>
      </c>
      <c r="AD24" s="430"/>
      <c r="AG24" s="260"/>
      <c r="AH24" s="451"/>
      <c r="AI24" s="705" t="s">
        <v>55</v>
      </c>
      <c r="AJ24" s="706">
        <f>+AJ22/AJ23</f>
        <v>0.80908329466257312</v>
      </c>
      <c r="AK24" s="706">
        <f>+AK22/AK23</f>
        <v>0.87256326580875565</v>
      </c>
      <c r="AL24" s="706">
        <f>+AL22/AL23</f>
        <v>0.82139400319607381</v>
      </c>
      <c r="AM24" s="717">
        <f>+AM22/AM23</f>
        <v>0.70862779632288186</v>
      </c>
      <c r="AN24" s="503"/>
      <c r="AO24" s="260"/>
      <c r="AP24" s="452"/>
      <c r="AQ24" s="260"/>
    </row>
    <row r="25" spans="1:44">
      <c r="A25" s="1732"/>
      <c r="B25" s="434">
        <v>1.2916666666666701</v>
      </c>
      <c r="C25" s="433">
        <f>+'CONTROL PROD.TORTA'!B128</f>
        <v>1457</v>
      </c>
      <c r="D25" s="433">
        <f>+'CONTROL PROD.TORTA'!C128</f>
        <v>1066</v>
      </c>
      <c r="E25" s="433">
        <f>+'CONTROL PROD.TORTA'!D128</f>
        <v>0.16200000000000001</v>
      </c>
      <c r="F25" s="433">
        <f>+'CONTROL PROD.TORTA'!E128</f>
        <v>0.49</v>
      </c>
      <c r="G25" s="433">
        <f>+'CONTROL PROD.TORTA'!F128</f>
        <v>0.31</v>
      </c>
      <c r="H25" s="433">
        <f>+'CONTROL PROD.TORTA'!G128</f>
        <v>0.52700000000000002</v>
      </c>
      <c r="I25" s="433">
        <f>+'CONTROL PROD.TORTA'!H128</f>
        <v>0.34</v>
      </c>
      <c r="J25" s="433">
        <f>+'CONTROL PROD.TORTA'!I128</f>
        <v>25.4</v>
      </c>
      <c r="K25" s="433">
        <f>+'CONTROL PROD.TORTA'!J128</f>
        <v>14.3</v>
      </c>
      <c r="L25" s="433">
        <f>+'CONTROL PROD.TORTA'!K128</f>
        <v>2.1</v>
      </c>
      <c r="M25" s="433">
        <f>+'CONTROL PROD.TORTA'!L128</f>
        <v>2.1</v>
      </c>
      <c r="N25" s="433">
        <f>+'CONTROL PROD.TORTA'!M128</f>
        <v>18.740000000000002</v>
      </c>
      <c r="O25" s="433">
        <f>+'CONTROL PROD.TORTA'!N128</f>
        <v>2.1</v>
      </c>
      <c r="P25" s="433">
        <f>+'CONTROL PROD.TORTA'!O128</f>
        <v>8.1999999999999993</v>
      </c>
      <c r="Q25" s="433">
        <f>+'CONTROL PROD.TORTA'!P128</f>
        <v>0.7316403568977351</v>
      </c>
      <c r="R25" s="433">
        <f>+'CONTROL PROD.TORTA'!Q128</f>
        <v>1.3667917448405253</v>
      </c>
      <c r="S25" s="977">
        <f t="shared" si="0"/>
        <v>87.245508982035929</v>
      </c>
      <c r="T25" s="1029">
        <f t="shared" si="1"/>
        <v>0.92558826083181378</v>
      </c>
      <c r="U25" s="813">
        <f t="shared" si="6"/>
        <v>0.23200000000000001</v>
      </c>
      <c r="V25" s="813">
        <f t="shared" si="2"/>
        <v>0.24940000000000001</v>
      </c>
      <c r="W25" s="813">
        <f t="shared" si="3"/>
        <v>0.21460000000000001</v>
      </c>
      <c r="X25" s="813">
        <f t="shared" si="7"/>
        <v>0.25800000000000001</v>
      </c>
      <c r="Y25" s="813">
        <f t="shared" si="4"/>
        <v>0.27734999999999999</v>
      </c>
      <c r="Z25" s="813">
        <f t="shared" si="5"/>
        <v>0.23865</v>
      </c>
      <c r="AA25" s="813">
        <v>0.2</v>
      </c>
      <c r="AB25" s="813">
        <v>15</v>
      </c>
      <c r="AC25" s="813">
        <v>1.8</v>
      </c>
      <c r="AD25" s="430"/>
      <c r="AG25" s="260"/>
      <c r="AH25" s="451"/>
      <c r="AI25" s="454" t="s">
        <v>37</v>
      </c>
      <c r="AJ25" s="454" t="s">
        <v>37</v>
      </c>
      <c r="AK25" s="454" t="s">
        <v>37</v>
      </c>
      <c r="AL25" s="454" t="s">
        <v>37</v>
      </c>
      <c r="AM25" s="454" t="s">
        <v>37</v>
      </c>
      <c r="AN25" s="503"/>
      <c r="AO25" s="260"/>
      <c r="AP25" s="452"/>
      <c r="AQ25" s="260"/>
    </row>
    <row r="26" spans="1:44">
      <c r="A26" s="1733"/>
      <c r="B26" s="438">
        <v>1.3333333333333299</v>
      </c>
      <c r="C26" s="433">
        <f>+'CONTROL PROD.TORTA'!B129</f>
        <v>1446</v>
      </c>
      <c r="D26" s="433">
        <f>+'CONTROL PROD.TORTA'!C129</f>
        <v>833</v>
      </c>
      <c r="E26" s="433">
        <f>+'CONTROL PROD.TORTA'!D129</f>
        <v>0</v>
      </c>
      <c r="F26" s="433">
        <f>+'CONTROL PROD.TORTA'!E129</f>
        <v>0</v>
      </c>
      <c r="G26" s="433">
        <f>+'CONTROL PROD.TORTA'!F129</f>
        <v>0</v>
      </c>
      <c r="H26" s="433">
        <f>+'CONTROL PROD.TORTA'!G129</f>
        <v>0</v>
      </c>
      <c r="I26" s="433">
        <f>+'CONTROL PROD.TORTA'!H129</f>
        <v>0</v>
      </c>
      <c r="J26" s="433">
        <f>+'CONTROL PROD.TORTA'!I129</f>
        <v>0</v>
      </c>
      <c r="K26" s="433">
        <f>+'CONTROL PROD.TORTA'!J129</f>
        <v>0</v>
      </c>
      <c r="L26" s="433">
        <f>+'CONTROL PROD.TORTA'!K129</f>
        <v>0</v>
      </c>
      <c r="M26" s="433">
        <f>+'CONTROL PROD.TORTA'!L129</f>
        <v>0</v>
      </c>
      <c r="N26" s="433">
        <f>+'CONTROL PROD.TORTA'!M129</f>
        <v>0</v>
      </c>
      <c r="O26" s="433">
        <f>+'CONTROL PROD.TORTA'!N129</f>
        <v>0</v>
      </c>
      <c r="P26" s="433">
        <f>+'CONTROL PROD.TORTA'!O129</f>
        <v>0</v>
      </c>
      <c r="Q26" s="433">
        <f>+'CONTROL PROD.TORTA'!P129</f>
        <v>0.57607192254495154</v>
      </c>
      <c r="R26" s="433">
        <f>+'CONTROL PROD.TORTA'!Q129</f>
        <v>1.7358943577430974</v>
      </c>
      <c r="S26" s="977">
        <f t="shared" si="0"/>
        <v>86.58682634730539</v>
      </c>
      <c r="T26" s="1029">
        <f t="shared" si="1"/>
        <v>0.72327863158808714</v>
      </c>
      <c r="U26" s="813">
        <f t="shared" si="6"/>
        <v>0.23200000000000001</v>
      </c>
      <c r="V26" s="813">
        <f t="shared" si="2"/>
        <v>0.24940000000000001</v>
      </c>
      <c r="W26" s="813">
        <f t="shared" si="3"/>
        <v>0.21460000000000001</v>
      </c>
      <c r="X26" s="813">
        <f t="shared" si="7"/>
        <v>0.25800000000000001</v>
      </c>
      <c r="Y26" s="813">
        <f t="shared" si="4"/>
        <v>0.27734999999999999</v>
      </c>
      <c r="Z26" s="813">
        <f t="shared" si="5"/>
        <v>0.23865</v>
      </c>
      <c r="AA26" s="813">
        <v>0.2</v>
      </c>
      <c r="AB26" s="813">
        <v>15</v>
      </c>
      <c r="AC26" s="813">
        <v>1.8</v>
      </c>
      <c r="AD26" s="430"/>
      <c r="AG26" s="260"/>
      <c r="AH26" s="451"/>
      <c r="AI26" s="1720" t="s">
        <v>56</v>
      </c>
      <c r="AJ26" s="1721"/>
      <c r="AK26" s="1721"/>
      <c r="AL26" s="1721"/>
      <c r="AM26" s="1722"/>
      <c r="AN26" s="503"/>
      <c r="AO26" s="260"/>
      <c r="AP26" s="452"/>
      <c r="AQ26" s="260"/>
    </row>
    <row r="27" spans="1:44">
      <c r="A27" s="1734" t="s">
        <v>57</v>
      </c>
      <c r="B27" s="1734"/>
      <c r="C27" s="433">
        <f>+'CONTROL PROD.TORTA'!B130</f>
        <v>34305</v>
      </c>
      <c r="D27" s="433">
        <f>+'CONTROL PROD.TORTA'!C130</f>
        <v>22464</v>
      </c>
      <c r="E27" s="433">
        <f>+'CONTROL PROD.TORTA'!D130</f>
        <v>0.15816666666666671</v>
      </c>
      <c r="F27" s="433">
        <f>+'CONTROL PROD.TORTA'!E130</f>
        <v>0.63758333333333328</v>
      </c>
      <c r="G27" s="433">
        <f>+'CONTROL PROD.TORTA'!F130</f>
        <v>0.3666666666666667</v>
      </c>
      <c r="H27" s="433">
        <f>+'CONTROL PROD.TORTA'!G130</f>
        <v>0.66150000000000009</v>
      </c>
      <c r="I27" s="433">
        <f>+'CONTROL PROD.TORTA'!H130</f>
        <v>0.37833333333333335</v>
      </c>
      <c r="J27" s="433">
        <f>+'CONTROL PROD.TORTA'!I130</f>
        <v>26.891666666666666</v>
      </c>
      <c r="K27" s="433">
        <f>+'CONTROL PROD.TORTA'!J130</f>
        <v>15.291666666666666</v>
      </c>
      <c r="L27" s="433">
        <f>+'CONTROL PROD.TORTA'!K130</f>
        <v>2.6999999999999997</v>
      </c>
      <c r="M27" s="433">
        <f>+'CONTROL PROD.TORTA'!L130</f>
        <v>2.3916666666666671</v>
      </c>
      <c r="N27" s="433">
        <f>+'CONTROL PROD.TORTA'!M130</f>
        <v>19.931666666666668</v>
      </c>
      <c r="O27" s="433">
        <f>+'CONTROL PROD.TORTA'!N130</f>
        <v>2.5150000000000001</v>
      </c>
      <c r="P27" s="433">
        <f>+'CONTROL PROD.TORTA'!O130</f>
        <v>8.2333333333333325</v>
      </c>
      <c r="Q27" s="433">
        <f>+'CONTROL PROD.TORTA'!P130</f>
        <v>0.65483165719282899</v>
      </c>
      <c r="R27" s="433">
        <f>+'CONTROL PROD.TORTA'!Q130</f>
        <v>1.5271100427350428</v>
      </c>
      <c r="S27" s="977">
        <f>AVERAGE(S3:S26)</f>
        <v>85.591317365269461</v>
      </c>
      <c r="T27" s="1029">
        <f>+D27/T1</f>
        <v>0.81269488451549254</v>
      </c>
      <c r="U27" s="1062">
        <f>+C27/S27*100</f>
        <v>40080</v>
      </c>
      <c r="AG27" s="260"/>
      <c r="AH27" s="451"/>
      <c r="AI27" s="1467"/>
      <c r="AJ27" s="448" t="s">
        <v>49</v>
      </c>
      <c r="AK27" s="449" t="s">
        <v>50</v>
      </c>
      <c r="AL27" s="450" t="s">
        <v>51</v>
      </c>
      <c r="AM27" s="463" t="s">
        <v>52</v>
      </c>
      <c r="AN27" s="503"/>
      <c r="AO27" s="260"/>
      <c r="AP27" s="260"/>
      <c r="AQ27" s="260"/>
    </row>
    <row r="28" spans="1:44">
      <c r="B28" s="432"/>
      <c r="AG28" s="260"/>
      <c r="AH28" s="451"/>
      <c r="AI28" s="1469" t="s">
        <v>53</v>
      </c>
      <c r="AJ28" s="443">
        <f>+AK89</f>
        <v>3994</v>
      </c>
      <c r="AK28" s="443">
        <f>+AM89</f>
        <v>21323</v>
      </c>
      <c r="AL28" s="443">
        <f>+AK95</f>
        <v>93041</v>
      </c>
      <c r="AM28" s="464">
        <f>+AN113</f>
        <v>1099219</v>
      </c>
      <c r="AN28" s="502">
        <f>+AO113</f>
        <v>215778.13978494622</v>
      </c>
      <c r="AO28" s="260"/>
      <c r="AP28" s="260"/>
      <c r="AQ28" s="260"/>
    </row>
    <row r="29" spans="1:44">
      <c r="B29" s="432"/>
      <c r="T29" s="431">
        <f>+C27/U27</f>
        <v>0.85591317365269459</v>
      </c>
      <c r="AG29" s="260"/>
      <c r="AH29" s="451"/>
      <c r="AI29" s="704" t="s">
        <v>54</v>
      </c>
      <c r="AJ29" s="443">
        <f>+AM63</f>
        <v>3333.3333333333335</v>
      </c>
      <c r="AK29" s="443">
        <v>23333</v>
      </c>
      <c r="AL29" s="443">
        <v>100000</v>
      </c>
      <c r="AM29" s="464">
        <v>1200000</v>
      </c>
      <c r="AN29" s="454"/>
      <c r="AO29" s="260"/>
      <c r="AP29" s="260"/>
      <c r="AQ29" s="260"/>
    </row>
    <row r="30" spans="1:44">
      <c r="B30" s="432"/>
      <c r="AG30" s="260"/>
      <c r="AH30" s="453"/>
      <c r="AI30" s="705" t="s">
        <v>55</v>
      </c>
      <c r="AJ30" s="706">
        <f>+AJ28/AJ29</f>
        <v>1.1981999999999999</v>
      </c>
      <c r="AK30" s="706">
        <f>+AK28/AK29</f>
        <v>0.91385591222731755</v>
      </c>
      <c r="AL30" s="706">
        <f>+AL28/AL29</f>
        <v>0.93040999999999996</v>
      </c>
      <c r="AM30" s="465">
        <f>+AM28/AM29</f>
        <v>0.91601583333333336</v>
      </c>
      <c r="AN30" s="454"/>
      <c r="AO30" s="757"/>
      <c r="AP30" s="757"/>
      <c r="AQ30" s="260"/>
    </row>
    <row r="31" spans="1:44">
      <c r="B31" s="432"/>
      <c r="AG31" s="260"/>
      <c r="AH31" s="260"/>
      <c r="AI31" s="260"/>
      <c r="AJ31" s="260"/>
      <c r="AK31" s="260"/>
      <c r="AL31" s="260"/>
      <c r="AM31" s="260"/>
      <c r="AN31" s="260"/>
      <c r="AO31" s="260"/>
      <c r="AP31" s="260"/>
      <c r="AQ31" s="260"/>
      <c r="AR31" s="260"/>
    </row>
    <row r="32" spans="1:44">
      <c r="B32" s="432"/>
      <c r="AG32" s="260"/>
      <c r="AH32" s="260"/>
      <c r="AI32" s="260"/>
      <c r="AJ32" s="260"/>
      <c r="AK32" s="260"/>
      <c r="AL32" s="260"/>
      <c r="AM32" s="260"/>
      <c r="AN32" s="260"/>
      <c r="AO32" s="260"/>
      <c r="AP32" s="260"/>
      <c r="AQ32" s="260"/>
      <c r="AR32" s="260"/>
    </row>
    <row r="33" spans="2:44">
      <c r="B33" s="432"/>
      <c r="AG33" s="439"/>
      <c r="AH33" s="439"/>
      <c r="AI33" s="260"/>
      <c r="AJ33" s="260"/>
      <c r="AK33" s="260"/>
      <c r="AL33" s="260"/>
      <c r="AM33" s="260"/>
      <c r="AN33" s="260"/>
      <c r="AO33" s="260"/>
      <c r="AP33" s="260"/>
      <c r="AQ33" s="260"/>
      <c r="AR33" s="260"/>
    </row>
    <row r="34" spans="2:44">
      <c r="B34" s="432"/>
      <c r="AG34" s="439"/>
      <c r="AH34" s="439"/>
      <c r="AI34" s="260"/>
      <c r="AJ34" s="260"/>
      <c r="AK34" s="260"/>
      <c r="AL34" s="260"/>
      <c r="AM34" s="260"/>
      <c r="AN34" s="260"/>
      <c r="AO34" s="260"/>
      <c r="AP34" s="260"/>
      <c r="AQ34" s="260"/>
      <c r="AR34" s="260"/>
    </row>
    <row r="35" spans="2:44">
      <c r="B35" s="432"/>
      <c r="AG35" s="439"/>
      <c r="AH35" s="439"/>
      <c r="AI35" s="260"/>
      <c r="AJ35" s="260"/>
      <c r="AK35" s="260"/>
      <c r="AL35" s="260"/>
      <c r="AM35" s="260"/>
      <c r="AN35" s="260"/>
      <c r="AO35" s="260"/>
      <c r="AP35" s="260"/>
      <c r="AQ35" s="260"/>
      <c r="AR35" s="260"/>
    </row>
    <row r="36" spans="2:44">
      <c r="B36" s="432"/>
      <c r="AG36" s="439"/>
      <c r="AH36" s="439"/>
      <c r="AI36" s="260"/>
      <c r="AJ36" s="260"/>
      <c r="AK36" s="260"/>
      <c r="AL36" s="260"/>
      <c r="AM36" s="260"/>
      <c r="AN36" s="260"/>
      <c r="AO36" s="260"/>
      <c r="AP36" s="260"/>
      <c r="AQ36" s="260"/>
      <c r="AR36" s="260"/>
    </row>
    <row r="37" spans="2:44">
      <c r="AG37" s="439"/>
      <c r="AH37" s="439"/>
      <c r="AI37" s="260"/>
      <c r="AJ37" s="260"/>
      <c r="AK37" s="260"/>
      <c r="AL37" s="260"/>
      <c r="AM37" s="260"/>
      <c r="AN37" s="260"/>
      <c r="AO37" s="260"/>
      <c r="AP37" s="260"/>
      <c r="AQ37" s="260"/>
      <c r="AR37" s="260"/>
    </row>
    <row r="38" spans="2:44">
      <c r="AG38" s="439"/>
      <c r="AH38" s="439"/>
      <c r="AI38" s="260"/>
      <c r="AJ38" s="260"/>
      <c r="AK38" s="260"/>
      <c r="AL38" s="260"/>
      <c r="AM38" s="260"/>
      <c r="AN38" s="260"/>
      <c r="AO38" s="260"/>
      <c r="AP38" s="260"/>
      <c r="AQ38" s="260"/>
      <c r="AR38" s="260"/>
    </row>
    <row r="39" spans="2:44">
      <c r="AG39" s="439"/>
      <c r="AH39" s="439"/>
      <c r="AI39" s="260"/>
      <c r="AJ39" s="260"/>
      <c r="AK39" s="260"/>
      <c r="AL39" s="260"/>
      <c r="AM39" s="260"/>
      <c r="AN39" s="260"/>
      <c r="AO39" s="260"/>
      <c r="AP39" s="260"/>
      <c r="AQ39" s="260"/>
      <c r="AR39" s="260"/>
    </row>
    <row r="40" spans="2:44">
      <c r="AG40" s="439"/>
      <c r="AH40" s="439"/>
      <c r="AI40" s="260"/>
      <c r="AJ40" s="260"/>
      <c r="AK40" s="260"/>
      <c r="AL40" s="260"/>
      <c r="AM40" s="260"/>
      <c r="AN40" s="260"/>
      <c r="AO40" s="260"/>
      <c r="AP40" s="260"/>
      <c r="AQ40" s="260"/>
      <c r="AR40" s="260"/>
    </row>
    <row r="41" spans="2:44">
      <c r="AG41" s="439"/>
      <c r="AH41" s="439"/>
      <c r="AI41" s="260"/>
      <c r="AJ41" s="260"/>
      <c r="AK41" s="260"/>
      <c r="AL41" s="260"/>
      <c r="AM41" s="260"/>
      <c r="AN41" s="260"/>
      <c r="AO41" s="260"/>
      <c r="AP41" s="260"/>
      <c r="AQ41" s="260"/>
      <c r="AR41" s="260"/>
    </row>
    <row r="42" spans="2:44">
      <c r="AG42" s="439"/>
      <c r="AH42" s="439"/>
      <c r="AI42" s="260"/>
      <c r="AJ42" s="260"/>
      <c r="AK42" s="260"/>
      <c r="AL42" s="260"/>
      <c r="AM42" s="260"/>
      <c r="AN42" s="260"/>
      <c r="AO42" s="260"/>
      <c r="AP42" s="260"/>
      <c r="AQ42" s="260"/>
      <c r="AR42" s="260"/>
    </row>
    <row r="43" spans="2:44">
      <c r="AG43" s="439"/>
      <c r="AH43" s="439"/>
      <c r="AI43" s="260"/>
      <c r="AJ43" s="260"/>
      <c r="AK43" s="260"/>
      <c r="AL43" s="260"/>
      <c r="AM43" s="260"/>
      <c r="AN43" s="260"/>
      <c r="AO43" s="260"/>
      <c r="AP43" s="260"/>
      <c r="AQ43" s="260"/>
      <c r="AR43" s="260"/>
    </row>
    <row r="44" spans="2:44">
      <c r="AG44" s="439"/>
      <c r="AH44" s="439"/>
      <c r="AI44" s="260"/>
      <c r="AJ44" s="260"/>
      <c r="AK44" s="260"/>
      <c r="AL44" s="260"/>
      <c r="AM44" s="260"/>
      <c r="AN44" s="260"/>
      <c r="AO44" s="260"/>
      <c r="AP44" s="260"/>
      <c r="AQ44" s="260"/>
      <c r="AR44" s="260"/>
    </row>
    <row r="45" spans="2:44">
      <c r="AG45" s="439"/>
      <c r="AH45" s="439"/>
      <c r="AI45" s="260"/>
      <c r="AJ45" s="260"/>
      <c r="AK45" s="260"/>
      <c r="AL45" s="260"/>
      <c r="AM45" s="260"/>
      <c r="AN45" s="260"/>
      <c r="AO45" s="260"/>
      <c r="AP45" s="260"/>
      <c r="AQ45" s="260"/>
      <c r="AR45" s="260"/>
    </row>
    <row r="46" spans="2:44">
      <c r="AG46" s="439"/>
      <c r="AH46" s="439"/>
      <c r="AI46" s="260"/>
      <c r="AJ46" s="260"/>
      <c r="AK46" s="260"/>
      <c r="AL46" s="260"/>
      <c r="AM46" s="260"/>
      <c r="AN46" s="260"/>
      <c r="AO46" s="260"/>
      <c r="AP46" s="260"/>
      <c r="AQ46" s="260"/>
      <c r="AR46" s="260"/>
    </row>
    <row r="47" spans="2:44">
      <c r="AG47" s="439"/>
      <c r="AH47" s="439"/>
      <c r="AI47" s="260"/>
      <c r="AJ47" s="260"/>
      <c r="AK47" s="260"/>
      <c r="AL47" s="260"/>
      <c r="AM47" s="260"/>
      <c r="AN47" s="260"/>
      <c r="AO47" s="260"/>
      <c r="AP47" s="260"/>
      <c r="AQ47" s="260"/>
      <c r="AR47" s="260"/>
    </row>
    <row r="48" spans="2:44">
      <c r="AG48" s="439"/>
      <c r="AH48" s="439"/>
      <c r="AI48" s="260"/>
      <c r="AJ48" s="260"/>
      <c r="AK48" s="260"/>
      <c r="AL48" s="260"/>
      <c r="AM48" s="260"/>
      <c r="AN48" s="260"/>
      <c r="AO48" s="260"/>
      <c r="AP48" s="260"/>
      <c r="AQ48" s="260"/>
      <c r="AR48" s="260"/>
    </row>
    <row r="49" spans="33:48">
      <c r="AG49" s="439"/>
      <c r="AH49" s="439"/>
      <c r="AI49" s="260"/>
      <c r="AJ49" s="260"/>
      <c r="AK49" s="260"/>
      <c r="AL49" s="260"/>
      <c r="AM49" s="260"/>
      <c r="AN49" s="260"/>
      <c r="AO49" s="260"/>
      <c r="AP49" s="260"/>
      <c r="AQ49" s="260"/>
      <c r="AR49" s="260"/>
    </row>
    <row r="50" spans="33:48">
      <c r="AG50" s="439"/>
      <c r="AH50" s="439"/>
      <c r="AI50" s="260"/>
      <c r="AJ50" s="260"/>
      <c r="AK50" s="260"/>
      <c r="AL50" s="260"/>
      <c r="AM50" s="260"/>
      <c r="AN50" s="260"/>
      <c r="AO50" s="260"/>
      <c r="AP50" s="260"/>
      <c r="AQ50" s="260"/>
      <c r="AR50" s="260"/>
    </row>
    <row r="51" spans="33:48">
      <c r="AG51" s="439"/>
      <c r="AH51" s="439"/>
      <c r="AI51" s="260"/>
      <c r="AJ51" s="260"/>
      <c r="AK51" s="260"/>
      <c r="AL51" s="260"/>
      <c r="AM51" s="260"/>
      <c r="AN51" s="260"/>
      <c r="AO51" s="260"/>
      <c r="AP51" s="260"/>
      <c r="AQ51" s="260"/>
      <c r="AR51" s="260"/>
    </row>
    <row r="52" spans="33:48">
      <c r="AG52" s="439"/>
      <c r="AH52" s="439"/>
      <c r="AI52" s="260"/>
      <c r="AJ52" s="260"/>
      <c r="AK52" s="260"/>
      <c r="AL52" s="260"/>
      <c r="AM52" s="260"/>
      <c r="AN52" s="260"/>
      <c r="AO52" s="260"/>
      <c r="AP52" s="260"/>
      <c r="AQ52" s="260"/>
      <c r="AR52" s="260"/>
    </row>
    <row r="53" spans="33:48">
      <c r="AG53" s="439"/>
      <c r="AH53" s="439"/>
      <c r="AI53" s="260"/>
      <c r="AJ53" s="260"/>
      <c r="AK53" s="260"/>
      <c r="AL53" s="260"/>
      <c r="AM53" s="260"/>
      <c r="AN53" s="260"/>
      <c r="AO53" s="260"/>
      <c r="AP53" s="260"/>
      <c r="AQ53" s="260"/>
      <c r="AR53" s="260"/>
    </row>
    <row r="54" spans="33:48">
      <c r="AG54" s="439"/>
      <c r="AH54" s="439"/>
      <c r="AI54" s="260"/>
      <c r="AJ54" s="260"/>
      <c r="AK54" s="260"/>
      <c r="AL54" s="260"/>
      <c r="AM54" s="260"/>
      <c r="AN54" s="260"/>
      <c r="AO54" s="260"/>
      <c r="AP54" s="260"/>
      <c r="AQ54" s="260"/>
      <c r="AR54" s="260"/>
    </row>
    <row r="55" spans="33:48">
      <c r="AG55" s="439"/>
      <c r="AH55" s="439"/>
      <c r="AI55" s="260"/>
      <c r="AJ55" s="260"/>
      <c r="AK55" s="260"/>
      <c r="AL55" s="260">
        <v>22218</v>
      </c>
      <c r="AM55" s="260">
        <f>+AL55*5</f>
        <v>111090</v>
      </c>
      <c r="AN55" s="260"/>
      <c r="AO55" s="260"/>
      <c r="AP55" s="260"/>
      <c r="AQ55" s="260"/>
      <c r="AR55" s="260"/>
    </row>
    <row r="56" spans="33:48">
      <c r="AG56" s="439"/>
      <c r="AH56" s="439"/>
      <c r="AI56" s="260"/>
      <c r="AJ56" s="260"/>
      <c r="AK56" s="260"/>
      <c r="AL56" s="260">
        <v>18889.52</v>
      </c>
      <c r="AM56" s="260">
        <f>+AL56*2</f>
        <v>37779.040000000001</v>
      </c>
      <c r="AN56" s="260"/>
      <c r="AO56" s="260"/>
      <c r="AP56" s="260"/>
      <c r="AQ56" s="260"/>
      <c r="AR56" s="260"/>
    </row>
    <row r="57" spans="33:48">
      <c r="AG57" s="439"/>
      <c r="AH57" s="439"/>
      <c r="AI57" s="260"/>
      <c r="AJ57" s="260"/>
      <c r="AK57" s="260"/>
      <c r="AL57" s="260"/>
      <c r="AM57" s="260">
        <f>SUM(AM55:AM56)</f>
        <v>148869.04</v>
      </c>
      <c r="AN57" s="260"/>
      <c r="AO57" s="260"/>
      <c r="AP57" s="260"/>
      <c r="AQ57" s="260"/>
      <c r="AR57" s="260"/>
    </row>
    <row r="58" spans="33:48">
      <c r="AG58" s="439"/>
      <c r="AH58" s="439"/>
      <c r="AI58" s="260"/>
      <c r="AJ58" s="260"/>
      <c r="AK58" s="260"/>
      <c r="AL58" s="260"/>
      <c r="AM58" s="260"/>
      <c r="AN58" s="260"/>
      <c r="AO58" s="260"/>
      <c r="AP58" s="260"/>
      <c r="AQ58" s="260"/>
      <c r="AR58" s="260"/>
    </row>
    <row r="59" spans="33:48">
      <c r="AG59" s="439"/>
      <c r="AH59" s="439"/>
      <c r="AI59" s="260"/>
      <c r="AJ59" s="260"/>
      <c r="AK59" s="260"/>
      <c r="AL59" s="260"/>
      <c r="AM59" s="260"/>
      <c r="AN59" s="260"/>
      <c r="AO59" s="260"/>
      <c r="AP59" s="260"/>
      <c r="AQ59" s="260"/>
      <c r="AR59" s="260"/>
    </row>
    <row r="60" spans="33:48">
      <c r="AG60" s="439"/>
      <c r="AH60" s="439"/>
      <c r="AI60" s="260"/>
      <c r="AJ60" s="260"/>
      <c r="AK60" s="260"/>
      <c r="AL60" s="260"/>
      <c r="AM60" s="260"/>
      <c r="AN60" s="260"/>
      <c r="AO60" s="260"/>
      <c r="AP60" s="260"/>
      <c r="AQ60" s="260"/>
      <c r="AR60" s="260"/>
    </row>
    <row r="61" spans="33:48">
      <c r="AG61" s="439"/>
      <c r="AH61" s="439"/>
      <c r="AI61" s="260"/>
      <c r="AJ61" s="900">
        <v>45361</v>
      </c>
      <c r="AK61" s="900">
        <v>6693</v>
      </c>
      <c r="AL61" s="900"/>
      <c r="AM61" s="900"/>
      <c r="AN61" s="260"/>
      <c r="AO61" s="260"/>
      <c r="AP61" s="260"/>
      <c r="AQ61" s="260"/>
      <c r="AR61" s="260"/>
    </row>
    <row r="62" spans="33:48">
      <c r="AG62" s="439"/>
      <c r="AH62" s="439"/>
      <c r="AI62" s="1714" t="s">
        <v>58</v>
      </c>
      <c r="AJ62" s="1715"/>
      <c r="AK62" s="1715"/>
      <c r="AL62" s="1715"/>
      <c r="AM62" s="1716"/>
      <c r="AN62" s="260"/>
      <c r="AO62" s="260"/>
      <c r="AP62" s="1714" t="s">
        <v>58</v>
      </c>
      <c r="AQ62" s="1715"/>
      <c r="AR62" s="1715"/>
      <c r="AS62" s="1715"/>
      <c r="AT62" s="1716"/>
      <c r="AV62" s="884"/>
    </row>
    <row r="63" spans="33:48" ht="15.75">
      <c r="AG63" s="439"/>
      <c r="AH63" s="439"/>
      <c r="AI63" s="448" t="s">
        <v>32</v>
      </c>
      <c r="AJ63" s="448" t="s">
        <v>48</v>
      </c>
      <c r="AK63" s="448" t="s">
        <v>56</v>
      </c>
      <c r="AL63" s="755">
        <v>23201.566666666666</v>
      </c>
      <c r="AM63" s="885">
        <v>3333.3333333333335</v>
      </c>
      <c r="AN63" s="886">
        <v>26</v>
      </c>
      <c r="AO63" s="439"/>
      <c r="AP63" s="1723" t="s">
        <v>43</v>
      </c>
      <c r="AQ63" s="1724"/>
      <c r="AR63" s="1724"/>
      <c r="AS63" s="1724"/>
      <c r="AT63" s="1724"/>
      <c r="AV63" s="884"/>
    </row>
    <row r="64" spans="33:48">
      <c r="AG64" s="439"/>
      <c r="AH64" s="439"/>
      <c r="AI64" s="887">
        <v>1</v>
      </c>
      <c r="AJ64" s="756">
        <v>23744</v>
      </c>
      <c r="AK64" s="756">
        <v>3144</v>
      </c>
      <c r="AL64" s="1083"/>
      <c r="AM64" s="1083"/>
      <c r="AN64" s="981"/>
      <c r="AO64" s="448" t="s">
        <v>59</v>
      </c>
      <c r="AP64" s="460" t="s">
        <v>60</v>
      </c>
      <c r="AQ64" s="448" t="s">
        <v>61</v>
      </c>
      <c r="AR64" s="448" t="s">
        <v>62</v>
      </c>
      <c r="AS64" s="448" t="s">
        <v>63</v>
      </c>
      <c r="AT64" s="448" t="s">
        <v>64</v>
      </c>
      <c r="AU64" s="448" t="s">
        <v>65</v>
      </c>
      <c r="AV64" s="884"/>
    </row>
    <row r="65" spans="33:50">
      <c r="AG65" s="439"/>
      <c r="AH65" s="439"/>
      <c r="AI65" s="887">
        <v>2</v>
      </c>
      <c r="AJ65" s="756">
        <v>24312</v>
      </c>
      <c r="AK65" s="756">
        <v>3286</v>
      </c>
      <c r="AL65" s="888"/>
      <c r="AM65" s="888"/>
      <c r="AN65" s="981"/>
      <c r="AO65" s="273">
        <v>1</v>
      </c>
      <c r="AP65" s="443" t="s">
        <v>66</v>
      </c>
      <c r="AQ65" s="443" t="s">
        <v>67</v>
      </c>
      <c r="AR65" s="443" t="s">
        <v>68</v>
      </c>
      <c r="AS65" s="443">
        <v>168408</v>
      </c>
      <c r="AT65" s="461"/>
      <c r="AU65" s="461"/>
      <c r="AV65" s="884"/>
    </row>
    <row r="66" spans="33:50">
      <c r="AG66" s="439"/>
      <c r="AH66" s="439"/>
      <c r="AI66" s="887">
        <v>3</v>
      </c>
      <c r="AJ66" s="756">
        <v>21281</v>
      </c>
      <c r="AK66" s="756">
        <v>3318</v>
      </c>
      <c r="AL66" s="889"/>
      <c r="AM66" s="889"/>
      <c r="AN66" s="981"/>
      <c r="AO66" s="462">
        <v>2</v>
      </c>
      <c r="AP66" s="443" t="s">
        <v>69</v>
      </c>
      <c r="AQ66" s="935" t="s">
        <v>70</v>
      </c>
      <c r="AR66" s="443" t="s">
        <v>71</v>
      </c>
      <c r="AS66" s="443">
        <v>163104.85999999999</v>
      </c>
      <c r="AT66" s="461"/>
      <c r="AU66" s="461"/>
      <c r="AV66" s="884"/>
    </row>
    <row r="67" spans="33:50">
      <c r="AG67" s="439"/>
      <c r="AH67" s="439"/>
      <c r="AI67" s="887">
        <v>4</v>
      </c>
      <c r="AJ67" s="756">
        <v>21231</v>
      </c>
      <c r="AK67" s="756">
        <v>4243</v>
      </c>
      <c r="AL67" s="890"/>
      <c r="AM67" s="890"/>
      <c r="AN67" s="981"/>
      <c r="AO67" s="462">
        <v>3</v>
      </c>
      <c r="AP67" s="443" t="s">
        <v>72</v>
      </c>
      <c r="AQ67" s="443" t="s">
        <v>73</v>
      </c>
      <c r="AR67" s="443"/>
      <c r="AS67" s="443"/>
      <c r="AT67" s="461"/>
      <c r="AU67" s="461"/>
      <c r="AV67" s="884"/>
    </row>
    <row r="68" spans="33:50">
      <c r="AG68" s="439"/>
      <c r="AH68" s="260"/>
      <c r="AI68" s="887">
        <v>5</v>
      </c>
      <c r="AJ68" s="756">
        <v>21964</v>
      </c>
      <c r="AK68" s="756">
        <v>2510</v>
      </c>
      <c r="AL68" s="890">
        <f>+SUM(AJ61,AJ64:AJ68)</f>
        <v>157893</v>
      </c>
      <c r="AM68" s="890">
        <f>+SUM(AK61,AK64:AK68)</f>
        <v>23194</v>
      </c>
      <c r="AN68" s="981"/>
      <c r="AO68" s="462">
        <v>4</v>
      </c>
      <c r="AP68" s="443"/>
      <c r="AQ68" s="443"/>
      <c r="AR68" s="443"/>
      <c r="AS68" s="443"/>
      <c r="AT68" s="461"/>
      <c r="AU68" s="461"/>
      <c r="AV68" s="884"/>
    </row>
    <row r="69" spans="33:50">
      <c r="AG69" s="439"/>
      <c r="AH69" s="260"/>
      <c r="AI69" s="892">
        <v>6</v>
      </c>
      <c r="AJ69" s="756">
        <v>21113</v>
      </c>
      <c r="AK69" s="756">
        <v>4183</v>
      </c>
      <c r="AL69" s="890"/>
      <c r="AM69" s="890"/>
      <c r="AN69" s="981"/>
      <c r="AO69" s="462">
        <v>5</v>
      </c>
      <c r="AP69" s="443"/>
      <c r="AQ69" s="443"/>
      <c r="AR69" s="443"/>
      <c r="AS69" s="443"/>
      <c r="AT69" s="461"/>
      <c r="AU69" s="461"/>
      <c r="AV69" s="884"/>
    </row>
    <row r="70" spans="33:50">
      <c r="AG70" s="439"/>
      <c r="AH70" s="260"/>
      <c r="AI70" s="892">
        <v>7</v>
      </c>
      <c r="AJ70" s="756">
        <v>20225</v>
      </c>
      <c r="AK70" s="756">
        <v>3814</v>
      </c>
      <c r="AL70" s="889"/>
      <c r="AM70" s="889"/>
      <c r="AN70" s="981"/>
      <c r="AO70" s="462">
        <v>6</v>
      </c>
      <c r="AP70" s="443"/>
      <c r="AQ70" s="443"/>
      <c r="AR70" s="443"/>
      <c r="AS70" s="443"/>
      <c r="AT70" s="461"/>
      <c r="AU70" s="461"/>
      <c r="AV70" s="884"/>
    </row>
    <row r="71" spans="33:50">
      <c r="AG71" s="439"/>
      <c r="AH71" s="260"/>
      <c r="AI71" s="892">
        <v>8</v>
      </c>
      <c r="AJ71" s="756">
        <v>23222</v>
      </c>
      <c r="AK71" s="756">
        <v>3401</v>
      </c>
      <c r="AL71" s="890"/>
      <c r="AM71" s="890"/>
      <c r="AN71" s="981"/>
      <c r="AO71" s="462">
        <v>7</v>
      </c>
      <c r="AP71" s="443"/>
      <c r="AQ71" s="443"/>
      <c r="AR71" s="443"/>
      <c r="AS71" s="443"/>
      <c r="AT71" s="461"/>
      <c r="AU71" s="461"/>
      <c r="AV71" s="884"/>
    </row>
    <row r="72" spans="33:50">
      <c r="AG72" s="439"/>
      <c r="AH72" s="260"/>
      <c r="AI72" s="892">
        <v>9</v>
      </c>
      <c r="AJ72" s="756">
        <v>24549</v>
      </c>
      <c r="AK72" s="756">
        <v>3119</v>
      </c>
      <c r="AL72" s="888"/>
      <c r="AM72" s="888"/>
      <c r="AN72" s="981"/>
      <c r="AO72" s="462">
        <v>8</v>
      </c>
      <c r="AP72" s="443"/>
      <c r="AQ72" s="443"/>
      <c r="AR72" s="443"/>
      <c r="AS72" s="443"/>
      <c r="AT72" s="461"/>
      <c r="AU72" s="461"/>
      <c r="AV72" s="884"/>
    </row>
    <row r="73" spans="33:50">
      <c r="AG73" s="466"/>
      <c r="AH73"/>
      <c r="AI73" s="892">
        <v>10</v>
      </c>
      <c r="AJ73" s="756">
        <v>22889</v>
      </c>
      <c r="AK73" s="756">
        <v>3381</v>
      </c>
      <c r="AL73" s="889"/>
      <c r="AM73" s="889"/>
      <c r="AN73" s="981"/>
      <c r="AO73" s="468">
        <v>9</v>
      </c>
      <c r="AP73" s="443"/>
      <c r="AQ73" s="443"/>
      <c r="AR73" s="443"/>
      <c r="AS73" s="443"/>
      <c r="AT73" s="77"/>
      <c r="AU73" s="77"/>
      <c r="AV73" s="884"/>
      <c r="AW73" s="466"/>
      <c r="AX73" s="466"/>
    </row>
    <row r="74" spans="33:50">
      <c r="AG74" s="466"/>
      <c r="AH74"/>
      <c r="AI74" s="892">
        <v>11</v>
      </c>
      <c r="AJ74" s="756">
        <v>24603</v>
      </c>
      <c r="AK74" s="756">
        <v>2499</v>
      </c>
      <c r="AL74" s="890"/>
      <c r="AM74" s="890"/>
      <c r="AN74" s="981"/>
      <c r="AO74" s="468">
        <v>10</v>
      </c>
      <c r="AP74" s="443"/>
      <c r="AQ74" s="443"/>
      <c r="AR74" s="443"/>
      <c r="AS74" s="443"/>
      <c r="AT74" s="77"/>
      <c r="AU74" s="77"/>
      <c r="AV74" s="439" t="s">
        <v>74</v>
      </c>
      <c r="AW74" s="466"/>
      <c r="AX74" s="466"/>
    </row>
    <row r="75" spans="33:50">
      <c r="AG75"/>
      <c r="AH75"/>
      <c r="AI75" s="892">
        <v>12</v>
      </c>
      <c r="AJ75" s="756">
        <v>10197</v>
      </c>
      <c r="AK75" s="756">
        <v>820</v>
      </c>
      <c r="AL75" s="890">
        <f>+SUM(AJ69:AJ75)</f>
        <v>146798</v>
      </c>
      <c r="AM75" s="890">
        <f>+SUM(AK69:AK75)</f>
        <v>21217</v>
      </c>
      <c r="AN75" s="981"/>
      <c r="AO75" s="468">
        <v>11</v>
      </c>
      <c r="AP75" s="443"/>
      <c r="AQ75" s="443"/>
      <c r="AR75" s="443"/>
      <c r="AS75" s="443"/>
      <c r="AT75" s="77"/>
      <c r="AU75" s="77"/>
      <c r="AW75" s="466"/>
      <c r="AX75" s="466"/>
    </row>
    <row r="76" spans="33:50">
      <c r="AG76"/>
      <c r="AH76"/>
      <c r="AI76" s="1531">
        <v>13</v>
      </c>
      <c r="AJ76" s="756">
        <v>23245</v>
      </c>
      <c r="AK76" s="756">
        <v>5450</v>
      </c>
      <c r="AL76" s="890"/>
      <c r="AM76" s="890"/>
      <c r="AN76" s="981"/>
      <c r="AO76" s="468">
        <v>12</v>
      </c>
      <c r="AP76" s="443"/>
      <c r="AQ76" s="443"/>
      <c r="AR76" s="443"/>
      <c r="AS76" s="443"/>
      <c r="AT76" s="77"/>
      <c r="AU76" s="77"/>
      <c r="AW76" s="466"/>
      <c r="AX76" s="466"/>
    </row>
    <row r="77" spans="33:50">
      <c r="AG77" s="466"/>
      <c r="AH77" s="466"/>
      <c r="AI77" s="1531">
        <v>14</v>
      </c>
      <c r="AJ77" s="756">
        <v>22572</v>
      </c>
      <c r="AK77" s="756">
        <v>4888</v>
      </c>
      <c r="AL77" s="889"/>
      <c r="AM77" s="889"/>
      <c r="AN77" s="981"/>
      <c r="AO77" s="468">
        <v>13</v>
      </c>
      <c r="AP77" s="443"/>
      <c r="AQ77" s="443"/>
      <c r="AR77" s="443"/>
      <c r="AS77" s="443"/>
      <c r="AT77" s="77"/>
      <c r="AU77" s="77"/>
      <c r="AW77" s="466"/>
      <c r="AX77" s="466"/>
    </row>
    <row r="78" spans="33:50">
      <c r="AG78" s="466"/>
      <c r="AH78" s="466"/>
      <c r="AI78" s="1531">
        <v>15</v>
      </c>
      <c r="AJ78" s="756">
        <v>18958</v>
      </c>
      <c r="AK78" s="756">
        <v>5804</v>
      </c>
      <c r="AL78" s="890"/>
      <c r="AM78" s="890"/>
      <c r="AN78" s="981"/>
      <c r="AO78" s="466"/>
      <c r="AP78" s="466"/>
      <c r="AQ78" s="466"/>
      <c r="AR78" s="469" t="s">
        <v>57</v>
      </c>
      <c r="AS78" s="893">
        <f>SUM(AS65:AS77)</f>
        <v>331512.86</v>
      </c>
      <c r="AT78" s="466"/>
      <c r="AU78" s="466"/>
      <c r="AW78" s="466"/>
      <c r="AX78" s="466"/>
    </row>
    <row r="79" spans="33:50">
      <c r="AG79" s="466"/>
      <c r="AH79" s="466"/>
      <c r="AI79" s="1531">
        <v>16</v>
      </c>
      <c r="AJ79" s="756">
        <v>20090</v>
      </c>
      <c r="AK79" s="756">
        <v>4381</v>
      </c>
      <c r="AL79" s="888"/>
      <c r="AM79" s="888"/>
      <c r="AN79" s="981"/>
      <c r="AO79" s="466">
        <v>10</v>
      </c>
      <c r="AP79" s="894"/>
      <c r="AQ79" s="466"/>
      <c r="AR79" s="466"/>
      <c r="AS79" s="466"/>
      <c r="AT79" s="466"/>
      <c r="AU79" s="466"/>
      <c r="AW79" s="466"/>
      <c r="AX79" s="466"/>
    </row>
    <row r="80" spans="33:50">
      <c r="AG80" s="466"/>
      <c r="AH80" s="466"/>
      <c r="AI80" s="1531">
        <v>17</v>
      </c>
      <c r="AJ80" s="756">
        <v>18072</v>
      </c>
      <c r="AK80" s="756">
        <v>4128</v>
      </c>
      <c r="AL80" s="889"/>
      <c r="AM80" s="889"/>
      <c r="AN80" s="981"/>
      <c r="AO80" s="894"/>
      <c r="AP80" s="894"/>
      <c r="AQ80" s="466"/>
      <c r="AR80" s="894"/>
      <c r="AS80" s="466"/>
      <c r="AT80" s="466"/>
      <c r="AU80" s="466"/>
      <c r="AV80" s="466"/>
      <c r="AW80" s="466"/>
      <c r="AX80" s="466"/>
    </row>
    <row r="81" spans="33:50">
      <c r="AG81" s="466"/>
      <c r="AH81" s="466"/>
      <c r="AI81" s="1531">
        <v>18</v>
      </c>
      <c r="AJ81" s="756">
        <v>18854</v>
      </c>
      <c r="AK81" s="756">
        <v>5191</v>
      </c>
      <c r="AL81" s="890"/>
      <c r="AM81" s="890"/>
      <c r="AN81" s="981"/>
      <c r="AO81" s="466"/>
      <c r="AP81" s="894"/>
      <c r="AQ81" s="466"/>
      <c r="AR81" s="894"/>
      <c r="AS81" s="466"/>
      <c r="AT81" s="466"/>
      <c r="AU81" s="466"/>
      <c r="AV81" s="466"/>
      <c r="AW81" s="466"/>
      <c r="AX81" s="466"/>
    </row>
    <row r="82" spans="33:50">
      <c r="AG82" s="466"/>
      <c r="AH82" s="466"/>
      <c r="AI82" s="1531">
        <v>19</v>
      </c>
      <c r="AJ82" s="756">
        <v>19438</v>
      </c>
      <c r="AK82" s="756">
        <v>4158</v>
      </c>
      <c r="AL82" s="890">
        <f t="shared" ref="AL82:AM82" si="8">+SUM(AJ76:AJ82)</f>
        <v>141229</v>
      </c>
      <c r="AM82" s="890">
        <f t="shared" si="8"/>
        <v>34000</v>
      </c>
      <c r="AN82" s="981"/>
      <c r="AO82" s="466"/>
      <c r="AP82" s="894"/>
      <c r="AQ82" s="894"/>
      <c r="AR82" s="894"/>
      <c r="AS82" s="466"/>
      <c r="AT82" s="466"/>
      <c r="AU82" s="466"/>
      <c r="AV82" s="466"/>
      <c r="AW82" s="466"/>
      <c r="AX82" s="466"/>
    </row>
    <row r="83" spans="33:50">
      <c r="AG83" s="466"/>
      <c r="AH83" s="466"/>
      <c r="AI83" s="1532">
        <v>20</v>
      </c>
      <c r="AJ83" s="756">
        <v>19413</v>
      </c>
      <c r="AK83" s="756">
        <v>4126</v>
      </c>
      <c r="AL83" s="890"/>
      <c r="AM83" s="890"/>
      <c r="AN83" s="981"/>
      <c r="AO83" s="466"/>
      <c r="AP83" s="894"/>
      <c r="AQ83" s="894"/>
      <c r="AR83" s="894"/>
      <c r="AS83" s="466"/>
      <c r="AT83" s="466"/>
      <c r="AU83" s="466"/>
      <c r="AV83" s="466"/>
      <c r="AW83" s="466"/>
      <c r="AX83" s="466"/>
    </row>
    <row r="84" spans="33:50">
      <c r="AG84" s="466"/>
      <c r="AH84" s="466"/>
      <c r="AI84" s="1532">
        <v>21</v>
      </c>
      <c r="AJ84" s="756">
        <v>17987</v>
      </c>
      <c r="AK84" s="756">
        <v>3588</v>
      </c>
      <c r="AL84" s="889"/>
      <c r="AM84" s="889"/>
      <c r="AN84" s="981"/>
      <c r="AO84" s="466"/>
      <c r="AP84" s="894"/>
      <c r="AQ84" s="894"/>
      <c r="AR84" s="934"/>
      <c r="AS84" s="466"/>
      <c r="AT84" s="466"/>
      <c r="AU84" s="466"/>
      <c r="AV84" s="466"/>
      <c r="AW84" s="466"/>
      <c r="AX84" s="466"/>
    </row>
    <row r="85" spans="33:50">
      <c r="AG85" s="466"/>
      <c r="AH85" s="466"/>
      <c r="AI85" s="1532">
        <v>22</v>
      </c>
      <c r="AJ85" s="756">
        <v>20607</v>
      </c>
      <c r="AK85" s="756">
        <v>0</v>
      </c>
      <c r="AL85" s="890"/>
      <c r="AM85" s="890"/>
      <c r="AN85" s="981"/>
      <c r="AO85" s="894"/>
      <c r="AP85" s="466"/>
      <c r="AQ85" s="894"/>
      <c r="AR85" s="894"/>
      <c r="AS85" s="466"/>
      <c r="AT85" s="466"/>
      <c r="AU85" s="466"/>
      <c r="AV85" s="466"/>
      <c r="AW85" s="466"/>
      <c r="AX85" s="466"/>
    </row>
    <row r="86" spans="33:50">
      <c r="AG86" s="466"/>
      <c r="AH86" s="466"/>
      <c r="AI86" s="1532">
        <v>23</v>
      </c>
      <c r="AJ86" s="756">
        <v>21802</v>
      </c>
      <c r="AK86" s="756">
        <v>3355</v>
      </c>
      <c r="AL86" s="888"/>
      <c r="AM86" s="888"/>
      <c r="AN86" s="981"/>
      <c r="AO86" s="466"/>
      <c r="AP86" s="466"/>
      <c r="AQ86" s="894"/>
      <c r="AR86" s="894"/>
      <c r="AS86" s="466"/>
      <c r="AT86" s="466"/>
      <c r="AU86" s="466"/>
      <c r="AV86" s="466"/>
      <c r="AW86" s="466"/>
      <c r="AX86" s="466"/>
    </row>
    <row r="87" spans="33:50">
      <c r="AG87" s="466" t="s">
        <v>75</v>
      </c>
      <c r="AH87" s="466"/>
      <c r="AI87" s="1532">
        <v>24</v>
      </c>
      <c r="AJ87" s="756">
        <v>21632</v>
      </c>
      <c r="AK87" s="756">
        <v>2694</v>
      </c>
      <c r="AL87" s="889"/>
      <c r="AM87" s="889"/>
      <c r="AN87" s="981"/>
      <c r="AO87" s="466"/>
      <c r="AP87" s="466"/>
      <c r="AQ87" s="894"/>
      <c r="AR87" s="894"/>
      <c r="AS87" s="466"/>
      <c r="AT87" s="466"/>
      <c r="AU87" s="466"/>
      <c r="AV87" s="466"/>
      <c r="AW87" s="466"/>
      <c r="AX87" s="466"/>
    </row>
    <row r="88" spans="33:50">
      <c r="AG88" s="466"/>
      <c r="AH88" s="466"/>
      <c r="AI88" s="1532">
        <v>25</v>
      </c>
      <c r="AJ88" s="756">
        <v>21500</v>
      </c>
      <c r="AK88" s="756">
        <v>3566</v>
      </c>
      <c r="AL88" s="890"/>
      <c r="AM88" s="890"/>
      <c r="AN88" s="981"/>
      <c r="AO88" s="466"/>
      <c r="AP88" s="466"/>
      <c r="AQ88" s="894"/>
      <c r="AR88" s="894"/>
      <c r="AS88" s="466"/>
      <c r="AT88" s="466"/>
      <c r="AU88" s="466"/>
      <c r="AV88" s="466"/>
      <c r="AW88" s="466"/>
      <c r="AX88" s="466"/>
    </row>
    <row r="89" spans="33:50">
      <c r="AG89" s="466"/>
      <c r="AH89" s="466"/>
      <c r="AI89" s="1532">
        <v>26</v>
      </c>
      <c r="AJ89" s="756">
        <v>18772</v>
      </c>
      <c r="AK89" s="756">
        <v>3994</v>
      </c>
      <c r="AL89" s="890">
        <f t="shared" ref="AL89:AM89" si="9">+SUM(AJ83:AJ89)</f>
        <v>141713</v>
      </c>
      <c r="AM89" s="890">
        <f t="shared" si="9"/>
        <v>21323</v>
      </c>
      <c r="AN89" s="981"/>
      <c r="AO89" s="466"/>
      <c r="AP89" s="466"/>
      <c r="AQ89" s="894"/>
      <c r="AR89" s="894"/>
      <c r="AS89" s="466"/>
      <c r="AT89" s="466"/>
      <c r="AU89" s="466"/>
      <c r="AV89" s="466"/>
      <c r="AW89" s="466"/>
      <c r="AX89" s="466"/>
    </row>
    <row r="90" spans="33:50">
      <c r="AG90" s="466"/>
      <c r="AH90" s="466"/>
      <c r="AI90" s="899">
        <v>27</v>
      </c>
      <c r="AJ90" s="756"/>
      <c r="AK90" s="756"/>
      <c r="AL90" s="890"/>
      <c r="AM90" s="890"/>
      <c r="AN90" s="981"/>
      <c r="AO90" s="466"/>
      <c r="AP90" s="466"/>
      <c r="AQ90" s="894"/>
      <c r="AR90" s="894"/>
      <c r="AS90" s="466"/>
      <c r="AT90" s="466"/>
      <c r="AU90" s="466"/>
      <c r="AV90" s="466"/>
      <c r="AW90" s="466"/>
      <c r="AX90" s="466"/>
    </row>
    <row r="91" spans="33:50">
      <c r="AG91" s="466"/>
      <c r="AH91" s="466"/>
      <c r="AI91" s="899">
        <v>28</v>
      </c>
      <c r="AJ91" s="756"/>
      <c r="AK91" s="756"/>
      <c r="AL91" s="889"/>
      <c r="AM91" s="889"/>
      <c r="AN91" s="981"/>
      <c r="AO91" s="466"/>
      <c r="AP91" s="466"/>
      <c r="AQ91" s="894"/>
      <c r="AR91" s="894"/>
      <c r="AS91" s="466"/>
      <c r="AT91" s="466"/>
      <c r="AU91" s="466"/>
      <c r="AV91" s="466"/>
      <c r="AW91" s="466"/>
      <c r="AX91" s="466"/>
    </row>
    <row r="92" spans="33:50">
      <c r="AG92" s="466"/>
      <c r="AH92" s="466"/>
      <c r="AI92" s="899">
        <v>29</v>
      </c>
      <c r="AJ92" s="756"/>
      <c r="AK92" s="756"/>
      <c r="AL92" s="890"/>
      <c r="AM92" s="890"/>
      <c r="AN92" s="981"/>
      <c r="AO92" s="466"/>
      <c r="AP92" s="466"/>
      <c r="AQ92" s="894"/>
      <c r="AR92" s="894"/>
      <c r="AS92" s="466"/>
      <c r="AT92" s="466"/>
      <c r="AU92" s="466"/>
      <c r="AV92" s="466"/>
      <c r="AW92" s="466"/>
      <c r="AX92" s="466"/>
    </row>
    <row r="93" spans="33:50">
      <c r="AG93" s="466"/>
      <c r="AH93" s="466"/>
      <c r="AI93" s="899">
        <v>30</v>
      </c>
      <c r="AJ93" s="756"/>
      <c r="AK93" s="756"/>
      <c r="AL93" s="890"/>
      <c r="AM93" s="890"/>
      <c r="AN93" s="981"/>
      <c r="AO93" s="466"/>
      <c r="AP93" s="466"/>
      <c r="AQ93" s="894"/>
      <c r="AR93" s="894"/>
      <c r="AS93" s="466"/>
      <c r="AT93" s="466"/>
      <c r="AU93" s="466"/>
      <c r="AV93" s="466"/>
      <c r="AW93" s="466"/>
      <c r="AX93" s="466"/>
    </row>
    <row r="94" spans="33:50">
      <c r="AG94" s="466"/>
      <c r="AH94" s="466"/>
      <c r="AI94" s="899">
        <v>31</v>
      </c>
      <c r="AJ94" s="756"/>
      <c r="AK94" s="756"/>
      <c r="AL94" s="890">
        <f>+SUM(AJ90:AJ94)</f>
        <v>0</v>
      </c>
      <c r="AM94" s="890">
        <f>+SUM(AK90:AK94)</f>
        <v>0</v>
      </c>
      <c r="AN94" s="981"/>
      <c r="AO94" s="466"/>
      <c r="AP94" s="466"/>
      <c r="AQ94" s="466"/>
      <c r="AR94" s="894"/>
      <c r="AS94" s="466"/>
      <c r="AT94" s="466"/>
      <c r="AU94" s="466"/>
      <c r="AV94" s="466"/>
      <c r="AW94" s="466"/>
      <c r="AX94" s="466"/>
    </row>
    <row r="95" spans="33:50">
      <c r="AG95" s="466"/>
      <c r="AH95" s="466"/>
      <c r="AI95" s="895" t="s">
        <v>57</v>
      </c>
      <c r="AJ95" s="467">
        <f>SUM(AJ64:AJ94)</f>
        <v>542272</v>
      </c>
      <c r="AK95" s="467">
        <f>SUM(AK64:AK94)</f>
        <v>93041</v>
      </c>
      <c r="AL95" s="896"/>
      <c r="AM95" s="896"/>
      <c r="AN95" s="891"/>
      <c r="AO95" s="466"/>
      <c r="AP95" s="466"/>
      <c r="AQ95" s="466"/>
      <c r="AR95" s="894"/>
      <c r="AS95" s="466"/>
      <c r="AT95" s="466"/>
      <c r="AU95" s="466"/>
      <c r="AV95" s="466"/>
      <c r="AW95" s="466"/>
      <c r="AX95" s="466"/>
    </row>
    <row r="96" spans="33:50">
      <c r="AG96" s="466"/>
      <c r="AH96" s="466"/>
      <c r="AI96" s="896"/>
      <c r="AJ96" s="703">
        <f>+AK113</f>
        <v>5669033</v>
      </c>
      <c r="AK96" s="904">
        <f>+AN113</f>
        <v>1099219</v>
      </c>
      <c r="AL96" s="896"/>
      <c r="AM96" s="896"/>
      <c r="AN96" s="891"/>
      <c r="AO96" s="466"/>
      <c r="AP96" s="466"/>
      <c r="AQ96" s="466"/>
      <c r="AR96" s="466"/>
      <c r="AS96" s="466"/>
      <c r="AT96" s="466"/>
      <c r="AU96" s="466"/>
      <c r="AV96" s="466"/>
      <c r="AW96" s="466"/>
      <c r="AX96" s="466"/>
    </row>
    <row r="97" spans="33:50">
      <c r="AG97" s="466"/>
      <c r="AH97" s="466"/>
      <c r="AI97" s="466"/>
      <c r="AJ97"/>
      <c r="AK97" s="466"/>
      <c r="AL97"/>
      <c r="AM97" s="466"/>
      <c r="AN97" s="466"/>
      <c r="AO97"/>
      <c r="AP97" s="466"/>
      <c r="AQ97" s="466"/>
      <c r="AR97" s="466"/>
      <c r="AS97" s="466"/>
      <c r="AT97" s="466"/>
      <c r="AU97" s="466"/>
      <c r="AV97" s="466"/>
      <c r="AW97" s="466"/>
      <c r="AX97" s="466"/>
    </row>
    <row r="98" spans="33:50">
      <c r="AG98" s="466"/>
      <c r="AH98" s="466"/>
      <c r="AI98" s="1720" t="s">
        <v>52</v>
      </c>
      <c r="AJ98" s="1721"/>
      <c r="AK98" s="1721"/>
      <c r="AL98" s="1721"/>
      <c r="AM98" s="1721"/>
      <c r="AN98" s="1721"/>
      <c r="AO98" s="1722"/>
      <c r="AP98" s="466"/>
      <c r="AQ98" s="466"/>
      <c r="AR98" s="466"/>
      <c r="AS98" s="466"/>
      <c r="AT98" s="466"/>
      <c r="AU98" s="466"/>
      <c r="AV98" s="466"/>
      <c r="AW98" s="466"/>
      <c r="AX98" s="466"/>
    </row>
    <row r="99" spans="33:50">
      <c r="AG99" s="466"/>
      <c r="AH99" s="466"/>
      <c r="AI99" s="897"/>
      <c r="AJ99" s="1717" t="s">
        <v>48</v>
      </c>
      <c r="AK99" s="1718"/>
      <c r="AL99" s="1719"/>
      <c r="AM99" s="1728" t="s">
        <v>56</v>
      </c>
      <c r="AN99" s="1729"/>
      <c r="AO99" s="1730"/>
      <c r="AP99" s="466"/>
      <c r="AQ99" s="466"/>
      <c r="AR99" s="466"/>
      <c r="AS99" s="466"/>
      <c r="AT99" s="466"/>
      <c r="AU99" s="466"/>
      <c r="AV99" s="466"/>
      <c r="AW99" s="466"/>
      <c r="AX99" s="466"/>
    </row>
    <row r="100" spans="33:50">
      <c r="AG100" s="466"/>
      <c r="AH100" s="466"/>
      <c r="AI100" s="1063" t="s">
        <v>76</v>
      </c>
      <c r="AJ100" s="1064" t="s">
        <v>77</v>
      </c>
      <c r="AK100" s="1065" t="s">
        <v>78</v>
      </c>
      <c r="AL100" s="1066" t="s">
        <v>79</v>
      </c>
      <c r="AM100" s="1104" t="s">
        <v>77</v>
      </c>
      <c r="AN100" s="1105" t="s">
        <v>78</v>
      </c>
      <c r="AO100" s="1106" t="s">
        <v>79</v>
      </c>
      <c r="AP100"/>
      <c r="AQ100" s="466"/>
      <c r="AR100" s="466"/>
      <c r="AS100" s="466"/>
      <c r="AT100" s="466"/>
      <c r="AU100" s="466"/>
      <c r="AV100" s="466"/>
      <c r="AW100" s="466"/>
      <c r="AX100" s="466"/>
    </row>
    <row r="101" spans="33:50">
      <c r="AG101" s="466"/>
      <c r="AH101" s="466"/>
      <c r="AI101" s="901" t="s">
        <v>80</v>
      </c>
      <c r="AJ101" s="495">
        <v>688440</v>
      </c>
      <c r="AK101" s="496">
        <v>670354</v>
      </c>
      <c r="AL101" s="1101">
        <f>+AK101-AJ101</f>
        <v>-18086</v>
      </c>
      <c r="AM101" s="1094">
        <v>100000</v>
      </c>
      <c r="AN101" s="1095">
        <v>108808</v>
      </c>
      <c r="AO101" s="1096">
        <f>+AN101-AM101</f>
        <v>8808</v>
      </c>
      <c r="AP101"/>
      <c r="AQ101"/>
      <c r="AR101" s="466"/>
      <c r="AS101" s="466"/>
      <c r="AT101" s="466"/>
      <c r="AU101" s="466"/>
      <c r="AV101" s="466"/>
      <c r="AW101" s="466"/>
      <c r="AX101" s="466"/>
    </row>
    <row r="102" spans="33:50">
      <c r="AG102" s="466"/>
      <c r="AH102" s="466"/>
      <c r="AI102" s="902" t="s">
        <v>81</v>
      </c>
      <c r="AJ102" s="495">
        <v>594128</v>
      </c>
      <c r="AK102" s="498">
        <v>578899</v>
      </c>
      <c r="AL102" s="1101">
        <f>+AK102-AJ102</f>
        <v>-15229</v>
      </c>
      <c r="AM102" s="1097">
        <v>100000</v>
      </c>
      <c r="AN102" s="498">
        <v>163710</v>
      </c>
      <c r="AO102" s="497">
        <f>+AN102-AM102</f>
        <v>63710</v>
      </c>
      <c r="AP102"/>
      <c r="AQ102"/>
      <c r="AR102" s="466"/>
      <c r="AS102" s="466"/>
      <c r="AT102" s="466"/>
      <c r="AU102" s="466"/>
      <c r="AV102" s="466"/>
      <c r="AW102" s="466"/>
      <c r="AX102" s="466"/>
    </row>
    <row r="103" spans="33:50">
      <c r="AG103" s="466"/>
      <c r="AH103" s="466"/>
      <c r="AI103" s="902" t="s">
        <v>82</v>
      </c>
      <c r="AJ103" s="495">
        <v>698462</v>
      </c>
      <c r="AK103" s="498">
        <v>634696</v>
      </c>
      <c r="AL103" s="1101">
        <f>+AK103-AJ103</f>
        <v>-63766</v>
      </c>
      <c r="AM103" s="1097">
        <v>100000</v>
      </c>
      <c r="AN103" s="498">
        <v>104094</v>
      </c>
      <c r="AO103" s="497">
        <f>+AN103-AM103</f>
        <v>4094</v>
      </c>
      <c r="AP103"/>
      <c r="AQ103"/>
      <c r="AR103" s="466"/>
      <c r="AS103" s="466"/>
      <c r="AT103" s="466"/>
      <c r="AU103" s="466"/>
      <c r="AV103" s="466"/>
      <c r="AW103" s="466"/>
      <c r="AX103" s="466"/>
    </row>
    <row r="104" spans="33:50">
      <c r="AG104" s="466"/>
      <c r="AH104" s="466"/>
      <c r="AI104" s="902" t="s">
        <v>83</v>
      </c>
      <c r="AJ104" s="495">
        <v>666558</v>
      </c>
      <c r="AK104" s="498">
        <v>660962</v>
      </c>
      <c r="AL104" s="1101">
        <f>+AK104-AJ104</f>
        <v>-5596</v>
      </c>
      <c r="AM104" s="1097">
        <v>100000</v>
      </c>
      <c r="AN104" s="498">
        <v>108628</v>
      </c>
      <c r="AO104" s="497">
        <f>+AN104-AM104</f>
        <v>8628</v>
      </c>
      <c r="AP104"/>
      <c r="AQ104"/>
      <c r="AR104" s="466"/>
      <c r="AS104" s="466"/>
      <c r="AT104" s="466"/>
      <c r="AU104" s="466"/>
      <c r="AV104" s="466"/>
      <c r="AW104" s="466"/>
      <c r="AX104" s="466"/>
    </row>
    <row r="105" spans="33:50">
      <c r="AG105" s="466"/>
      <c r="AH105" s="466"/>
      <c r="AI105" s="902" t="s">
        <v>84</v>
      </c>
      <c r="AJ105" s="495">
        <v>585575</v>
      </c>
      <c r="AK105" s="498">
        <v>671051</v>
      </c>
      <c r="AL105" s="1101">
        <f t="shared" ref="AL105" si="10">+AK105-AJ105</f>
        <v>85476</v>
      </c>
      <c r="AM105" s="1097">
        <v>100000</v>
      </c>
      <c r="AN105" s="498">
        <v>143683</v>
      </c>
      <c r="AO105" s="497">
        <f>+AN105-AM105</f>
        <v>43683</v>
      </c>
      <c r="AP105" s="746"/>
      <c r="AQ105" s="260"/>
    </row>
    <row r="106" spans="33:50">
      <c r="AG106" s="466"/>
      <c r="AH106" s="466"/>
      <c r="AI106" s="902" t="s">
        <v>85</v>
      </c>
      <c r="AJ106" s="495">
        <v>660185</v>
      </c>
      <c r="AK106" s="498">
        <v>605790</v>
      </c>
      <c r="AL106" s="1101">
        <v>-90468.387096774182</v>
      </c>
      <c r="AM106" s="1097">
        <v>100000</v>
      </c>
      <c r="AN106" s="498">
        <v>141197</v>
      </c>
      <c r="AO106" s="898">
        <v>44422.806451612894</v>
      </c>
      <c r="AP106"/>
      <c r="AQ106" s="260"/>
    </row>
    <row r="107" spans="33:50">
      <c r="AG107" s="466"/>
      <c r="AH107" s="466"/>
      <c r="AI107" s="902" t="s">
        <v>86</v>
      </c>
      <c r="AJ107" s="495">
        <v>719467</v>
      </c>
      <c r="AK107" s="498">
        <v>656288</v>
      </c>
      <c r="AL107" s="1101">
        <v>-63179</v>
      </c>
      <c r="AM107" s="1097">
        <v>100000</v>
      </c>
      <c r="AN107" s="498">
        <v>115970</v>
      </c>
      <c r="AO107" s="898">
        <v>15970</v>
      </c>
      <c r="AP107"/>
      <c r="AQ107" s="884"/>
    </row>
    <row r="108" spans="33:50">
      <c r="AG108" s="466"/>
      <c r="AH108" s="466"/>
      <c r="AI108" s="902" t="s">
        <v>51</v>
      </c>
      <c r="AJ108" s="495">
        <v>669573</v>
      </c>
      <c r="AK108" s="1101">
        <v>648721</v>
      </c>
      <c r="AL108" s="1101">
        <v>-20852</v>
      </c>
      <c r="AM108" s="1097">
        <v>100000</v>
      </c>
      <c r="AN108" s="1101">
        <v>120088</v>
      </c>
      <c r="AO108" s="497">
        <v>20088</v>
      </c>
      <c r="AP108"/>
      <c r="AQ108" s="1488"/>
    </row>
    <row r="109" spans="33:50">
      <c r="AG109" s="466"/>
      <c r="AH109" s="466"/>
      <c r="AI109" s="902" t="s">
        <v>60</v>
      </c>
      <c r="AJ109" s="495">
        <v>696047</v>
      </c>
      <c r="AK109" s="1101">
        <f>+AJ95</f>
        <v>542272</v>
      </c>
      <c r="AL109" s="1101">
        <f>+AK109-(AL63*AN63)</f>
        <v>-60968.733333333279</v>
      </c>
      <c r="AM109" s="1097">
        <v>100000</v>
      </c>
      <c r="AN109" s="1101">
        <f>+AK95</f>
        <v>93041</v>
      </c>
      <c r="AO109" s="497">
        <f>+AN109-(AM63*AN63)</f>
        <v>6374.3333333333285</v>
      </c>
      <c r="AP109">
        <f>+AJ109/30</f>
        <v>23201.566666666666</v>
      </c>
    </row>
    <row r="110" spans="33:50">
      <c r="AG110" s="466"/>
      <c r="AH110" s="466"/>
      <c r="AI110" s="902" t="s">
        <v>87</v>
      </c>
      <c r="AJ110" s="495">
        <v>715388</v>
      </c>
      <c r="AK110" s="499"/>
      <c r="AL110" s="1102"/>
      <c r="AM110" s="1097">
        <v>100000</v>
      </c>
      <c r="AN110" s="499"/>
      <c r="AO110" s="782"/>
      <c r="AP110">
        <f>+AP109*7</f>
        <v>162410.96666666667</v>
      </c>
    </row>
    <row r="111" spans="33:50">
      <c r="AG111" s="466"/>
      <c r="AH111" s="466"/>
      <c r="AI111" s="902" t="s">
        <v>88</v>
      </c>
      <c r="AJ111" s="495">
        <v>601289</v>
      </c>
      <c r="AK111" s="499"/>
      <c r="AL111" s="1102"/>
      <c r="AM111" s="1097">
        <v>100000</v>
      </c>
      <c r="AN111" s="499"/>
      <c r="AO111" s="782"/>
      <c r="AP111"/>
    </row>
    <row r="112" spans="33:50">
      <c r="AG112" s="466"/>
      <c r="AH112" s="466"/>
      <c r="AI112" s="903" t="s">
        <v>89</v>
      </c>
      <c r="AJ112" s="500">
        <v>704902</v>
      </c>
      <c r="AK112" s="501"/>
      <c r="AL112" s="1103"/>
      <c r="AM112" s="1098">
        <v>100000</v>
      </c>
      <c r="AN112" s="1099"/>
      <c r="AO112" s="1100"/>
      <c r="AP112"/>
    </row>
    <row r="113" spans="33:50">
      <c r="AG113" s="466"/>
      <c r="AH113" s="466"/>
      <c r="AI113" s="1067" t="s">
        <v>57</v>
      </c>
      <c r="AJ113" s="905">
        <f t="shared" ref="AJ113:AO113" si="11">SUM(AJ101:AJ112)</f>
        <v>8000014</v>
      </c>
      <c r="AK113" s="1068">
        <f t="shared" si="11"/>
        <v>5669033</v>
      </c>
      <c r="AL113" s="1069">
        <f t="shared" si="11"/>
        <v>-252669.12043010746</v>
      </c>
      <c r="AM113" s="1107">
        <f t="shared" si="11"/>
        <v>1200000</v>
      </c>
      <c r="AN113" s="1108">
        <f t="shared" si="11"/>
        <v>1099219</v>
      </c>
      <c r="AO113" s="1108">
        <f t="shared" si="11"/>
        <v>215778.13978494622</v>
      </c>
      <c r="AP113"/>
    </row>
    <row r="114" spans="33:50">
      <c r="AG114" s="466"/>
      <c r="AH114" s="466"/>
      <c r="AI114"/>
      <c r="AJ114"/>
      <c r="AK114" s="1619">
        <f>+AK113/AJ113</f>
        <v>0.70862788490120143</v>
      </c>
      <c r="AL114" s="1618">
        <f>+AL113/AK113</f>
        <v>-4.4570056380004747E-2</v>
      </c>
      <c r="AM114"/>
      <c r="AN114"/>
      <c r="AO114"/>
      <c r="AP114"/>
    </row>
    <row r="115" spans="33:50">
      <c r="AG115"/>
      <c r="AH115"/>
      <c r="AI115"/>
      <c r="AJ115"/>
      <c r="AK115"/>
      <c r="AL115"/>
      <c r="AM115"/>
      <c r="AN115"/>
      <c r="AO115"/>
      <c r="AP115"/>
    </row>
    <row r="116" spans="33:50">
      <c r="AQ116" s="431"/>
      <c r="AR116" s="431"/>
      <c r="AS116" s="431"/>
      <c r="AT116" s="431"/>
      <c r="AU116" s="431"/>
      <c r="AV116" s="431"/>
      <c r="AW116" s="431"/>
      <c r="AX116" s="431"/>
    </row>
    <row r="117" spans="33:50">
      <c r="AQ117" s="431"/>
      <c r="AR117" s="431"/>
      <c r="AS117" s="431"/>
      <c r="AT117" s="431"/>
      <c r="AU117" s="431"/>
      <c r="AV117" s="431"/>
      <c r="AW117" s="431"/>
      <c r="AX117" s="431"/>
    </row>
    <row r="118" spans="33:50">
      <c r="AQ118" s="431"/>
      <c r="AR118" s="431"/>
      <c r="AS118" s="431"/>
      <c r="AT118" s="431"/>
      <c r="AU118" s="431"/>
      <c r="AV118" s="431"/>
      <c r="AW118" s="431"/>
      <c r="AX118" s="431"/>
    </row>
    <row r="119" spans="33:50">
      <c r="AQ119" s="431"/>
      <c r="AR119" s="431"/>
      <c r="AS119" s="431"/>
      <c r="AT119" s="431"/>
      <c r="AU119" s="431"/>
      <c r="AV119" s="431"/>
      <c r="AW119" s="431"/>
      <c r="AX119" s="431"/>
    </row>
    <row r="120" spans="33:50">
      <c r="AQ120" s="431"/>
      <c r="AR120" s="431"/>
      <c r="AS120" s="431"/>
      <c r="AT120" s="431"/>
      <c r="AU120" s="431"/>
      <c r="AV120" s="431"/>
      <c r="AW120" s="431"/>
      <c r="AX120" s="431"/>
    </row>
    <row r="121" spans="33:50">
      <c r="AQ121" s="431"/>
      <c r="AR121" s="431"/>
      <c r="AS121" s="431"/>
      <c r="AT121" s="431"/>
      <c r="AU121" s="431"/>
      <c r="AV121" s="431"/>
      <c r="AW121" s="431"/>
      <c r="AX121" s="431"/>
    </row>
    <row r="122" spans="33:50">
      <c r="AQ122" s="431"/>
      <c r="AR122" s="431"/>
      <c r="AS122" s="431"/>
      <c r="AT122" s="431"/>
      <c r="AU122" s="431"/>
      <c r="AV122" s="431"/>
      <c r="AW122" s="431"/>
      <c r="AX122" s="431"/>
    </row>
    <row r="123" spans="33:50">
      <c r="AQ123" s="431"/>
      <c r="AR123" s="431"/>
      <c r="AS123" s="431"/>
      <c r="AT123" s="431"/>
      <c r="AU123" s="431"/>
      <c r="AV123" s="431"/>
      <c r="AW123" s="431"/>
      <c r="AX123" s="431"/>
    </row>
    <row r="124" spans="33:50">
      <c r="AQ124" s="431"/>
      <c r="AR124" s="431"/>
      <c r="AS124" s="431"/>
      <c r="AT124" s="431"/>
      <c r="AU124" s="431"/>
      <c r="AV124" s="431"/>
      <c r="AW124" s="431"/>
      <c r="AX124" s="431"/>
    </row>
    <row r="125" spans="33:50">
      <c r="AQ125" s="431"/>
      <c r="AR125" s="431"/>
      <c r="AS125" s="431"/>
      <c r="AT125" s="431"/>
      <c r="AU125" s="431"/>
      <c r="AV125" s="431"/>
      <c r="AW125" s="431"/>
      <c r="AX125" s="431"/>
    </row>
    <row r="126" spans="33:50">
      <c r="AQ126" s="431"/>
      <c r="AR126" s="431"/>
      <c r="AS126" s="431"/>
      <c r="AT126" s="431"/>
      <c r="AU126" s="431"/>
      <c r="AV126" s="431"/>
      <c r="AW126" s="431"/>
      <c r="AX126" s="431"/>
    </row>
    <row r="127" spans="33:50">
      <c r="AQ127" s="431"/>
      <c r="AR127" s="431"/>
      <c r="AS127" s="431"/>
      <c r="AT127" s="431"/>
      <c r="AU127" s="431"/>
      <c r="AV127" s="431"/>
      <c r="AW127" s="431"/>
      <c r="AX127" s="431"/>
    </row>
    <row r="128" spans="33:50">
      <c r="AQ128" s="431"/>
      <c r="AR128" s="431"/>
      <c r="AS128" s="431"/>
      <c r="AT128" s="431"/>
      <c r="AU128" s="431"/>
      <c r="AV128" s="431"/>
      <c r="AW128" s="431"/>
      <c r="AX128" s="431"/>
    </row>
    <row r="129" spans="43:50">
      <c r="AQ129" s="431"/>
      <c r="AR129" s="431"/>
      <c r="AS129" s="431"/>
      <c r="AT129" s="431"/>
      <c r="AU129" s="431"/>
      <c r="AV129" s="431"/>
      <c r="AW129" s="431"/>
      <c r="AX129" s="431"/>
    </row>
    <row r="130" spans="43:50">
      <c r="AQ130" s="431"/>
      <c r="AR130" s="431"/>
      <c r="AS130" s="431"/>
      <c r="AT130" s="431"/>
      <c r="AU130" s="431"/>
      <c r="AV130" s="431"/>
      <c r="AW130" s="431"/>
      <c r="AX130" s="431"/>
    </row>
    <row r="131" spans="43:50">
      <c r="AQ131" s="431"/>
      <c r="AR131" s="431"/>
      <c r="AS131" s="431"/>
      <c r="AT131" s="431"/>
      <c r="AU131" s="431"/>
      <c r="AV131" s="431"/>
      <c r="AW131" s="431"/>
      <c r="AX131" s="431"/>
    </row>
    <row r="132" spans="43:50">
      <c r="AQ132" s="431"/>
      <c r="AR132" s="431"/>
      <c r="AS132" s="431"/>
      <c r="AT132" s="431"/>
      <c r="AU132" s="431"/>
      <c r="AV132" s="431"/>
      <c r="AW132" s="431"/>
      <c r="AX132" s="431"/>
    </row>
    <row r="133" spans="43:50">
      <c r="AQ133" s="431"/>
      <c r="AR133" s="431"/>
      <c r="AS133" s="431"/>
      <c r="AT133" s="431"/>
      <c r="AU133" s="431"/>
      <c r="AV133" s="431"/>
      <c r="AW133" s="431"/>
      <c r="AX133" s="431"/>
    </row>
    <row r="134" spans="43:50">
      <c r="AQ134" s="431"/>
      <c r="AR134" s="431"/>
      <c r="AS134" s="431"/>
      <c r="AT134" s="431"/>
      <c r="AU134" s="431"/>
      <c r="AV134" s="431"/>
      <c r="AW134" s="431"/>
      <c r="AX134" s="431"/>
    </row>
    <row r="135" spans="43:50">
      <c r="AQ135" s="431"/>
      <c r="AR135" s="431"/>
      <c r="AS135" s="431"/>
      <c r="AT135" s="431"/>
      <c r="AU135" s="431"/>
      <c r="AV135" s="431"/>
      <c r="AW135" s="431"/>
      <c r="AX135" s="431"/>
    </row>
    <row r="136" spans="43:50">
      <c r="AQ136" s="431"/>
      <c r="AR136" s="431"/>
      <c r="AS136" s="431"/>
      <c r="AT136" s="431"/>
      <c r="AU136" s="431"/>
      <c r="AV136" s="431"/>
      <c r="AW136" s="431"/>
      <c r="AX136" s="431"/>
    </row>
    <row r="137" spans="43:50">
      <c r="AQ137" s="431"/>
      <c r="AR137" s="431"/>
      <c r="AS137" s="431"/>
      <c r="AT137" s="431"/>
      <c r="AU137" s="431"/>
      <c r="AV137" s="431"/>
      <c r="AW137" s="431"/>
      <c r="AX137" s="431"/>
    </row>
    <row r="138" spans="43:50">
      <c r="AQ138" s="431"/>
      <c r="AR138" s="431"/>
      <c r="AS138" s="431"/>
      <c r="AT138" s="431"/>
      <c r="AU138" s="431"/>
      <c r="AV138" s="431"/>
      <c r="AW138" s="431"/>
      <c r="AX138" s="431"/>
    </row>
    <row r="139" spans="43:50">
      <c r="AQ139" s="431"/>
      <c r="AR139" s="431"/>
      <c r="AS139" s="431"/>
      <c r="AT139" s="431"/>
      <c r="AU139" s="431"/>
      <c r="AV139" s="431"/>
      <c r="AW139" s="431"/>
      <c r="AX139" s="431"/>
    </row>
    <row r="140" spans="43:50">
      <c r="AQ140" s="431"/>
      <c r="AR140" s="431"/>
      <c r="AS140" s="431"/>
      <c r="AT140" s="431"/>
      <c r="AU140" s="431"/>
      <c r="AV140" s="431"/>
      <c r="AW140" s="431"/>
      <c r="AX140" s="431"/>
    </row>
    <row r="141" spans="43:50">
      <c r="AQ141" s="431"/>
      <c r="AR141" s="431"/>
      <c r="AS141" s="431"/>
      <c r="AT141" s="431"/>
      <c r="AU141" s="431"/>
      <c r="AV141" s="431"/>
      <c r="AW141" s="431"/>
      <c r="AX141" s="431"/>
    </row>
    <row r="142" spans="43:50">
      <c r="AQ142" s="431"/>
      <c r="AR142" s="431"/>
      <c r="AS142" s="431"/>
      <c r="AT142" s="431"/>
      <c r="AU142" s="431"/>
      <c r="AV142" s="431"/>
      <c r="AW142" s="431"/>
      <c r="AX142" s="431"/>
    </row>
    <row r="143" spans="43:50">
      <c r="AQ143" s="431"/>
      <c r="AR143" s="431"/>
      <c r="AS143" s="431"/>
      <c r="AT143" s="431"/>
      <c r="AU143" s="431"/>
      <c r="AV143" s="431"/>
      <c r="AW143" s="431"/>
      <c r="AX143" s="431"/>
    </row>
    <row r="144" spans="43:50">
      <c r="AQ144" s="431"/>
      <c r="AR144" s="431"/>
      <c r="AS144" s="431"/>
      <c r="AT144" s="431"/>
      <c r="AU144" s="431"/>
      <c r="AV144" s="431"/>
      <c r="AW144" s="431"/>
      <c r="AX144" s="431"/>
    </row>
    <row r="145" spans="43:50">
      <c r="AQ145" s="431"/>
      <c r="AR145" s="431"/>
      <c r="AS145" s="431"/>
      <c r="AT145" s="431"/>
      <c r="AU145" s="431"/>
      <c r="AV145" s="431"/>
      <c r="AW145" s="431"/>
      <c r="AX145" s="431"/>
    </row>
    <row r="146" spans="43:50">
      <c r="AQ146" s="431"/>
      <c r="AR146" s="431"/>
      <c r="AS146" s="431"/>
      <c r="AT146" s="431"/>
      <c r="AU146" s="431"/>
      <c r="AV146" s="431"/>
      <c r="AW146" s="431"/>
      <c r="AX146" s="431"/>
    </row>
    <row r="147" spans="43:50">
      <c r="AQ147" s="431"/>
      <c r="AR147" s="431"/>
      <c r="AS147" s="431"/>
      <c r="AT147" s="431"/>
      <c r="AU147" s="431"/>
      <c r="AV147" s="431"/>
      <c r="AW147" s="431"/>
      <c r="AX147" s="431"/>
    </row>
    <row r="148" spans="43:50">
      <c r="AQ148" s="431"/>
      <c r="AR148" s="431"/>
      <c r="AS148" s="431"/>
      <c r="AT148" s="431"/>
      <c r="AU148" s="431"/>
      <c r="AV148" s="431"/>
      <c r="AW148" s="431"/>
      <c r="AX148" s="431"/>
    </row>
    <row r="149" spans="43:50">
      <c r="AQ149" s="431"/>
      <c r="AR149" s="431"/>
      <c r="AS149" s="431"/>
      <c r="AT149" s="431"/>
      <c r="AU149" s="431"/>
      <c r="AV149" s="431"/>
      <c r="AW149" s="431"/>
      <c r="AX149" s="431"/>
    </row>
    <row r="150" spans="43:50">
      <c r="AQ150" s="431"/>
      <c r="AR150" s="431"/>
      <c r="AS150" s="431"/>
      <c r="AT150" s="431"/>
      <c r="AU150" s="431"/>
      <c r="AV150" s="431"/>
      <c r="AW150" s="431"/>
      <c r="AX150" s="431"/>
    </row>
    <row r="151" spans="43:50">
      <c r="AQ151" s="431"/>
      <c r="AR151" s="431"/>
      <c r="AS151" s="431"/>
      <c r="AT151" s="431"/>
      <c r="AU151" s="431"/>
      <c r="AV151" s="431"/>
      <c r="AW151" s="431"/>
      <c r="AX151" s="431"/>
    </row>
    <row r="152" spans="43:50">
      <c r="AQ152" s="431"/>
      <c r="AR152" s="431"/>
      <c r="AS152" s="431"/>
      <c r="AT152" s="431"/>
      <c r="AU152" s="431"/>
      <c r="AV152" s="431"/>
      <c r="AW152" s="431"/>
      <c r="AX152" s="431"/>
    </row>
    <row r="153" spans="43:50">
      <c r="AQ153" s="431"/>
      <c r="AR153" s="431"/>
      <c r="AS153" s="431"/>
      <c r="AT153" s="431"/>
      <c r="AU153" s="431"/>
      <c r="AV153" s="431"/>
      <c r="AW153" s="431"/>
      <c r="AX153" s="431"/>
    </row>
    <row r="154" spans="43:50">
      <c r="AQ154" s="431"/>
      <c r="AR154" s="431"/>
      <c r="AS154" s="431"/>
      <c r="AT154" s="431"/>
      <c r="AU154" s="431"/>
      <c r="AV154" s="431"/>
      <c r="AW154" s="431"/>
      <c r="AX154" s="431"/>
    </row>
    <row r="155" spans="43:50">
      <c r="AQ155" s="431"/>
      <c r="AR155" s="431"/>
      <c r="AS155" s="431"/>
      <c r="AT155" s="431"/>
      <c r="AU155" s="431"/>
      <c r="AV155" s="431"/>
      <c r="AW155" s="431"/>
      <c r="AX155" s="431"/>
    </row>
    <row r="156" spans="43:50">
      <c r="AQ156" s="431"/>
      <c r="AR156" s="431"/>
      <c r="AS156" s="431"/>
      <c r="AT156" s="431"/>
      <c r="AU156" s="431"/>
      <c r="AV156" s="431"/>
      <c r="AW156" s="431"/>
      <c r="AX156" s="431"/>
    </row>
    <row r="157" spans="43:50">
      <c r="AQ157" s="431"/>
      <c r="AR157" s="431"/>
      <c r="AS157" s="431"/>
      <c r="AT157" s="431"/>
      <c r="AU157" s="431"/>
      <c r="AV157" s="431"/>
      <c r="AW157" s="431"/>
      <c r="AX157" s="431"/>
    </row>
    <row r="158" spans="43:50">
      <c r="AQ158" s="431"/>
      <c r="AR158" s="431"/>
      <c r="AS158" s="431"/>
      <c r="AT158" s="431"/>
      <c r="AU158" s="431"/>
      <c r="AV158" s="431"/>
      <c r="AW158" s="431"/>
      <c r="AX158" s="431"/>
    </row>
    <row r="159" spans="43:50">
      <c r="AQ159" s="431"/>
      <c r="AR159" s="431"/>
      <c r="AS159" s="431"/>
      <c r="AT159" s="431"/>
      <c r="AU159" s="431"/>
      <c r="AV159" s="431"/>
      <c r="AW159" s="431"/>
      <c r="AX159" s="431"/>
    </row>
    <row r="160" spans="43:50">
      <c r="AQ160" s="431"/>
      <c r="AR160" s="431"/>
      <c r="AS160" s="431"/>
      <c r="AT160" s="431"/>
      <c r="AU160" s="431"/>
      <c r="AV160" s="431"/>
      <c r="AW160" s="431"/>
      <c r="AX160" s="431"/>
    </row>
    <row r="161" spans="43:50">
      <c r="AQ161" s="431"/>
      <c r="AR161" s="431"/>
      <c r="AS161" s="431"/>
      <c r="AT161" s="431"/>
      <c r="AU161" s="431"/>
      <c r="AV161" s="431"/>
      <c r="AW161" s="431"/>
      <c r="AX161" s="431"/>
    </row>
    <row r="162" spans="43:50">
      <c r="AQ162" s="431"/>
      <c r="AR162" s="431"/>
      <c r="AS162" s="431"/>
      <c r="AT162" s="431"/>
      <c r="AU162" s="431"/>
      <c r="AV162" s="431"/>
      <c r="AW162" s="431"/>
      <c r="AX162" s="431"/>
    </row>
    <row r="163" spans="43:50">
      <c r="AQ163" s="431"/>
      <c r="AR163" s="431"/>
      <c r="AS163" s="431"/>
      <c r="AT163" s="431"/>
      <c r="AU163" s="431"/>
      <c r="AV163" s="431"/>
      <c r="AW163" s="431"/>
      <c r="AX163" s="431"/>
    </row>
    <row r="164" spans="43:50">
      <c r="AQ164" s="431"/>
      <c r="AR164" s="431"/>
      <c r="AS164" s="431"/>
      <c r="AT164" s="431"/>
      <c r="AU164" s="431"/>
      <c r="AV164" s="431"/>
      <c r="AW164" s="431"/>
      <c r="AX164" s="431"/>
    </row>
    <row r="165" spans="43:50">
      <c r="AQ165" s="431"/>
      <c r="AR165" s="431"/>
      <c r="AS165" s="431"/>
      <c r="AT165" s="431"/>
      <c r="AU165" s="431"/>
      <c r="AV165" s="431"/>
      <c r="AW165" s="431"/>
      <c r="AX165" s="431"/>
    </row>
    <row r="166" spans="43:50">
      <c r="AQ166" s="431"/>
      <c r="AR166" s="431"/>
      <c r="AS166" s="431"/>
      <c r="AT166" s="431"/>
      <c r="AU166" s="431"/>
      <c r="AV166" s="431"/>
      <c r="AW166" s="431"/>
      <c r="AX166" s="431"/>
    </row>
    <row r="167" spans="43:50">
      <c r="AQ167" s="431"/>
      <c r="AR167" s="431"/>
      <c r="AS167" s="431"/>
      <c r="AT167" s="431"/>
      <c r="AU167" s="431"/>
      <c r="AV167" s="431"/>
      <c r="AW167" s="431"/>
      <c r="AX167" s="431"/>
    </row>
    <row r="168" spans="43:50">
      <c r="AQ168" s="431"/>
      <c r="AR168" s="431"/>
      <c r="AS168" s="431"/>
      <c r="AT168" s="431"/>
      <c r="AU168" s="431"/>
      <c r="AV168" s="431"/>
      <c r="AW168" s="431"/>
      <c r="AX168" s="431"/>
    </row>
    <row r="169" spans="43:50">
      <c r="AQ169" s="431"/>
      <c r="AR169" s="431"/>
      <c r="AS169" s="431"/>
      <c r="AT169" s="431"/>
      <c r="AU169" s="431"/>
      <c r="AV169" s="431"/>
      <c r="AW169" s="431"/>
      <c r="AX169" s="431"/>
    </row>
    <row r="170" spans="43:50">
      <c r="AQ170" s="431"/>
      <c r="AR170" s="431"/>
      <c r="AS170" s="431"/>
      <c r="AT170" s="431"/>
      <c r="AU170" s="431"/>
      <c r="AV170" s="431"/>
      <c r="AW170" s="431"/>
      <c r="AX170" s="431"/>
    </row>
    <row r="171" spans="43:50">
      <c r="AQ171" s="431"/>
      <c r="AR171" s="431"/>
      <c r="AS171" s="431"/>
      <c r="AT171" s="431"/>
      <c r="AU171" s="431"/>
      <c r="AV171" s="431"/>
      <c r="AW171" s="431"/>
      <c r="AX171" s="431"/>
    </row>
    <row r="172" spans="43:50">
      <c r="AQ172" s="431"/>
      <c r="AR172" s="431"/>
      <c r="AS172" s="431"/>
      <c r="AT172" s="431"/>
      <c r="AU172" s="431"/>
      <c r="AV172" s="431"/>
      <c r="AW172" s="431"/>
      <c r="AX172" s="431"/>
    </row>
    <row r="173" spans="43:50">
      <c r="AQ173" s="431"/>
      <c r="AR173" s="431"/>
      <c r="AS173" s="431"/>
      <c r="AT173" s="431"/>
      <c r="AU173" s="431"/>
      <c r="AV173" s="431"/>
      <c r="AW173" s="431"/>
      <c r="AX173" s="431"/>
    </row>
    <row r="174" spans="43:50">
      <c r="AQ174" s="431"/>
      <c r="AR174" s="431"/>
      <c r="AS174" s="431"/>
      <c r="AT174" s="431"/>
      <c r="AU174" s="431"/>
      <c r="AV174" s="431"/>
      <c r="AW174" s="431"/>
      <c r="AX174" s="431"/>
    </row>
    <row r="175" spans="43:50">
      <c r="AQ175" s="431"/>
      <c r="AR175" s="431"/>
      <c r="AS175" s="431"/>
      <c r="AT175" s="431"/>
      <c r="AU175" s="431"/>
      <c r="AV175" s="431"/>
      <c r="AW175" s="431"/>
      <c r="AX175" s="431"/>
    </row>
    <row r="176" spans="43:50">
      <c r="AQ176" s="431"/>
      <c r="AR176" s="431"/>
      <c r="AS176" s="431"/>
      <c r="AT176" s="431"/>
      <c r="AU176" s="431"/>
      <c r="AV176" s="431"/>
      <c r="AW176" s="431"/>
      <c r="AX176" s="431"/>
    </row>
    <row r="177" spans="43:50">
      <c r="AQ177" s="431"/>
      <c r="AR177" s="431"/>
      <c r="AS177" s="431"/>
      <c r="AT177" s="431"/>
      <c r="AU177" s="431"/>
      <c r="AV177" s="431"/>
      <c r="AW177" s="431"/>
      <c r="AX177" s="431"/>
    </row>
    <row r="178" spans="43:50">
      <c r="AQ178" s="431"/>
      <c r="AR178" s="431"/>
      <c r="AS178" s="431"/>
      <c r="AT178" s="431"/>
      <c r="AU178" s="431"/>
      <c r="AV178" s="431"/>
      <c r="AW178" s="431"/>
      <c r="AX178" s="431"/>
    </row>
    <row r="179" spans="43:50">
      <c r="AQ179" s="431"/>
      <c r="AR179" s="431"/>
      <c r="AS179" s="431"/>
      <c r="AT179" s="431"/>
      <c r="AU179" s="431"/>
      <c r="AV179" s="431"/>
      <c r="AW179" s="431"/>
      <c r="AX179" s="431"/>
    </row>
    <row r="180" spans="43:50">
      <c r="AQ180" s="431"/>
      <c r="AR180" s="431"/>
      <c r="AS180" s="431"/>
      <c r="AT180" s="431"/>
      <c r="AU180" s="431"/>
      <c r="AV180" s="431"/>
      <c r="AW180" s="431"/>
      <c r="AX180" s="431"/>
    </row>
    <row r="181" spans="43:50">
      <c r="AQ181" s="431"/>
      <c r="AR181" s="431"/>
      <c r="AS181" s="431"/>
      <c r="AT181" s="431"/>
      <c r="AU181" s="431"/>
      <c r="AV181" s="431"/>
      <c r="AW181" s="431"/>
      <c r="AX181" s="431"/>
    </row>
    <row r="182" spans="43:50">
      <c r="AQ182" s="431"/>
      <c r="AR182" s="431"/>
      <c r="AS182" s="431"/>
      <c r="AT182" s="431"/>
      <c r="AU182" s="431"/>
      <c r="AV182" s="431"/>
      <c r="AW182" s="431"/>
      <c r="AX182" s="431"/>
    </row>
    <row r="183" spans="43:50">
      <c r="AQ183" s="431"/>
      <c r="AR183" s="431"/>
      <c r="AS183" s="431"/>
      <c r="AT183" s="431"/>
      <c r="AU183" s="431"/>
      <c r="AV183" s="431"/>
      <c r="AW183" s="431"/>
      <c r="AX183" s="431"/>
    </row>
    <row r="184" spans="43:50">
      <c r="AQ184" s="431"/>
      <c r="AR184" s="431"/>
      <c r="AS184" s="431"/>
      <c r="AT184" s="431"/>
      <c r="AU184" s="431"/>
      <c r="AV184" s="431"/>
      <c r="AW184" s="431"/>
      <c r="AX184" s="431"/>
    </row>
    <row r="185" spans="43:50">
      <c r="AQ185" s="431"/>
      <c r="AR185" s="431"/>
      <c r="AS185" s="431"/>
      <c r="AT185" s="431"/>
      <c r="AU185" s="431"/>
      <c r="AV185" s="431"/>
      <c r="AW185" s="431"/>
      <c r="AX185" s="431"/>
    </row>
    <row r="186" spans="43:50">
      <c r="AQ186" s="431"/>
      <c r="AR186" s="431"/>
      <c r="AS186" s="431"/>
      <c r="AT186" s="431"/>
      <c r="AU186" s="431"/>
      <c r="AV186" s="431"/>
      <c r="AW186" s="431"/>
      <c r="AX186" s="431"/>
    </row>
    <row r="187" spans="43:50">
      <c r="AQ187" s="431"/>
      <c r="AR187" s="431"/>
      <c r="AS187" s="431"/>
      <c r="AT187" s="431"/>
      <c r="AU187" s="431"/>
      <c r="AV187" s="431"/>
      <c r="AW187" s="431"/>
      <c r="AX187" s="431"/>
    </row>
    <row r="188" spans="43:50">
      <c r="AQ188" s="431"/>
      <c r="AR188" s="431"/>
      <c r="AS188" s="431"/>
      <c r="AT188" s="431"/>
      <c r="AU188" s="431"/>
      <c r="AV188" s="431"/>
      <c r="AW188" s="431"/>
      <c r="AX188" s="431"/>
    </row>
    <row r="189" spans="43:50">
      <c r="AQ189" s="431"/>
      <c r="AR189" s="431"/>
      <c r="AS189" s="431"/>
      <c r="AT189" s="431"/>
      <c r="AU189" s="431"/>
      <c r="AV189" s="431"/>
      <c r="AW189" s="431"/>
      <c r="AX189" s="431"/>
    </row>
    <row r="190" spans="43:50">
      <c r="AQ190" s="431"/>
      <c r="AR190" s="431"/>
      <c r="AS190" s="431"/>
      <c r="AT190" s="431"/>
      <c r="AU190" s="431"/>
      <c r="AV190" s="431"/>
      <c r="AW190" s="431"/>
      <c r="AX190" s="431"/>
    </row>
    <row r="191" spans="43:50">
      <c r="AQ191" s="431"/>
      <c r="AR191" s="431"/>
      <c r="AS191" s="431"/>
      <c r="AT191" s="431"/>
      <c r="AU191" s="431"/>
      <c r="AV191" s="431"/>
      <c r="AW191" s="431"/>
      <c r="AX191" s="431"/>
    </row>
    <row r="192" spans="43:50">
      <c r="AQ192" s="431"/>
      <c r="AR192" s="431"/>
      <c r="AS192" s="431"/>
      <c r="AT192" s="431"/>
      <c r="AU192" s="431"/>
      <c r="AV192" s="431"/>
      <c r="AW192" s="431"/>
      <c r="AX192" s="431"/>
    </row>
    <row r="193" spans="43:50">
      <c r="AQ193" s="431"/>
      <c r="AR193" s="431"/>
      <c r="AS193" s="431"/>
      <c r="AT193" s="431"/>
      <c r="AU193" s="431"/>
      <c r="AV193" s="431"/>
      <c r="AW193" s="431"/>
      <c r="AX193" s="431"/>
    </row>
    <row r="194" spans="43:50">
      <c r="AQ194" s="431"/>
      <c r="AR194" s="431"/>
      <c r="AS194" s="431"/>
      <c r="AT194" s="431"/>
      <c r="AU194" s="431"/>
      <c r="AV194" s="431"/>
      <c r="AW194" s="431"/>
      <c r="AX194" s="431"/>
    </row>
    <row r="195" spans="43:50">
      <c r="AQ195" s="431"/>
      <c r="AR195" s="431"/>
      <c r="AS195" s="431"/>
      <c r="AT195" s="431"/>
      <c r="AU195" s="431"/>
      <c r="AV195" s="431"/>
      <c r="AW195" s="431"/>
      <c r="AX195" s="431"/>
    </row>
    <row r="196" spans="43:50">
      <c r="AQ196" s="431"/>
      <c r="AR196" s="431"/>
      <c r="AS196" s="431"/>
      <c r="AT196" s="431"/>
      <c r="AU196" s="431"/>
      <c r="AV196" s="431"/>
      <c r="AW196" s="431"/>
      <c r="AX196" s="431"/>
    </row>
    <row r="197" spans="43:50">
      <c r="AQ197" s="431"/>
      <c r="AR197" s="431"/>
      <c r="AS197" s="431"/>
      <c r="AT197" s="431"/>
      <c r="AU197" s="431"/>
      <c r="AV197" s="431"/>
      <c r="AW197" s="431"/>
      <c r="AX197" s="431"/>
    </row>
    <row r="198" spans="43:50">
      <c r="AQ198" s="431"/>
      <c r="AR198" s="431"/>
      <c r="AS198" s="431"/>
      <c r="AT198" s="431"/>
      <c r="AU198" s="431"/>
      <c r="AV198" s="431"/>
      <c r="AW198" s="431"/>
      <c r="AX198" s="431"/>
    </row>
    <row r="199" spans="43:50">
      <c r="AQ199" s="431"/>
      <c r="AR199" s="431"/>
      <c r="AS199" s="431"/>
      <c r="AT199" s="431"/>
      <c r="AU199" s="431"/>
      <c r="AV199" s="431"/>
      <c r="AW199" s="431"/>
      <c r="AX199" s="431"/>
    </row>
    <row r="200" spans="43:50">
      <c r="AQ200" s="431"/>
      <c r="AR200" s="431"/>
      <c r="AS200" s="431"/>
      <c r="AT200" s="431"/>
      <c r="AU200" s="431"/>
      <c r="AV200" s="431"/>
      <c r="AW200" s="431"/>
      <c r="AX200" s="431"/>
    </row>
    <row r="201" spans="43:50">
      <c r="AQ201" s="431"/>
      <c r="AR201" s="431"/>
      <c r="AS201" s="431"/>
      <c r="AT201" s="431"/>
      <c r="AU201" s="431"/>
      <c r="AV201" s="431"/>
      <c r="AW201" s="431"/>
      <c r="AX201" s="431"/>
    </row>
    <row r="202" spans="43:50">
      <c r="AQ202" s="431"/>
      <c r="AR202" s="431"/>
      <c r="AS202" s="431"/>
      <c r="AT202" s="431"/>
      <c r="AU202" s="431"/>
      <c r="AV202" s="431"/>
      <c r="AW202" s="431"/>
      <c r="AX202" s="431"/>
    </row>
    <row r="203" spans="43:50">
      <c r="AQ203" s="431"/>
      <c r="AR203" s="431"/>
      <c r="AS203" s="431"/>
      <c r="AT203" s="431"/>
      <c r="AU203" s="431"/>
      <c r="AV203" s="431"/>
      <c r="AW203" s="431"/>
      <c r="AX203" s="431"/>
    </row>
    <row r="204" spans="43:50">
      <c r="AQ204" s="431"/>
      <c r="AR204" s="431"/>
      <c r="AS204" s="431"/>
      <c r="AT204" s="431"/>
      <c r="AU204" s="431"/>
      <c r="AV204" s="431"/>
      <c r="AW204" s="431"/>
      <c r="AX204" s="431"/>
    </row>
    <row r="205" spans="43:50">
      <c r="AQ205" s="431"/>
      <c r="AR205" s="431"/>
      <c r="AS205" s="431"/>
      <c r="AT205" s="431"/>
      <c r="AU205" s="431"/>
      <c r="AV205" s="431"/>
      <c r="AW205" s="431"/>
      <c r="AX205" s="431"/>
    </row>
    <row r="206" spans="43:50">
      <c r="AQ206" s="431"/>
      <c r="AR206" s="431"/>
      <c r="AS206" s="431"/>
      <c r="AT206" s="431"/>
      <c r="AU206" s="431"/>
      <c r="AV206" s="431"/>
      <c r="AW206" s="431"/>
      <c r="AX206" s="431"/>
    </row>
    <row r="207" spans="43:50">
      <c r="AQ207" s="431"/>
      <c r="AR207" s="431"/>
      <c r="AS207" s="431"/>
      <c r="AT207" s="431"/>
      <c r="AU207" s="431"/>
      <c r="AV207" s="431"/>
      <c r="AW207" s="431"/>
      <c r="AX207" s="431"/>
    </row>
    <row r="208" spans="43:50">
      <c r="AQ208" s="431"/>
      <c r="AR208" s="431"/>
      <c r="AS208" s="431"/>
      <c r="AT208" s="431"/>
      <c r="AU208" s="431"/>
      <c r="AV208" s="431"/>
      <c r="AW208" s="431"/>
      <c r="AX208" s="431"/>
    </row>
    <row r="209" spans="43:50">
      <c r="AQ209" s="431"/>
      <c r="AR209" s="431"/>
      <c r="AS209" s="431"/>
      <c r="AT209" s="431"/>
      <c r="AU209" s="431"/>
      <c r="AV209" s="431"/>
      <c r="AW209" s="431"/>
      <c r="AX209" s="431"/>
    </row>
    <row r="210" spans="43:50">
      <c r="AQ210" s="431"/>
      <c r="AR210" s="431"/>
      <c r="AS210" s="431"/>
      <c r="AT210" s="431"/>
      <c r="AU210" s="431"/>
      <c r="AV210" s="431"/>
      <c r="AW210" s="431"/>
      <c r="AX210" s="431"/>
    </row>
    <row r="211" spans="43:50">
      <c r="AQ211" s="431"/>
      <c r="AR211" s="431"/>
      <c r="AS211" s="431"/>
      <c r="AT211" s="431"/>
      <c r="AU211" s="431"/>
      <c r="AV211" s="431"/>
      <c r="AW211" s="431"/>
      <c r="AX211" s="431"/>
    </row>
    <row r="212" spans="43:50">
      <c r="AQ212" s="431"/>
      <c r="AR212" s="431"/>
      <c r="AS212" s="431"/>
      <c r="AT212" s="431"/>
      <c r="AU212" s="431"/>
      <c r="AV212" s="431"/>
      <c r="AW212" s="431"/>
      <c r="AX212" s="431"/>
    </row>
    <row r="213" spans="43:50">
      <c r="AQ213" s="431"/>
      <c r="AR213" s="431"/>
      <c r="AS213" s="431"/>
      <c r="AT213" s="431"/>
      <c r="AU213" s="431"/>
      <c r="AV213" s="431"/>
      <c r="AW213" s="431"/>
      <c r="AX213" s="431"/>
    </row>
    <row r="214" spans="43:50">
      <c r="AQ214" s="431"/>
      <c r="AR214" s="431"/>
      <c r="AS214" s="431"/>
      <c r="AT214" s="431"/>
      <c r="AU214" s="431"/>
      <c r="AV214" s="431"/>
      <c r="AW214" s="431"/>
      <c r="AX214" s="431"/>
    </row>
    <row r="215" spans="43:50">
      <c r="AQ215" s="431"/>
      <c r="AR215" s="431"/>
      <c r="AS215" s="431"/>
      <c r="AT215" s="431"/>
      <c r="AU215" s="431"/>
      <c r="AV215" s="431"/>
      <c r="AW215" s="431"/>
      <c r="AX215" s="431"/>
    </row>
    <row r="216" spans="43:50">
      <c r="AQ216" s="431"/>
      <c r="AR216" s="431"/>
      <c r="AS216" s="431"/>
      <c r="AT216" s="431"/>
      <c r="AU216" s="431"/>
      <c r="AV216" s="431"/>
      <c r="AW216" s="431"/>
      <c r="AX216" s="431"/>
    </row>
    <row r="217" spans="43:50">
      <c r="AQ217" s="431"/>
      <c r="AR217" s="431"/>
      <c r="AS217" s="431"/>
      <c r="AT217" s="431"/>
      <c r="AU217" s="431"/>
      <c r="AV217" s="431"/>
      <c r="AW217" s="431"/>
      <c r="AX217" s="431"/>
    </row>
    <row r="218" spans="43:50">
      <c r="AQ218" s="431"/>
      <c r="AR218" s="431"/>
      <c r="AS218" s="431"/>
      <c r="AT218" s="431"/>
      <c r="AU218" s="431"/>
      <c r="AV218" s="431"/>
      <c r="AW218" s="431"/>
      <c r="AX218" s="431"/>
    </row>
    <row r="219" spans="43:50">
      <c r="AQ219" s="431"/>
      <c r="AR219" s="431"/>
      <c r="AS219" s="431"/>
      <c r="AT219" s="431"/>
      <c r="AU219" s="431"/>
      <c r="AV219" s="431"/>
      <c r="AW219" s="431"/>
      <c r="AX219" s="431"/>
    </row>
    <row r="220" spans="43:50">
      <c r="AQ220" s="431"/>
      <c r="AR220" s="431"/>
      <c r="AS220" s="431"/>
      <c r="AT220" s="431"/>
      <c r="AU220" s="431"/>
      <c r="AV220" s="431"/>
      <c r="AW220" s="431"/>
      <c r="AX220" s="431"/>
    </row>
  </sheetData>
  <mergeCells count="20">
    <mergeCell ref="A3:A26"/>
    <mergeCell ref="A27:B27"/>
    <mergeCell ref="A1:R1"/>
    <mergeCell ref="AI9:AL9"/>
    <mergeCell ref="AI14:AK14"/>
    <mergeCell ref="AJ15:AK15"/>
    <mergeCell ref="AJ16:AK16"/>
    <mergeCell ref="AJ17:AK17"/>
    <mergeCell ref="AJ18:AK18"/>
    <mergeCell ref="AI20:AM20"/>
    <mergeCell ref="AI26:AM26"/>
    <mergeCell ref="U1:W1"/>
    <mergeCell ref="X1:Z1"/>
    <mergeCell ref="AP62:AT62"/>
    <mergeCell ref="AJ99:AL99"/>
    <mergeCell ref="AI98:AO98"/>
    <mergeCell ref="AP63:AT63"/>
    <mergeCell ref="AH1:AX1"/>
    <mergeCell ref="AI62:AM62"/>
    <mergeCell ref="AM99:AO99"/>
  </mergeCells>
  <conditionalFormatting sqref="AN22">
    <cfRule type="cellIs" dxfId="111" priority="2" operator="lessThan">
      <formula>0</formula>
    </cfRule>
  </conditionalFormatting>
  <conditionalFormatting sqref="AN28">
    <cfRule type="cellIs" dxfId="110" priority="1" operator="lessThan">
      <formula>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E4408-4100-4C8B-96C9-BBE2AE1F6F0C}">
  <sheetPr codeName="Hoja1">
    <tabColor rgb="FF92D050"/>
  </sheetPr>
  <dimension ref="A3:S766"/>
  <sheetViews>
    <sheetView showGridLines="0" topLeftCell="A3" zoomScale="89" zoomScaleNormal="85" workbookViewId="0">
      <pane xSplit="1" ySplit="4" topLeftCell="B731" activePane="bottomRight" state="frozen"/>
      <selection pane="topRight" activeCell="I14" sqref="I14"/>
      <selection pane="bottomLeft" activeCell="I14" sqref="I14"/>
      <selection pane="bottomRight" activeCell="C738" sqref="C738"/>
    </sheetView>
  </sheetViews>
  <sheetFormatPr baseColWidth="10" defaultColWidth="11.42578125" defaultRowHeight="12.75" outlineLevelRow="1"/>
  <cols>
    <col min="1" max="2" width="14.140625" style="35" customWidth="1"/>
    <col min="3" max="8" width="11.42578125" style="35" customWidth="1"/>
    <col min="9" max="9" width="12.5703125" style="35" customWidth="1"/>
    <col min="10" max="10" width="14.7109375" style="35" customWidth="1"/>
    <col min="11" max="11" width="13.140625" style="35" customWidth="1"/>
    <col min="12" max="12" width="12.7109375" style="35" customWidth="1"/>
    <col min="13" max="13" width="11.42578125" style="35" customWidth="1"/>
    <col min="14" max="14" width="13.5703125" style="35" customWidth="1"/>
    <col min="15" max="15" width="6.85546875" style="35" customWidth="1"/>
    <col min="16" max="16" width="9.5703125" style="35" customWidth="1"/>
    <col min="17" max="17" width="9" style="35" customWidth="1"/>
    <col min="18" max="18" width="116.42578125" style="35" customWidth="1"/>
    <col min="19" max="19" width="195.5703125" style="35" customWidth="1"/>
    <col min="20" max="16384" width="11.42578125" style="35"/>
  </cols>
  <sheetData>
    <row r="3" spans="1:19" ht="17.25" customHeight="1">
      <c r="A3" s="1748" t="s">
        <v>90</v>
      </c>
      <c r="B3" s="1748"/>
      <c r="C3" s="1748"/>
      <c r="D3" s="1748"/>
      <c r="E3" s="1748"/>
      <c r="F3" s="1748"/>
      <c r="G3" s="1748"/>
      <c r="H3" s="1748"/>
      <c r="I3" s="1748"/>
      <c r="J3" s="1748"/>
      <c r="K3" s="1748"/>
      <c r="L3" s="1748"/>
      <c r="M3" s="1748"/>
      <c r="N3" s="1748"/>
      <c r="O3" s="1748"/>
      <c r="P3" s="1748"/>
      <c r="Q3" s="1748"/>
    </row>
    <row r="5" spans="1:19" ht="23.25" customHeight="1">
      <c r="A5" s="241" t="s">
        <v>91</v>
      </c>
      <c r="B5" s="242" t="s">
        <v>5</v>
      </c>
      <c r="C5" s="243" t="s">
        <v>6</v>
      </c>
      <c r="D5" s="244" t="s">
        <v>7</v>
      </c>
      <c r="E5" s="243" t="s">
        <v>8</v>
      </c>
      <c r="F5" s="243" t="s">
        <v>9</v>
      </c>
      <c r="G5" s="243" t="s">
        <v>10</v>
      </c>
      <c r="H5" s="243" t="s">
        <v>11</v>
      </c>
      <c r="I5" s="243" t="s">
        <v>12</v>
      </c>
      <c r="J5" s="243" t="s">
        <v>13</v>
      </c>
      <c r="K5" s="243" t="s">
        <v>14</v>
      </c>
      <c r="L5" s="243" t="s">
        <v>15</v>
      </c>
      <c r="M5" s="243" t="s">
        <v>16</v>
      </c>
      <c r="N5" s="243" t="s">
        <v>17</v>
      </c>
      <c r="O5" s="243" t="s">
        <v>18</v>
      </c>
      <c r="P5" s="244" t="s">
        <v>92</v>
      </c>
      <c r="Q5" s="244" t="s">
        <v>20</v>
      </c>
      <c r="R5" s="244" t="s">
        <v>93</v>
      </c>
      <c r="S5" s="244" t="s">
        <v>94</v>
      </c>
    </row>
    <row r="6" spans="1:19" ht="12" customHeight="1" outlineLevel="1">
      <c r="A6" s="39">
        <v>0.375</v>
      </c>
      <c r="B6" s="86">
        <v>1565</v>
      </c>
      <c r="C6" s="86">
        <v>1029</v>
      </c>
      <c r="D6" s="87">
        <v>0.17699999999999999</v>
      </c>
      <c r="E6" s="87">
        <v>0.73599999999999999</v>
      </c>
      <c r="F6" s="226">
        <v>0.44</v>
      </c>
      <c r="G6" s="87">
        <v>0.877</v>
      </c>
      <c r="H6" s="87">
        <v>0.49</v>
      </c>
      <c r="I6" s="228">
        <v>25.4</v>
      </c>
      <c r="J6" s="228">
        <v>12.3</v>
      </c>
      <c r="K6" s="228">
        <v>2</v>
      </c>
      <c r="L6" s="228">
        <v>1.6</v>
      </c>
      <c r="M6" s="414">
        <f>I6*0.4+J6*0.6</f>
        <v>17.54</v>
      </c>
      <c r="N6" s="414">
        <f>+(K6*0.4+L6*0.6)</f>
        <v>1.76</v>
      </c>
      <c r="O6" s="88">
        <v>8.1999999999999993</v>
      </c>
      <c r="P6" s="38">
        <f t="shared" ref="P6:P29" si="0">+IFERROR(C6/B6,"")</f>
        <v>0.65750798722044723</v>
      </c>
      <c r="Q6" s="415">
        <f>IFERROR(1/P6,0)</f>
        <v>1.5208940719144801</v>
      </c>
      <c r="R6" s="239"/>
      <c r="S6" s="239"/>
    </row>
    <row r="7" spans="1:19" ht="12" customHeight="1" outlineLevel="1">
      <c r="A7" s="39">
        <v>0.41666666666666669</v>
      </c>
      <c r="B7" s="86">
        <v>1586</v>
      </c>
      <c r="C7" s="86">
        <v>1072</v>
      </c>
      <c r="D7" s="87"/>
      <c r="E7" s="87"/>
      <c r="F7" s="226"/>
      <c r="G7" s="87"/>
      <c r="H7" s="226"/>
      <c r="I7" s="228"/>
      <c r="J7" s="228"/>
      <c r="K7" s="228"/>
      <c r="L7" s="228"/>
      <c r="M7" s="228"/>
      <c r="N7" s="87"/>
      <c r="O7" s="88"/>
      <c r="P7" s="38">
        <f t="shared" si="0"/>
        <v>0.67591424968474145</v>
      </c>
      <c r="Q7" s="415">
        <f>IFERROR(1/P7,0)</f>
        <v>1.4794776119402986</v>
      </c>
      <c r="R7" s="246"/>
      <c r="S7" s="240"/>
    </row>
    <row r="8" spans="1:19" ht="12" customHeight="1" outlineLevel="1">
      <c r="A8" s="39">
        <v>0.45833333333333331</v>
      </c>
      <c r="B8" s="86">
        <v>1562</v>
      </c>
      <c r="C8" s="86">
        <v>938</v>
      </c>
      <c r="D8" s="87">
        <v>0.17199999999999999</v>
      </c>
      <c r="E8" s="87">
        <v>0.77800000000000002</v>
      </c>
      <c r="F8" s="226">
        <v>0.45</v>
      </c>
      <c r="G8" s="87">
        <v>0.871</v>
      </c>
      <c r="H8" s="226">
        <v>0.49</v>
      </c>
      <c r="I8" s="228">
        <v>25.5</v>
      </c>
      <c r="J8" s="228">
        <v>14</v>
      </c>
      <c r="K8" s="228">
        <v>2.5</v>
      </c>
      <c r="L8" s="228">
        <v>2.2000000000000002</v>
      </c>
      <c r="M8" s="414">
        <f>+(I8*0.4+J8*0.6)</f>
        <v>18.600000000000001</v>
      </c>
      <c r="N8" s="414">
        <f>+(K8*0.4+L8*0.6)</f>
        <v>2.3200000000000003</v>
      </c>
      <c r="O8" s="88">
        <v>8.6</v>
      </c>
      <c r="P8" s="38">
        <f t="shared" si="0"/>
        <v>0.60051216389244555</v>
      </c>
      <c r="Q8" s="415">
        <f t="shared" ref="Q8:Q29" si="1">IFERROR(1/P8,0)</f>
        <v>1.6652452025586355</v>
      </c>
      <c r="R8" s="240"/>
      <c r="S8" s="240"/>
    </row>
    <row r="9" spans="1:19" ht="12" customHeight="1" outlineLevel="1">
      <c r="A9" s="39">
        <v>0.5</v>
      </c>
      <c r="B9" s="86">
        <v>1559</v>
      </c>
      <c r="C9" s="86">
        <v>1015</v>
      </c>
      <c r="D9" s="87"/>
      <c r="E9" s="87"/>
      <c r="F9" s="226"/>
      <c r="G9" s="87"/>
      <c r="H9" s="226"/>
      <c r="I9" s="228"/>
      <c r="J9" s="228"/>
      <c r="K9" s="228"/>
      <c r="L9" s="228"/>
      <c r="M9" s="414"/>
      <c r="N9" s="414"/>
      <c r="O9" s="88"/>
      <c r="P9" s="38">
        <f t="shared" si="0"/>
        <v>0.65105837075048112</v>
      </c>
      <c r="Q9" s="415">
        <f t="shared" si="1"/>
        <v>1.5359605911330048</v>
      </c>
      <c r="R9" s="240"/>
      <c r="S9" s="240"/>
    </row>
    <row r="10" spans="1:19" ht="12" customHeight="1" outlineLevel="1">
      <c r="A10" s="39">
        <v>0.54166666666666663</v>
      </c>
      <c r="B10" s="86">
        <v>1570</v>
      </c>
      <c r="C10" s="86">
        <v>1003</v>
      </c>
      <c r="D10" s="87">
        <v>0.19400000000000001</v>
      </c>
      <c r="E10" s="87">
        <v>0.76600000000000001</v>
      </c>
      <c r="F10" s="226">
        <v>0.44</v>
      </c>
      <c r="G10" s="87">
        <v>0.73799999999999999</v>
      </c>
      <c r="H10" s="226">
        <v>0.42</v>
      </c>
      <c r="I10" s="228">
        <v>29.4</v>
      </c>
      <c r="J10" s="228">
        <v>14.5</v>
      </c>
      <c r="K10" s="228">
        <v>3.2</v>
      </c>
      <c r="L10" s="228">
        <v>2.4</v>
      </c>
      <c r="M10" s="414">
        <f>+(I10*0.4+J10*0.6)</f>
        <v>20.46</v>
      </c>
      <c r="N10" s="414">
        <f>+(K10*0.4+L10*0.6)</f>
        <v>2.72</v>
      </c>
      <c r="O10" s="88">
        <v>8.3000000000000007</v>
      </c>
      <c r="P10" s="38">
        <f t="shared" si="0"/>
        <v>0.63885350318471334</v>
      </c>
      <c r="Q10" s="415">
        <f t="shared" si="1"/>
        <v>1.5653040877367896</v>
      </c>
      <c r="R10" s="240"/>
      <c r="S10" s="240"/>
    </row>
    <row r="11" spans="1:19" ht="12" customHeight="1" outlineLevel="1">
      <c r="A11" s="39">
        <v>0.58333333333333337</v>
      </c>
      <c r="B11" s="86">
        <v>1583</v>
      </c>
      <c r="C11" s="86">
        <v>1033</v>
      </c>
      <c r="D11" s="87"/>
      <c r="E11" s="87"/>
      <c r="F11" s="226"/>
      <c r="G11" s="87"/>
      <c r="H11" s="226"/>
      <c r="I11" s="228"/>
      <c r="J11" s="228"/>
      <c r="K11" s="228"/>
      <c r="L11" s="228"/>
      <c r="M11" s="414"/>
      <c r="N11" s="414"/>
      <c r="O11" s="88"/>
      <c r="P11" s="38">
        <f t="shared" si="0"/>
        <v>0.65255843335439034</v>
      </c>
      <c r="Q11" s="415">
        <f t="shared" si="1"/>
        <v>1.5324298160697001</v>
      </c>
      <c r="R11" s="240"/>
      <c r="S11" s="240"/>
    </row>
    <row r="12" spans="1:19" ht="12" customHeight="1" outlineLevel="1">
      <c r="A12" s="37">
        <v>0.625</v>
      </c>
      <c r="B12" s="86">
        <v>1594</v>
      </c>
      <c r="C12" s="86">
        <v>1004</v>
      </c>
      <c r="D12" s="87">
        <v>0.17</v>
      </c>
      <c r="E12" s="87">
        <v>0.70299999999999996</v>
      </c>
      <c r="F12" s="226">
        <v>0.4</v>
      </c>
      <c r="G12" s="87">
        <v>0.93</v>
      </c>
      <c r="H12" s="226">
        <v>0.5</v>
      </c>
      <c r="I12" s="228">
        <v>24.2</v>
      </c>
      <c r="J12" s="228">
        <v>13.2</v>
      </c>
      <c r="K12" s="228">
        <v>1.6</v>
      </c>
      <c r="L12" s="228">
        <v>2.1</v>
      </c>
      <c r="M12" s="414">
        <f>+(I12*0.4+J12*0.6)</f>
        <v>17.599999999999998</v>
      </c>
      <c r="N12" s="414">
        <f>+(K12*0.4+L12*0.6)</f>
        <v>1.9000000000000001</v>
      </c>
      <c r="O12" s="88">
        <v>8.4</v>
      </c>
      <c r="P12" s="38">
        <f t="shared" si="0"/>
        <v>0.62986198243412794</v>
      </c>
      <c r="Q12" s="415">
        <f t="shared" si="1"/>
        <v>1.5876494023904384</v>
      </c>
      <c r="R12" s="240"/>
      <c r="S12" s="240"/>
    </row>
    <row r="13" spans="1:19" ht="12" customHeight="1" outlineLevel="1">
      <c r="A13" s="37">
        <v>0.66666666666666663</v>
      </c>
      <c r="B13" s="86">
        <v>1558</v>
      </c>
      <c r="C13" s="86">
        <v>991</v>
      </c>
      <c r="D13" s="87"/>
      <c r="E13" s="87"/>
      <c r="F13" s="226"/>
      <c r="G13" s="87"/>
      <c r="H13" s="226"/>
      <c r="I13" s="228"/>
      <c r="J13" s="228"/>
      <c r="K13" s="228"/>
      <c r="L13" s="228"/>
      <c r="M13" s="414"/>
      <c r="N13" s="414"/>
      <c r="O13" s="88"/>
      <c r="P13" s="38">
        <f t="shared" si="0"/>
        <v>0.63607188703465978</v>
      </c>
      <c r="Q13" s="415">
        <f t="shared" si="1"/>
        <v>1.5721493440968719</v>
      </c>
      <c r="R13" s="239"/>
      <c r="S13" s="240"/>
    </row>
    <row r="14" spans="1:19" ht="12" customHeight="1" outlineLevel="1">
      <c r="A14" s="94">
        <v>0.70833333333333337</v>
      </c>
      <c r="B14" s="86">
        <v>1575</v>
      </c>
      <c r="C14" s="86">
        <v>1071</v>
      </c>
      <c r="D14" s="157">
        <v>0.16600000000000001</v>
      </c>
      <c r="E14" s="87">
        <v>0.82899999999999996</v>
      </c>
      <c r="F14" s="226">
        <v>0.46</v>
      </c>
      <c r="G14" s="87">
        <v>0.81299999999999994</v>
      </c>
      <c r="H14" s="226">
        <v>0.47</v>
      </c>
      <c r="I14" s="228">
        <v>24.9</v>
      </c>
      <c r="J14" s="228">
        <v>15.1</v>
      </c>
      <c r="K14" s="228">
        <v>1.9</v>
      </c>
      <c r="L14" s="228">
        <v>2.2999999999999998</v>
      </c>
      <c r="M14" s="414">
        <f>+(I14*0.4+J14*0.6)</f>
        <v>19.02</v>
      </c>
      <c r="N14" s="414">
        <f>+(K14*0.4+L14*0.6)</f>
        <v>2.1399999999999997</v>
      </c>
      <c r="O14" s="88">
        <v>8.3000000000000007</v>
      </c>
      <c r="P14" s="38">
        <f t="shared" si="0"/>
        <v>0.68</v>
      </c>
      <c r="Q14" s="415">
        <f t="shared" si="1"/>
        <v>1.4705882352941175</v>
      </c>
      <c r="R14" s="240"/>
      <c r="S14" s="240"/>
    </row>
    <row r="15" spans="1:19" ht="12" customHeight="1" outlineLevel="1">
      <c r="A15" s="37">
        <v>0.75</v>
      </c>
      <c r="B15" s="86">
        <v>1653</v>
      </c>
      <c r="C15" s="86">
        <v>1143</v>
      </c>
      <c r="D15" s="87"/>
      <c r="E15" s="87"/>
      <c r="F15" s="226"/>
      <c r="G15" s="87"/>
      <c r="H15" s="226"/>
      <c r="I15" s="226"/>
      <c r="J15" s="226"/>
      <c r="K15" s="226"/>
      <c r="L15" s="226"/>
      <c r="M15" s="414"/>
      <c r="N15" s="414"/>
      <c r="O15" s="88"/>
      <c r="P15" s="38">
        <f t="shared" si="0"/>
        <v>0.69147005444646104</v>
      </c>
      <c r="Q15" s="415">
        <f t="shared" si="1"/>
        <v>1.4461942257217846</v>
      </c>
      <c r="R15" s="240"/>
      <c r="S15" s="240"/>
    </row>
    <row r="16" spans="1:19" ht="12" customHeight="1" outlineLevel="1">
      <c r="A16" s="37">
        <v>0.79166666666666663</v>
      </c>
      <c r="B16" s="86">
        <v>1583</v>
      </c>
      <c r="C16" s="86">
        <v>903</v>
      </c>
      <c r="D16" s="87">
        <v>0.161</v>
      </c>
      <c r="E16" s="87">
        <v>0.82699999999999996</v>
      </c>
      <c r="F16" s="226">
        <v>0.45</v>
      </c>
      <c r="G16" s="87">
        <v>0.86499999999999999</v>
      </c>
      <c r="H16" s="226">
        <v>0.47</v>
      </c>
      <c r="I16" s="228">
        <v>31.8</v>
      </c>
      <c r="J16" s="228">
        <v>15.8</v>
      </c>
      <c r="K16" s="228">
        <v>2.4</v>
      </c>
      <c r="L16" s="228">
        <v>2.4</v>
      </c>
      <c r="M16" s="414">
        <f>+(I16*0.4+J16*0.6)</f>
        <v>22.200000000000003</v>
      </c>
      <c r="N16" s="414">
        <f>+(K16*0.4+L16*0.6)</f>
        <v>2.4</v>
      </c>
      <c r="O16" s="88">
        <v>8.1999999999999993</v>
      </c>
      <c r="P16" s="38">
        <f t="shared" si="0"/>
        <v>0.57043588123815536</v>
      </c>
      <c r="Q16" s="415">
        <f t="shared" si="1"/>
        <v>1.7530454042081951</v>
      </c>
      <c r="R16" s="240"/>
      <c r="S16" s="240"/>
    </row>
    <row r="17" spans="1:19" ht="12" customHeight="1" outlineLevel="1">
      <c r="A17" s="37">
        <v>0.83333333333333337</v>
      </c>
      <c r="B17" s="86">
        <v>1581</v>
      </c>
      <c r="C17" s="86">
        <v>1076</v>
      </c>
      <c r="D17" s="87"/>
      <c r="E17" s="87"/>
      <c r="F17" s="226"/>
      <c r="G17" s="87"/>
      <c r="H17" s="226"/>
      <c r="I17" s="226"/>
      <c r="J17" s="226"/>
      <c r="K17" s="226"/>
      <c r="L17" s="226"/>
      <c r="M17" s="414"/>
      <c r="N17" s="414"/>
      <c r="O17" s="88"/>
      <c r="P17" s="38">
        <f t="shared" si="0"/>
        <v>0.68058191018342817</v>
      </c>
      <c r="Q17" s="415">
        <f t="shared" si="1"/>
        <v>1.4693308550185875</v>
      </c>
      <c r="R17" s="240" t="s">
        <v>95</v>
      </c>
      <c r="S17" s="240"/>
    </row>
    <row r="18" spans="1:19" ht="12" customHeight="1" outlineLevel="1">
      <c r="A18" s="37">
        <v>0.875</v>
      </c>
      <c r="B18" s="86">
        <v>1588</v>
      </c>
      <c r="C18" s="86">
        <v>1183</v>
      </c>
      <c r="D18" s="87">
        <v>0.17899999999999999</v>
      </c>
      <c r="E18" s="87">
        <v>0.72</v>
      </c>
      <c r="F18" s="226">
        <v>0.44</v>
      </c>
      <c r="G18" s="87">
        <v>0.53100000000000003</v>
      </c>
      <c r="H18" s="226">
        <v>0.36</v>
      </c>
      <c r="I18" s="228">
        <v>22.2</v>
      </c>
      <c r="J18" s="228">
        <v>15.9</v>
      </c>
      <c r="K18" s="228">
        <v>2.1</v>
      </c>
      <c r="L18" s="228">
        <v>2</v>
      </c>
      <c r="M18" s="414">
        <f>+(I18*0.4+J18*0.6)</f>
        <v>18.420000000000002</v>
      </c>
      <c r="N18" s="414">
        <f>+(K18*0.4+L18*0.6)</f>
        <v>2.04</v>
      </c>
      <c r="O18" s="88">
        <v>8.4</v>
      </c>
      <c r="P18" s="38">
        <f t="shared" si="0"/>
        <v>0.74496221662468509</v>
      </c>
      <c r="Q18" s="415">
        <f t="shared" si="1"/>
        <v>1.3423499577345732</v>
      </c>
      <c r="R18" s="240" t="s">
        <v>96</v>
      </c>
      <c r="S18" s="240" t="s">
        <v>97</v>
      </c>
    </row>
    <row r="19" spans="1:19" ht="12" customHeight="1" outlineLevel="1">
      <c r="A19" s="37">
        <v>0.91666666666666663</v>
      </c>
      <c r="B19" s="86">
        <v>1460</v>
      </c>
      <c r="C19" s="86">
        <v>1101</v>
      </c>
      <c r="D19" s="87"/>
      <c r="E19" s="87"/>
      <c r="F19" s="226"/>
      <c r="G19" s="87"/>
      <c r="H19" s="226"/>
      <c r="I19" s="228"/>
      <c r="J19" s="228"/>
      <c r="K19" s="228"/>
      <c r="L19" s="228"/>
      <c r="M19" s="414"/>
      <c r="N19" s="414"/>
      <c r="O19" s="88"/>
      <c r="P19" s="38">
        <f t="shared" si="0"/>
        <v>0.75410958904109593</v>
      </c>
      <c r="Q19" s="415">
        <f t="shared" si="1"/>
        <v>1.3260672116257948</v>
      </c>
      <c r="R19" s="240" t="s">
        <v>98</v>
      </c>
      <c r="S19" s="240"/>
    </row>
    <row r="20" spans="1:19" ht="12" customHeight="1" outlineLevel="1">
      <c r="A20" s="37">
        <v>0.95833333333333337</v>
      </c>
      <c r="B20" s="86">
        <v>1320</v>
      </c>
      <c r="C20" s="86">
        <v>1146</v>
      </c>
      <c r="D20" s="87">
        <v>0.16800000000000001</v>
      </c>
      <c r="E20" s="87">
        <v>0.82299999999999995</v>
      </c>
      <c r="F20" s="226">
        <v>0.46</v>
      </c>
      <c r="G20" s="87">
        <v>0.60499999999999998</v>
      </c>
      <c r="H20" s="226">
        <v>0.37</v>
      </c>
      <c r="I20" s="228">
        <v>24.2</v>
      </c>
      <c r="J20" s="228">
        <v>15.6</v>
      </c>
      <c r="K20" s="228">
        <v>2.2000000000000002</v>
      </c>
      <c r="L20" s="228">
        <v>2.6</v>
      </c>
      <c r="M20" s="414">
        <f t="shared" ref="M20:M24" si="2">+(I20*0.4+J20*0.6)</f>
        <v>19.04</v>
      </c>
      <c r="N20" s="414">
        <f t="shared" ref="N20:N28" si="3">+(K20*0.4+L20*0.6)</f>
        <v>2.4400000000000004</v>
      </c>
      <c r="O20" s="88">
        <v>8.4</v>
      </c>
      <c r="P20" s="38">
        <f t="shared" si="0"/>
        <v>0.86818181818181817</v>
      </c>
      <c r="Q20" s="415">
        <f t="shared" si="1"/>
        <v>1.1518324607329844</v>
      </c>
      <c r="R20" s="240" t="s">
        <v>99</v>
      </c>
      <c r="S20" s="240" t="s">
        <v>100</v>
      </c>
    </row>
    <row r="21" spans="1:19" ht="12" customHeight="1" outlineLevel="1">
      <c r="A21" s="37">
        <v>0</v>
      </c>
      <c r="B21" s="86">
        <v>1492</v>
      </c>
      <c r="C21" s="86">
        <v>1007</v>
      </c>
      <c r="D21" s="87"/>
      <c r="E21" s="87"/>
      <c r="F21" s="87"/>
      <c r="G21" s="87"/>
      <c r="H21" s="87"/>
      <c r="I21" s="228"/>
      <c r="J21" s="228"/>
      <c r="K21" s="228"/>
      <c r="L21" s="228"/>
      <c r="M21" s="414"/>
      <c r="N21" s="414"/>
      <c r="O21" s="88"/>
      <c r="P21" s="38">
        <f t="shared" si="0"/>
        <v>0.67493297587131362</v>
      </c>
      <c r="Q21" s="415">
        <f>IFERROR(1/P21,0)</f>
        <v>1.4816285998013903</v>
      </c>
      <c r="R21" s="35" t="s">
        <v>101</v>
      </c>
      <c r="S21" s="240"/>
    </row>
    <row r="22" spans="1:19" ht="12" customHeight="1" outlineLevel="1">
      <c r="A22" s="37">
        <v>4.1666666666666664E-2</v>
      </c>
      <c r="B22" s="86">
        <v>1585</v>
      </c>
      <c r="C22" s="86">
        <v>1079</v>
      </c>
      <c r="D22" s="87">
        <v>0.187</v>
      </c>
      <c r="E22" s="87">
        <v>0.96299999999999997</v>
      </c>
      <c r="F22" s="226">
        <v>0.56000000000000005</v>
      </c>
      <c r="G22" s="87">
        <v>0.78200000000000003</v>
      </c>
      <c r="H22" s="226">
        <v>0.47</v>
      </c>
      <c r="I22" s="228">
        <v>34.299999999999997</v>
      </c>
      <c r="J22" s="228">
        <v>15.2</v>
      </c>
      <c r="K22" s="228">
        <v>3.4</v>
      </c>
      <c r="L22" s="228">
        <v>2.4</v>
      </c>
      <c r="M22" s="414">
        <f>+(I22*0.4+J22*0.6)</f>
        <v>22.839999999999996</v>
      </c>
      <c r="N22" s="414">
        <f t="shared" si="3"/>
        <v>2.8</v>
      </c>
      <c r="O22" s="88">
        <v>8.1</v>
      </c>
      <c r="P22" s="38">
        <f t="shared" si="0"/>
        <v>0.68075709779179816</v>
      </c>
      <c r="Q22" s="415">
        <f t="shared" si="1"/>
        <v>1.4689527340129749</v>
      </c>
      <c r="R22" s="240" t="s">
        <v>102</v>
      </c>
      <c r="S22" s="240"/>
    </row>
    <row r="23" spans="1:19" ht="12" customHeight="1" outlineLevel="1">
      <c r="A23" s="37">
        <v>8.3333333333333329E-2</v>
      </c>
      <c r="B23" s="86">
        <v>1578</v>
      </c>
      <c r="C23" s="86">
        <v>874</v>
      </c>
      <c r="D23" s="87"/>
      <c r="E23" s="87"/>
      <c r="F23" s="87"/>
      <c r="G23" s="87"/>
      <c r="H23" s="87"/>
      <c r="I23" s="226"/>
      <c r="J23" s="226"/>
      <c r="K23" s="226"/>
      <c r="L23" s="226"/>
      <c r="M23" s="414"/>
      <c r="N23" s="414"/>
      <c r="O23" s="88"/>
      <c r="P23" s="38">
        <f t="shared" si="0"/>
        <v>0.55386565272496835</v>
      </c>
      <c r="Q23" s="415">
        <f t="shared" si="1"/>
        <v>1.8054919908466818</v>
      </c>
      <c r="R23" s="240" t="s">
        <v>103</v>
      </c>
      <c r="S23" s="240"/>
    </row>
    <row r="24" spans="1:19" ht="12" customHeight="1" outlineLevel="1">
      <c r="A24" s="37">
        <v>0.125</v>
      </c>
      <c r="B24" s="86">
        <v>1555</v>
      </c>
      <c r="C24" s="86">
        <v>811</v>
      </c>
      <c r="D24" s="87">
        <v>0.20300000000000001</v>
      </c>
      <c r="E24" s="87">
        <v>0.78700000000000003</v>
      </c>
      <c r="F24" s="226">
        <v>0.46</v>
      </c>
      <c r="G24" s="87">
        <v>0.70499999999999996</v>
      </c>
      <c r="H24" s="226">
        <v>0.43</v>
      </c>
      <c r="I24" s="228">
        <v>32.200000000000003</v>
      </c>
      <c r="J24" s="228">
        <v>20.100000000000001</v>
      </c>
      <c r="K24" s="228">
        <v>4.4000000000000004</v>
      </c>
      <c r="L24" s="228">
        <v>4.5</v>
      </c>
      <c r="M24" s="414">
        <f t="shared" si="2"/>
        <v>24.940000000000005</v>
      </c>
      <c r="N24" s="414">
        <f t="shared" si="3"/>
        <v>4.46</v>
      </c>
      <c r="O24" s="88">
        <v>8.1</v>
      </c>
      <c r="P24" s="38">
        <f t="shared" si="0"/>
        <v>0.52154340836012858</v>
      </c>
      <c r="Q24" s="415">
        <f t="shared" si="1"/>
        <v>1.9173859432799014</v>
      </c>
      <c r="R24" s="240" t="s">
        <v>104</v>
      </c>
      <c r="S24" s="240"/>
    </row>
    <row r="25" spans="1:19" ht="12" customHeight="1" outlineLevel="1">
      <c r="A25" s="37">
        <v>0.16666666666666666</v>
      </c>
      <c r="B25" s="86">
        <v>1390</v>
      </c>
      <c r="C25" s="86">
        <v>794</v>
      </c>
      <c r="D25" s="87"/>
      <c r="E25" s="87"/>
      <c r="F25" s="87"/>
      <c r="G25" s="87"/>
      <c r="H25" s="87"/>
      <c r="I25" s="226"/>
      <c r="J25" s="226"/>
      <c r="K25" s="226"/>
      <c r="L25" s="226"/>
      <c r="M25" s="414"/>
      <c r="N25" s="414"/>
      <c r="O25" s="88"/>
      <c r="P25" s="38">
        <f t="shared" si="0"/>
        <v>0.57122302158273386</v>
      </c>
      <c r="Q25" s="415">
        <f t="shared" si="1"/>
        <v>1.7506297229219143</v>
      </c>
      <c r="R25" s="422" t="s">
        <v>105</v>
      </c>
      <c r="S25" s="240"/>
    </row>
    <row r="26" spans="1:19" ht="12" customHeight="1" outlineLevel="1">
      <c r="A26" s="37">
        <v>0.20833333333333334</v>
      </c>
      <c r="B26" s="86">
        <v>1525</v>
      </c>
      <c r="C26" s="86">
        <v>1045</v>
      </c>
      <c r="D26" s="87">
        <v>0.2</v>
      </c>
      <c r="E26" s="87">
        <v>0.84099999999999997</v>
      </c>
      <c r="F26" s="226">
        <v>0.47</v>
      </c>
      <c r="G26" s="87">
        <v>0.91500000000000004</v>
      </c>
      <c r="H26" s="226">
        <v>0.52</v>
      </c>
      <c r="I26" s="228">
        <v>29.3</v>
      </c>
      <c r="J26" s="228">
        <v>19.2</v>
      </c>
      <c r="K26" s="228">
        <v>2.9</v>
      </c>
      <c r="L26" s="228">
        <v>3.5</v>
      </c>
      <c r="M26" s="414">
        <f>+(I26*0.4+J26*0.6)</f>
        <v>23.240000000000002</v>
      </c>
      <c r="N26" s="414">
        <f t="shared" si="3"/>
        <v>3.26</v>
      </c>
      <c r="O26" s="88">
        <v>8</v>
      </c>
      <c r="P26" s="38">
        <f t="shared" si="0"/>
        <v>0.68524590163934429</v>
      </c>
      <c r="Q26" s="415">
        <f t="shared" si="1"/>
        <v>1.4593301435406698</v>
      </c>
      <c r="R26" s="422"/>
      <c r="S26" s="240"/>
    </row>
    <row r="27" spans="1:19" ht="12" customHeight="1" outlineLevel="1">
      <c r="A27" s="37">
        <v>0.25</v>
      </c>
      <c r="B27" s="86">
        <v>1548</v>
      </c>
      <c r="C27" s="86">
        <v>994</v>
      </c>
      <c r="D27" s="87"/>
      <c r="E27" s="87"/>
      <c r="F27" s="87"/>
      <c r="G27" s="87"/>
      <c r="H27" s="87"/>
      <c r="I27" s="226"/>
      <c r="J27" s="226"/>
      <c r="K27" s="226"/>
      <c r="L27" s="226"/>
      <c r="M27" s="414"/>
      <c r="N27" s="414"/>
      <c r="O27" s="88"/>
      <c r="P27" s="38">
        <f t="shared" si="0"/>
        <v>0.6421188630490956</v>
      </c>
      <c r="Q27" s="415">
        <f t="shared" si="1"/>
        <v>1.5573440643863179</v>
      </c>
      <c r="R27" s="422" t="s">
        <v>106</v>
      </c>
      <c r="S27" s="240"/>
    </row>
    <row r="28" spans="1:19" ht="12" customHeight="1" outlineLevel="1">
      <c r="A28" s="37">
        <v>0.29166666666666669</v>
      </c>
      <c r="B28" s="1085">
        <v>1551</v>
      </c>
      <c r="C28" s="86">
        <v>936</v>
      </c>
      <c r="D28" s="87">
        <v>0.20300000000000001</v>
      </c>
      <c r="E28" s="87">
        <v>0.78100000000000003</v>
      </c>
      <c r="F28" s="87">
        <v>0.44</v>
      </c>
      <c r="G28" s="87">
        <v>0.84599999999999997</v>
      </c>
      <c r="H28" s="87">
        <v>0.47</v>
      </c>
      <c r="I28" s="226">
        <v>26.5</v>
      </c>
      <c r="J28" s="226">
        <v>18.2</v>
      </c>
      <c r="K28" s="228">
        <v>2.6</v>
      </c>
      <c r="L28" s="228">
        <v>2.8</v>
      </c>
      <c r="M28" s="414">
        <f>+(I28*0.4+J28*0.6)</f>
        <v>21.520000000000003</v>
      </c>
      <c r="N28" s="414">
        <f t="shared" si="3"/>
        <v>2.7199999999999998</v>
      </c>
      <c r="O28" s="88">
        <v>8.4</v>
      </c>
      <c r="P28" s="38">
        <f t="shared" si="0"/>
        <v>0.60348162475822054</v>
      </c>
      <c r="Q28" s="415">
        <f t="shared" si="1"/>
        <v>1.6570512820512819</v>
      </c>
      <c r="R28" s="422"/>
      <c r="S28" s="240"/>
    </row>
    <row r="29" spans="1:19" ht="12" customHeight="1" outlineLevel="1">
      <c r="A29" s="89">
        <v>0.33333333333333331</v>
      </c>
      <c r="B29" s="1086">
        <v>1588</v>
      </c>
      <c r="C29" s="90">
        <v>996</v>
      </c>
      <c r="D29" s="91"/>
      <c r="E29" s="91"/>
      <c r="F29" s="91"/>
      <c r="G29" s="91"/>
      <c r="H29" s="91"/>
      <c r="I29" s="227"/>
      <c r="J29" s="227"/>
      <c r="K29" s="227"/>
      <c r="L29" s="91"/>
      <c r="M29" s="91"/>
      <c r="N29" s="91"/>
      <c r="O29" s="92"/>
      <c r="P29" s="93">
        <f t="shared" si="0"/>
        <v>0.62720403022670024</v>
      </c>
      <c r="Q29" s="415">
        <f t="shared" si="1"/>
        <v>1.5943775100401607</v>
      </c>
      <c r="R29" s="422"/>
      <c r="S29" s="240"/>
    </row>
    <row r="30" spans="1:19" ht="12" customHeight="1">
      <c r="A30" s="83">
        <v>46266</v>
      </c>
      <c r="B30" s="84">
        <f>+IF(SUM(B6:B29)=0, "", SUM(B6:B29))</f>
        <v>37149</v>
      </c>
      <c r="C30" s="84">
        <f>+IF(SUM(C6:C29)=0, "", SUM(C6:C29))</f>
        <v>24244</v>
      </c>
      <c r="D30" s="419">
        <f>+IFERROR((AVERAGE(D6:D29)),0)</f>
        <v>0.18166666666666667</v>
      </c>
      <c r="E30" s="419">
        <f>+IFERROR((AVERAGE(E6:E29)),0)</f>
        <v>0.79616666666666669</v>
      </c>
      <c r="F30" s="418">
        <f>+IFERROR((AVERAGE(F6:F29)),0)</f>
        <v>0.45583333333333331</v>
      </c>
      <c r="G30" s="419">
        <f>+IFERROR((AVERAGE(G6:G29)),0)</f>
        <v>0.7898333333333335</v>
      </c>
      <c r="H30" s="418">
        <f>+IFERROR((AVERAGE(H6:H29)),0)</f>
        <v>0.45500000000000002</v>
      </c>
      <c r="I30" s="420">
        <f t="shared" ref="I30:L30" si="4">+IFERROR((AVERAGE(I6:I29)),"")</f>
        <v>27.491666666666664</v>
      </c>
      <c r="J30" s="420">
        <f t="shared" si="4"/>
        <v>15.758333333333331</v>
      </c>
      <c r="K30" s="420">
        <f t="shared" si="4"/>
        <v>2.6</v>
      </c>
      <c r="L30" s="420">
        <f t="shared" si="4"/>
        <v>2.5666666666666669</v>
      </c>
      <c r="M30" s="420">
        <f>+IFERROR((AVERAGE(M6:M29)),0)</f>
        <v>20.451666666666668</v>
      </c>
      <c r="N30" s="420">
        <f>+IFERROR((AVERAGE(N6:N29)),0)</f>
        <v>2.58</v>
      </c>
      <c r="O30" s="420">
        <f>+IFERROR((AVERAGE(O6:O29)),0)</f>
        <v>8.2833333333333332</v>
      </c>
      <c r="P30" s="85">
        <f t="shared" ref="P30" si="5">+IFERROR(C30/B30,"")</f>
        <v>0.65261514441842305</v>
      </c>
      <c r="Q30" s="416">
        <f>IFERROR(1/P30,0)</f>
        <v>1.5322966507177034</v>
      </c>
      <c r="R30" s="422"/>
      <c r="S30" s="240"/>
    </row>
    <row r="31" spans="1:19" ht="12" customHeight="1" outlineLevel="1">
      <c r="A31" s="36">
        <v>0.375</v>
      </c>
      <c r="B31" s="86">
        <v>1631</v>
      </c>
      <c r="C31" s="86">
        <v>1143</v>
      </c>
      <c r="D31" s="87">
        <v>0.19900000000000001</v>
      </c>
      <c r="E31" s="87">
        <v>0.99099999999999999</v>
      </c>
      <c r="F31" s="226">
        <v>0.53</v>
      </c>
      <c r="G31" s="87">
        <v>0.81799999999999995</v>
      </c>
      <c r="H31" s="226">
        <v>0.46</v>
      </c>
      <c r="I31" s="228">
        <v>29.6</v>
      </c>
      <c r="J31" s="228">
        <v>13.4</v>
      </c>
      <c r="K31" s="228">
        <v>2.6</v>
      </c>
      <c r="L31" s="228">
        <v>1.7</v>
      </c>
      <c r="M31" s="414">
        <f>(I31*0.4+J31*0.6)</f>
        <v>19.880000000000003</v>
      </c>
      <c r="N31" s="414">
        <f>(K31*0.4+L31*0.6)</f>
        <v>2.06</v>
      </c>
      <c r="O31" s="88">
        <v>8.4</v>
      </c>
      <c r="P31" s="38">
        <f t="shared" ref="P31:P38" si="6">+IFERROR(C31/B31,"")</f>
        <v>0.70079705702023298</v>
      </c>
      <c r="Q31" s="415">
        <f>IFERROR(1/P31,0)</f>
        <v>1.4269466316710411</v>
      </c>
      <c r="R31" s="424"/>
      <c r="S31" s="240"/>
    </row>
    <row r="32" spans="1:19" ht="12" customHeight="1" outlineLevel="1">
      <c r="A32" s="39">
        <v>0.41666666666666669</v>
      </c>
      <c r="B32" s="86">
        <v>1603</v>
      </c>
      <c r="C32" s="86">
        <v>1084</v>
      </c>
      <c r="D32" s="87"/>
      <c r="E32" s="87"/>
      <c r="F32" s="226"/>
      <c r="G32" s="87"/>
      <c r="H32" s="226"/>
      <c r="I32" s="228"/>
      <c r="J32" s="228"/>
      <c r="K32" s="228"/>
      <c r="L32" s="228"/>
      <c r="M32" s="228"/>
      <c r="N32" s="87"/>
      <c r="O32" s="88"/>
      <c r="P32" s="38">
        <f t="shared" si="6"/>
        <v>0.67623206487835308</v>
      </c>
      <c r="Q32" s="415">
        <f>IFERROR(1/P32,0)</f>
        <v>1.4787822878228782</v>
      </c>
      <c r="R32" s="240"/>
      <c r="S32" s="240"/>
    </row>
    <row r="33" spans="1:19" ht="12" customHeight="1" outlineLevel="1">
      <c r="A33" s="39">
        <v>0.45833333333333331</v>
      </c>
      <c r="B33" s="86">
        <v>1615</v>
      </c>
      <c r="C33" s="86">
        <v>922</v>
      </c>
      <c r="D33" s="87">
        <v>0.191</v>
      </c>
      <c r="E33" s="87">
        <v>0.78700000000000003</v>
      </c>
      <c r="F33" s="226">
        <v>0.44</v>
      </c>
      <c r="G33" s="87">
        <v>0.73</v>
      </c>
      <c r="H33" s="226">
        <v>0.43</v>
      </c>
      <c r="I33" s="228">
        <v>29.3</v>
      </c>
      <c r="J33" s="228">
        <v>15.9</v>
      </c>
      <c r="K33" s="228">
        <v>2.7</v>
      </c>
      <c r="L33" s="228">
        <v>2.5</v>
      </c>
      <c r="M33" s="414">
        <f>(I33*0.4+J33*0.6)</f>
        <v>21.259999999999998</v>
      </c>
      <c r="N33" s="414">
        <f>(K33*0.4+L33*0.6)</f>
        <v>2.58</v>
      </c>
      <c r="O33" s="88">
        <v>8.4</v>
      </c>
      <c r="P33" s="38">
        <f t="shared" si="6"/>
        <v>0.57089783281733741</v>
      </c>
      <c r="Q33" s="415">
        <f t="shared" ref="Q33:Q54" si="7">IFERROR(1/P33,0)</f>
        <v>1.7516268980477225</v>
      </c>
      <c r="R33" s="240"/>
      <c r="S33" s="240"/>
    </row>
    <row r="34" spans="1:19" ht="12" customHeight="1" outlineLevel="1">
      <c r="A34" s="39">
        <v>0.5</v>
      </c>
      <c r="B34" s="86">
        <v>1608</v>
      </c>
      <c r="C34" s="86">
        <v>1044</v>
      </c>
      <c r="D34" s="87"/>
      <c r="E34" s="87"/>
      <c r="F34" s="226"/>
      <c r="G34" s="87"/>
      <c r="H34" s="87"/>
      <c r="I34" s="228"/>
      <c r="J34" s="228"/>
      <c r="K34" s="228"/>
      <c r="L34" s="228"/>
      <c r="M34" s="414"/>
      <c r="N34" s="414"/>
      <c r="O34" s="88"/>
      <c r="P34" s="38">
        <f t="shared" si="6"/>
        <v>0.64925373134328357</v>
      </c>
      <c r="Q34" s="415">
        <f t="shared" si="7"/>
        <v>1.5402298850574714</v>
      </c>
      <c r="R34" s="240"/>
      <c r="S34" s="240"/>
    </row>
    <row r="35" spans="1:19" ht="12" customHeight="1" outlineLevel="1">
      <c r="A35" s="39">
        <v>0.54166666666666663</v>
      </c>
      <c r="B35" s="86">
        <v>1612</v>
      </c>
      <c r="C35" s="86">
        <v>1030</v>
      </c>
      <c r="D35" s="87">
        <v>0.20200000000000001</v>
      </c>
      <c r="E35" s="87">
        <v>0.73</v>
      </c>
      <c r="F35" s="226">
        <v>0.46</v>
      </c>
      <c r="G35" s="87">
        <v>0.56499999999999995</v>
      </c>
      <c r="H35" s="226">
        <v>0.39</v>
      </c>
      <c r="I35" s="228">
        <v>29.8</v>
      </c>
      <c r="J35" s="228">
        <v>15.5</v>
      </c>
      <c r="K35" s="228">
        <v>2.9</v>
      </c>
      <c r="L35" s="228">
        <v>2.2999999999999998</v>
      </c>
      <c r="M35" s="414">
        <f>(I35*0.4+J35*0.6)</f>
        <v>21.22</v>
      </c>
      <c r="N35" s="414">
        <f>(K35*0.4+L35*0.6)</f>
        <v>2.54</v>
      </c>
      <c r="O35" s="88">
        <v>8.1</v>
      </c>
      <c r="P35" s="38">
        <f t="shared" si="6"/>
        <v>0.63895781637717119</v>
      </c>
      <c r="Q35" s="415">
        <f t="shared" si="7"/>
        <v>1.5650485436893204</v>
      </c>
      <c r="R35" s="422"/>
      <c r="S35" s="240"/>
    </row>
    <row r="36" spans="1:19" ht="12" customHeight="1" outlineLevel="1">
      <c r="A36" s="39">
        <v>0.58333333333333337</v>
      </c>
      <c r="B36" s="86">
        <v>1606</v>
      </c>
      <c r="C36" s="86">
        <v>1083</v>
      </c>
      <c r="D36" s="87"/>
      <c r="E36" s="87"/>
      <c r="F36" s="87"/>
      <c r="G36" s="87"/>
      <c r="H36" s="226"/>
      <c r="I36" s="228"/>
      <c r="J36" s="228"/>
      <c r="K36" s="228"/>
      <c r="L36" s="228"/>
      <c r="M36" s="414"/>
      <c r="N36" s="414"/>
      <c r="O36" s="88"/>
      <c r="P36" s="38">
        <f t="shared" si="6"/>
        <v>0.67434620174346205</v>
      </c>
      <c r="Q36" s="415">
        <f t="shared" si="7"/>
        <v>1.4829178208679592</v>
      </c>
      <c r="R36" s="240"/>
      <c r="S36" s="240"/>
    </row>
    <row r="37" spans="1:19" ht="12" customHeight="1" outlineLevel="1">
      <c r="A37" s="37">
        <v>0.625</v>
      </c>
      <c r="B37" s="86">
        <v>1562</v>
      </c>
      <c r="C37" s="86">
        <v>1090</v>
      </c>
      <c r="D37" s="87">
        <v>0.219</v>
      </c>
      <c r="E37" s="87">
        <v>0.66900000000000004</v>
      </c>
      <c r="F37" s="226">
        <v>0.4</v>
      </c>
      <c r="G37" s="87">
        <v>0.57499999999999996</v>
      </c>
      <c r="H37" s="226">
        <v>0.41</v>
      </c>
      <c r="I37" s="228">
        <v>29.6</v>
      </c>
      <c r="J37" s="228">
        <v>16.8</v>
      </c>
      <c r="K37" s="228">
        <v>2.8</v>
      </c>
      <c r="L37" s="228">
        <v>2.5</v>
      </c>
      <c r="M37" s="414">
        <f>(I37*0.4+J37*0.6)</f>
        <v>21.92</v>
      </c>
      <c r="N37" s="414">
        <f>(K37*0.4+L37*0.6)</f>
        <v>2.62</v>
      </c>
      <c r="O37" s="88">
        <v>8.1999999999999993</v>
      </c>
      <c r="P37" s="38">
        <f t="shared" si="6"/>
        <v>0.6978233034571063</v>
      </c>
      <c r="Q37" s="415">
        <f t="shared" si="7"/>
        <v>1.4330275229357798</v>
      </c>
      <c r="R37" s="422"/>
      <c r="S37" s="240"/>
    </row>
    <row r="38" spans="1:19" ht="12" customHeight="1" outlineLevel="1">
      <c r="A38" s="37">
        <v>0.66666666666666663</v>
      </c>
      <c r="B38" s="86">
        <v>1550</v>
      </c>
      <c r="C38" s="86">
        <v>1081</v>
      </c>
      <c r="D38" s="87"/>
      <c r="E38" s="87"/>
      <c r="F38" s="226"/>
      <c r="G38" s="87"/>
      <c r="H38" s="226"/>
      <c r="I38" s="228"/>
      <c r="J38" s="228"/>
      <c r="K38" s="228"/>
      <c r="L38" s="228"/>
      <c r="M38" s="414"/>
      <c r="N38" s="414"/>
      <c r="O38" s="88"/>
      <c r="P38" s="38">
        <f t="shared" si="6"/>
        <v>0.69741935483870965</v>
      </c>
      <c r="Q38" s="415">
        <f t="shared" si="7"/>
        <v>1.4338575393154487</v>
      </c>
      <c r="R38" s="422"/>
      <c r="S38" s="240"/>
    </row>
    <row r="39" spans="1:19" ht="12" customHeight="1" outlineLevel="1">
      <c r="A39" s="94">
        <v>0.70833333333333337</v>
      </c>
      <c r="B39" s="86">
        <v>1610</v>
      </c>
      <c r="C39" s="86">
        <v>1104</v>
      </c>
      <c r="D39" s="157">
        <v>0.18</v>
      </c>
      <c r="E39" s="87">
        <v>0.68899999999999995</v>
      </c>
      <c r="F39" s="226">
        <v>0.41</v>
      </c>
      <c r="G39" s="87">
        <v>0.7</v>
      </c>
      <c r="H39" s="226">
        <v>0.43</v>
      </c>
      <c r="I39" s="228">
        <v>26.1</v>
      </c>
      <c r="J39" s="228">
        <v>14.3</v>
      </c>
      <c r="K39" s="228">
        <v>2.1</v>
      </c>
      <c r="L39" s="228">
        <v>1.6</v>
      </c>
      <c r="M39" s="414">
        <f>(I39*0.4+J39*0.6)</f>
        <v>19.020000000000003</v>
      </c>
      <c r="N39" s="414">
        <f>(K39*0.4+L39*0.6)</f>
        <v>1.8</v>
      </c>
      <c r="O39" s="88">
        <v>8.3000000000000007</v>
      </c>
      <c r="P39" s="38">
        <f t="shared" ref="P39:P94" si="8">+IFERROR(C39/B39,"")</f>
        <v>0.68571428571428572</v>
      </c>
      <c r="Q39" s="415">
        <f t="shared" si="7"/>
        <v>1.4583333333333333</v>
      </c>
      <c r="R39" s="422"/>
      <c r="S39" s="240"/>
    </row>
    <row r="40" spans="1:19" ht="12" customHeight="1" outlineLevel="1">
      <c r="A40" s="37">
        <v>0.75</v>
      </c>
      <c r="B40" s="86">
        <v>1605</v>
      </c>
      <c r="C40" s="86">
        <v>1055</v>
      </c>
      <c r="D40" s="87"/>
      <c r="E40" s="87"/>
      <c r="F40" s="226"/>
      <c r="G40" s="87"/>
      <c r="H40" s="226"/>
      <c r="I40" s="226"/>
      <c r="J40" s="226"/>
      <c r="K40" s="226"/>
      <c r="L40" s="226"/>
      <c r="M40" s="414"/>
      <c r="N40" s="414"/>
      <c r="O40" s="88"/>
      <c r="P40" s="38">
        <f t="shared" si="8"/>
        <v>0.65732087227414326</v>
      </c>
      <c r="Q40" s="415">
        <f t="shared" si="7"/>
        <v>1.5213270142180095</v>
      </c>
      <c r="R40" s="422"/>
      <c r="S40" s="240"/>
    </row>
    <row r="41" spans="1:19" ht="12" customHeight="1" outlineLevel="1">
      <c r="A41" s="37">
        <v>0.79166666666666663</v>
      </c>
      <c r="B41" s="86">
        <v>1597</v>
      </c>
      <c r="C41" s="86">
        <v>1067</v>
      </c>
      <c r="D41" s="87">
        <v>0.2</v>
      </c>
      <c r="E41" s="87">
        <v>0.77300000000000002</v>
      </c>
      <c r="F41" s="226">
        <v>0.44</v>
      </c>
      <c r="G41" s="87">
        <v>0.60499999999999998</v>
      </c>
      <c r="H41" s="226">
        <v>0.4</v>
      </c>
      <c r="I41" s="228">
        <v>27.9</v>
      </c>
      <c r="J41" s="228">
        <v>18.100000000000001</v>
      </c>
      <c r="K41" s="228">
        <v>2.4</v>
      </c>
      <c r="L41" s="228">
        <v>2</v>
      </c>
      <c r="M41" s="414">
        <f>(I41*0.4+J41*0.6)</f>
        <v>22.020000000000003</v>
      </c>
      <c r="N41" s="414">
        <f t="shared" ref="N41" si="9">(K41*0.4+L41*0.6)</f>
        <v>2.16</v>
      </c>
      <c r="O41" s="88">
        <v>8.6</v>
      </c>
      <c r="P41" s="38">
        <f t="shared" si="8"/>
        <v>0.66812773951158422</v>
      </c>
      <c r="Q41" s="415">
        <f t="shared" si="7"/>
        <v>1.4967197750702905</v>
      </c>
      <c r="R41" s="422"/>
      <c r="S41" s="240"/>
    </row>
    <row r="42" spans="1:19" ht="12" customHeight="1" outlineLevel="1">
      <c r="A42" s="37">
        <v>0.83333333333333337</v>
      </c>
      <c r="B42" s="86">
        <v>1587</v>
      </c>
      <c r="C42" s="86">
        <v>977</v>
      </c>
      <c r="D42" s="87"/>
      <c r="E42" s="87"/>
      <c r="F42" s="226"/>
      <c r="G42" s="87"/>
      <c r="H42" s="226"/>
      <c r="I42" s="226"/>
      <c r="J42" s="226"/>
      <c r="K42" s="226"/>
      <c r="L42" s="226"/>
      <c r="M42" s="414"/>
      <c r="N42" s="414"/>
      <c r="O42" s="88"/>
      <c r="P42" s="38">
        <f t="shared" si="8"/>
        <v>0.61562696912413362</v>
      </c>
      <c r="Q42" s="415">
        <f t="shared" si="7"/>
        <v>1.6243602865916069</v>
      </c>
      <c r="R42" s="422"/>
      <c r="S42" s="240"/>
    </row>
    <row r="43" spans="1:19" ht="12" customHeight="1" outlineLevel="1">
      <c r="A43" s="37">
        <v>0.875</v>
      </c>
      <c r="B43" s="86">
        <v>1590</v>
      </c>
      <c r="C43" s="86">
        <v>1067</v>
      </c>
      <c r="D43" s="87">
        <v>0.20100000000000001</v>
      </c>
      <c r="E43" s="87">
        <v>0.81200000000000006</v>
      </c>
      <c r="F43" s="226">
        <v>0.47</v>
      </c>
      <c r="G43" s="87">
        <v>0.60899999999999999</v>
      </c>
      <c r="H43" s="226">
        <v>0.43</v>
      </c>
      <c r="I43" s="228">
        <v>22.4</v>
      </c>
      <c r="J43" s="228">
        <v>15.1</v>
      </c>
      <c r="K43" s="228">
        <v>1.8</v>
      </c>
      <c r="L43" s="228">
        <v>2.1</v>
      </c>
      <c r="M43" s="414">
        <f>(I43*0.4+J43*0.6)</f>
        <v>18.019999999999996</v>
      </c>
      <c r="N43" s="414">
        <f>(K43*0.4+L43*0.6)</f>
        <v>1.98</v>
      </c>
      <c r="O43" s="88">
        <v>8.1</v>
      </c>
      <c r="P43" s="38">
        <f t="shared" si="8"/>
        <v>0.67106918238993707</v>
      </c>
      <c r="Q43" s="415">
        <f t="shared" si="7"/>
        <v>1.4901593252108716</v>
      </c>
      <c r="R43" s="422"/>
      <c r="S43" s="240"/>
    </row>
    <row r="44" spans="1:19" ht="12" customHeight="1" outlineLevel="1">
      <c r="A44" s="37">
        <v>0.91666666666666663</v>
      </c>
      <c r="B44" s="86">
        <v>1588</v>
      </c>
      <c r="C44" s="86">
        <v>1031</v>
      </c>
      <c r="D44" s="87"/>
      <c r="E44" s="87"/>
      <c r="F44" s="226"/>
      <c r="G44" s="87"/>
      <c r="H44" s="226"/>
      <c r="I44" s="228"/>
      <c r="J44" s="228"/>
      <c r="K44" s="228"/>
      <c r="L44" s="228"/>
      <c r="M44" s="414"/>
      <c r="N44" s="414"/>
      <c r="O44" s="88"/>
      <c r="P44" s="38">
        <f t="shared" si="8"/>
        <v>0.64924433249370272</v>
      </c>
      <c r="Q44" s="415">
        <f t="shared" si="7"/>
        <v>1.5402521823472357</v>
      </c>
      <c r="R44" s="422"/>
      <c r="S44" s="240"/>
    </row>
    <row r="45" spans="1:19" ht="12" customHeight="1" outlineLevel="1">
      <c r="A45" s="37">
        <v>0.95833333333333337</v>
      </c>
      <c r="B45" s="86">
        <v>1596</v>
      </c>
      <c r="C45" s="86">
        <v>1100</v>
      </c>
      <c r="D45" s="87">
        <v>0.19800000000000001</v>
      </c>
      <c r="E45" s="87">
        <v>0.751</v>
      </c>
      <c r="F45" s="226">
        <v>0.41</v>
      </c>
      <c r="G45" s="87">
        <v>0.58299999999999996</v>
      </c>
      <c r="H45" s="226">
        <v>0.38</v>
      </c>
      <c r="I45" s="228">
        <v>24.7</v>
      </c>
      <c r="J45" s="228">
        <v>14.8</v>
      </c>
      <c r="K45" s="228">
        <v>2.8</v>
      </c>
      <c r="L45" s="228">
        <v>2</v>
      </c>
      <c r="M45" s="414">
        <f>(I45*0.4+J45*0.6)</f>
        <v>18.760000000000002</v>
      </c>
      <c r="N45" s="414">
        <f>(K45*0.4+L45*0.6)</f>
        <v>2.3199999999999998</v>
      </c>
      <c r="O45" s="88">
        <v>8.1</v>
      </c>
      <c r="P45" s="38">
        <f t="shared" si="8"/>
        <v>0.68922305764411029</v>
      </c>
      <c r="Q45" s="415">
        <f t="shared" si="7"/>
        <v>1.4509090909090909</v>
      </c>
      <c r="R45" s="422"/>
      <c r="S45" s="240"/>
    </row>
    <row r="46" spans="1:19" ht="12" customHeight="1" outlineLevel="1">
      <c r="A46" s="37">
        <v>0</v>
      </c>
      <c r="B46" s="86">
        <v>1544</v>
      </c>
      <c r="C46" s="86">
        <v>1101</v>
      </c>
      <c r="D46" s="87"/>
      <c r="E46" s="1093" t="s">
        <v>107</v>
      </c>
      <c r="F46" s="226"/>
      <c r="G46" s="87"/>
      <c r="H46" s="226"/>
      <c r="I46" s="228"/>
      <c r="J46" s="228"/>
      <c r="K46" s="228"/>
      <c r="L46" s="228"/>
      <c r="M46" s="414"/>
      <c r="N46" s="414"/>
      <c r="O46" s="88"/>
      <c r="P46" s="38">
        <f t="shared" si="8"/>
        <v>0.71308290155440412</v>
      </c>
      <c r="Q46" s="415">
        <f>IFERROR(1/P46,0)</f>
        <v>1.4023614895549501</v>
      </c>
      <c r="R46" s="422"/>
      <c r="S46" s="240"/>
    </row>
    <row r="47" spans="1:19" ht="12" customHeight="1" outlineLevel="1">
      <c r="A47" s="37">
        <v>4.1666666666666664E-2</v>
      </c>
      <c r="B47" s="86">
        <v>1580</v>
      </c>
      <c r="C47" s="86">
        <v>997</v>
      </c>
      <c r="D47" s="87">
        <v>0.20599999999999999</v>
      </c>
      <c r="E47" s="87">
        <v>0.70899999999999996</v>
      </c>
      <c r="F47" s="226">
        <v>0.38</v>
      </c>
      <c r="G47" s="87">
        <v>0.64400000000000002</v>
      </c>
      <c r="H47" s="226">
        <v>0.4</v>
      </c>
      <c r="I47" s="228">
        <v>23.4</v>
      </c>
      <c r="J47" s="228">
        <v>20.8</v>
      </c>
      <c r="K47" s="228">
        <v>2.8</v>
      </c>
      <c r="L47" s="228">
        <v>4.3</v>
      </c>
      <c r="M47" s="414">
        <f t="shared" ref="M47:M53" si="10">(I47*0.4+J47*0.6)</f>
        <v>21.84</v>
      </c>
      <c r="N47" s="414">
        <f t="shared" ref="N47:N53" si="11">(K47*0.4+L47*0.6)</f>
        <v>3.6999999999999993</v>
      </c>
      <c r="O47" s="88">
        <v>8.1</v>
      </c>
      <c r="P47" s="38">
        <f t="shared" si="8"/>
        <v>0.63101265822784813</v>
      </c>
      <c r="Q47" s="415">
        <f t="shared" si="7"/>
        <v>1.5847542627883651</v>
      </c>
      <c r="R47" s="422"/>
      <c r="S47" s="240"/>
    </row>
    <row r="48" spans="1:19" ht="12" customHeight="1" outlineLevel="1">
      <c r="A48" s="37">
        <v>8.3333333333333329E-2</v>
      </c>
      <c r="B48" s="86">
        <v>1586</v>
      </c>
      <c r="C48" s="86">
        <v>957</v>
      </c>
      <c r="D48" s="87"/>
      <c r="E48" s="87"/>
      <c r="F48" s="226"/>
      <c r="G48" s="87"/>
      <c r="H48" s="226"/>
      <c r="I48" s="226"/>
      <c r="J48" s="226"/>
      <c r="K48" s="226"/>
      <c r="L48" s="226"/>
      <c r="M48" s="414"/>
      <c r="N48" s="414"/>
      <c r="O48" s="88"/>
      <c r="P48" s="38">
        <f t="shared" si="8"/>
        <v>0.60340479192938212</v>
      </c>
      <c r="Q48" s="415">
        <f t="shared" si="7"/>
        <v>1.657262277951933</v>
      </c>
      <c r="R48" s="422"/>
      <c r="S48" s="240"/>
    </row>
    <row r="49" spans="1:19" ht="12" customHeight="1" outlineLevel="1">
      <c r="A49" s="37">
        <v>0.125</v>
      </c>
      <c r="B49" s="86">
        <v>1582</v>
      </c>
      <c r="C49" s="86">
        <v>1053</v>
      </c>
      <c r="D49" s="87">
        <v>0.21</v>
      </c>
      <c r="E49" s="87">
        <v>0.65</v>
      </c>
      <c r="F49" s="226">
        <v>0.34</v>
      </c>
      <c r="G49" s="87">
        <v>0.76100000000000001</v>
      </c>
      <c r="H49" s="226">
        <v>0.43</v>
      </c>
      <c r="I49" s="228">
        <v>22.5</v>
      </c>
      <c r="J49" s="228">
        <v>15.2</v>
      </c>
      <c r="K49" s="228">
        <v>2.2000000000000002</v>
      </c>
      <c r="L49" s="228">
        <v>2.2999999999999998</v>
      </c>
      <c r="M49" s="414">
        <f t="shared" si="10"/>
        <v>18.119999999999997</v>
      </c>
      <c r="N49" s="414">
        <f t="shared" si="11"/>
        <v>2.2599999999999998</v>
      </c>
      <c r="O49" s="88">
        <v>8</v>
      </c>
      <c r="P49" s="38">
        <f t="shared" si="8"/>
        <v>0.66561314791403292</v>
      </c>
      <c r="Q49" s="415">
        <f t="shared" si="7"/>
        <v>1.5023741690408356</v>
      </c>
      <c r="R49" s="422"/>
      <c r="S49" s="240"/>
    </row>
    <row r="50" spans="1:19" ht="12" customHeight="1" outlineLevel="1">
      <c r="A50" s="37">
        <v>0.16666666666666666</v>
      </c>
      <c r="B50" s="86">
        <v>1599</v>
      </c>
      <c r="C50" s="86">
        <v>1039</v>
      </c>
      <c r="D50" s="87"/>
      <c r="E50" s="87"/>
      <c r="F50" s="226"/>
      <c r="G50" s="87"/>
      <c r="H50" s="226"/>
      <c r="I50" s="226"/>
      <c r="J50" s="226"/>
      <c r="K50" s="226"/>
      <c r="L50" s="226"/>
      <c r="M50" s="414"/>
      <c r="N50" s="414"/>
      <c r="O50" s="88"/>
      <c r="P50" s="38">
        <f t="shared" si="8"/>
        <v>0.64978111319574738</v>
      </c>
      <c r="Q50" s="415">
        <f t="shared" si="7"/>
        <v>1.5389797882579401</v>
      </c>
      <c r="R50" s="422"/>
      <c r="S50" s="240"/>
    </row>
    <row r="51" spans="1:19" ht="12" customHeight="1" outlineLevel="1">
      <c r="A51" s="37">
        <v>0.20833333333333334</v>
      </c>
      <c r="B51" s="86">
        <v>1589</v>
      </c>
      <c r="C51" s="86">
        <v>1091</v>
      </c>
      <c r="D51" s="87">
        <v>0.188</v>
      </c>
      <c r="E51" s="87">
        <v>0.747</v>
      </c>
      <c r="F51" s="226">
        <v>0.4</v>
      </c>
      <c r="G51" s="87">
        <v>0.53200000000000003</v>
      </c>
      <c r="H51" s="226">
        <v>0.33</v>
      </c>
      <c r="I51" s="228">
        <v>25.3</v>
      </c>
      <c r="J51" s="228">
        <v>18.399999999999999</v>
      </c>
      <c r="K51" s="228">
        <v>3</v>
      </c>
      <c r="L51" s="228">
        <v>2.2999999999999998</v>
      </c>
      <c r="M51" s="414">
        <f t="shared" si="10"/>
        <v>21.16</v>
      </c>
      <c r="N51" s="414">
        <f t="shared" si="11"/>
        <v>2.58</v>
      </c>
      <c r="O51" s="88">
        <v>8.1</v>
      </c>
      <c r="P51" s="38">
        <f t="shared" si="8"/>
        <v>0.68659534298300817</v>
      </c>
      <c r="Q51" s="415">
        <f t="shared" si="7"/>
        <v>1.4564619615032082</v>
      </c>
      <c r="R51" s="422"/>
      <c r="S51" s="240"/>
    </row>
    <row r="52" spans="1:19" ht="12" customHeight="1" outlineLevel="1">
      <c r="A52" s="37">
        <v>0.25</v>
      </c>
      <c r="B52" s="86">
        <v>1600</v>
      </c>
      <c r="C52" s="86">
        <v>925</v>
      </c>
      <c r="D52" s="87"/>
      <c r="E52" s="87"/>
      <c r="F52" s="226"/>
      <c r="G52" s="87"/>
      <c r="H52" s="226"/>
      <c r="I52" s="226"/>
      <c r="J52" s="226"/>
      <c r="K52" s="226"/>
      <c r="L52" s="226"/>
      <c r="M52" s="414"/>
      <c r="N52" s="414"/>
      <c r="O52" s="88"/>
      <c r="P52" s="38">
        <f t="shared" si="8"/>
        <v>0.578125</v>
      </c>
      <c r="Q52" s="415">
        <f t="shared" si="7"/>
        <v>1.7297297297297298</v>
      </c>
      <c r="R52" s="422"/>
      <c r="S52" s="240"/>
    </row>
    <row r="53" spans="1:19" ht="12" customHeight="1" outlineLevel="1">
      <c r="A53" s="37">
        <v>0.29166666666666669</v>
      </c>
      <c r="B53" s="86">
        <v>1605</v>
      </c>
      <c r="C53" s="86">
        <v>1041</v>
      </c>
      <c r="D53" s="87">
        <v>0.17399999999999999</v>
      </c>
      <c r="E53" s="87">
        <v>0.99299999999999999</v>
      </c>
      <c r="F53" s="226">
        <v>0.57999999999999996</v>
      </c>
      <c r="G53" s="87">
        <v>0.77400000000000002</v>
      </c>
      <c r="H53" s="226">
        <v>0.44</v>
      </c>
      <c r="I53" s="228">
        <v>24.5</v>
      </c>
      <c r="J53" s="228">
        <v>15.7</v>
      </c>
      <c r="K53" s="228">
        <v>3</v>
      </c>
      <c r="L53" s="228">
        <v>2.4</v>
      </c>
      <c r="M53" s="414">
        <f t="shared" si="10"/>
        <v>19.22</v>
      </c>
      <c r="N53" s="414">
        <f t="shared" si="11"/>
        <v>2.64</v>
      </c>
      <c r="O53" s="88">
        <v>8</v>
      </c>
      <c r="P53" s="38">
        <f t="shared" si="8"/>
        <v>0.6485981308411215</v>
      </c>
      <c r="Q53" s="415">
        <f t="shared" si="7"/>
        <v>1.5417867435158501</v>
      </c>
      <c r="R53" s="422"/>
      <c r="S53" s="240"/>
    </row>
    <row r="54" spans="1:19" ht="12" customHeight="1" outlineLevel="1">
      <c r="A54" s="37">
        <v>0.33333333333333331</v>
      </c>
      <c r="B54" s="90">
        <v>1395</v>
      </c>
      <c r="C54" s="90">
        <v>730</v>
      </c>
      <c r="D54" s="91"/>
      <c r="E54" s="91"/>
      <c r="F54" s="227"/>
      <c r="G54" s="91"/>
      <c r="H54" s="227"/>
      <c r="I54" s="227"/>
      <c r="J54" s="227"/>
      <c r="K54" s="227"/>
      <c r="L54" s="91"/>
      <c r="M54" s="91"/>
      <c r="N54" s="91"/>
      <c r="O54" s="92"/>
      <c r="P54" s="93">
        <f t="shared" si="8"/>
        <v>0.52329749103942658</v>
      </c>
      <c r="Q54" s="415">
        <f t="shared" si="7"/>
        <v>1.9109589041095889</v>
      </c>
      <c r="R54" s="422"/>
      <c r="S54" s="240"/>
    </row>
    <row r="55" spans="1:19" ht="12" customHeight="1">
      <c r="A55" s="417">
        <v>46267</v>
      </c>
      <c r="B55" s="84">
        <f>+IF(SUM(B31:B54)=0, "", SUM(B31:B54))</f>
        <v>38040</v>
      </c>
      <c r="C55" s="84">
        <f>+IF(SUM(C31:C54)=0, "", SUM(C31:C54))</f>
        <v>24812</v>
      </c>
      <c r="D55" s="419">
        <f>IFERROR((AVERAGE(D31:D54)),0)</f>
        <v>0.19733333333333336</v>
      </c>
      <c r="E55" s="419">
        <f>IFERROR((AVERAGE(E31:E54)),0)</f>
        <v>0.77508333333333346</v>
      </c>
      <c r="F55" s="419">
        <f>IFERROR((AVERAGE(F31:F54)),0)</f>
        <v>0.43833333333333341</v>
      </c>
      <c r="G55" s="419">
        <f>IFERROR((AVERAGE(G31:G54)),0)</f>
        <v>0.65800000000000003</v>
      </c>
      <c r="H55" s="419">
        <f>+IFERROR((AVERAGE(H31:H54)),0)</f>
        <v>0.41083333333333338</v>
      </c>
      <c r="I55" s="420">
        <f t="shared" ref="I55:L55" si="12">+IFERROR((AVERAGE(I31:I54)),"")</f>
        <v>26.258333333333336</v>
      </c>
      <c r="J55" s="420">
        <f t="shared" si="12"/>
        <v>16.166666666666664</v>
      </c>
      <c r="K55" s="420">
        <f t="shared" si="12"/>
        <v>2.5916666666666668</v>
      </c>
      <c r="L55" s="420">
        <f t="shared" si="12"/>
        <v>2.3333333333333335</v>
      </c>
      <c r="M55" s="420">
        <f>+IFERROR((AVERAGE(M31:M54)),0)</f>
        <v>20.203333333333337</v>
      </c>
      <c r="N55" s="420">
        <f>+IFERROR((AVERAGE(N31:N54)),0)</f>
        <v>2.436666666666667</v>
      </c>
      <c r="O55" s="418">
        <f>+IFERROR((AVERAGE(O31:O54)),0)</f>
        <v>8.1999999999999975</v>
      </c>
      <c r="P55" s="85">
        <f t="shared" si="8"/>
        <v>0.65226077812828598</v>
      </c>
      <c r="Q55" s="416">
        <f>IFERROR(1/P55,0)</f>
        <v>1.5331291310656134</v>
      </c>
      <c r="R55" s="422"/>
      <c r="S55" s="240"/>
    </row>
    <row r="56" spans="1:19" ht="12" customHeight="1" outlineLevel="1">
      <c r="A56" s="39">
        <v>0.375</v>
      </c>
      <c r="B56" s="86">
        <v>1399</v>
      </c>
      <c r="C56" s="86">
        <v>911</v>
      </c>
      <c r="D56" s="87">
        <v>0.17799999999999999</v>
      </c>
      <c r="E56" s="87">
        <v>0.70599999999999996</v>
      </c>
      <c r="F56" s="226">
        <v>0.41</v>
      </c>
      <c r="G56" s="87">
        <v>0.61499999999999999</v>
      </c>
      <c r="H56" s="226">
        <v>0.39</v>
      </c>
      <c r="I56" s="228">
        <v>28.8</v>
      </c>
      <c r="J56" s="228">
        <v>13</v>
      </c>
      <c r="K56" s="228">
        <v>2.6</v>
      </c>
      <c r="L56" s="228">
        <v>1.3</v>
      </c>
      <c r="M56" s="414">
        <f t="shared" ref="M56" si="13">(I56*0.4+J56*0.6)</f>
        <v>19.32</v>
      </c>
      <c r="N56" s="414">
        <f t="shared" ref="N56" si="14">(K56*0.4+L56*0.6)</f>
        <v>1.82</v>
      </c>
      <c r="O56" s="88">
        <v>8.3000000000000007</v>
      </c>
      <c r="P56" s="38">
        <f t="shared" si="8"/>
        <v>0.65117941386704792</v>
      </c>
      <c r="Q56" s="415">
        <f>IFERROR(1/P56,0)</f>
        <v>1.535675082327113</v>
      </c>
      <c r="R56" s="422"/>
      <c r="S56" s="240" t="s">
        <v>108</v>
      </c>
    </row>
    <row r="57" spans="1:19" ht="12" customHeight="1" outlineLevel="1">
      <c r="A57" s="39">
        <v>0.41666666666666669</v>
      </c>
      <c r="B57" s="86">
        <v>1324</v>
      </c>
      <c r="C57" s="86">
        <v>802</v>
      </c>
      <c r="D57" s="87"/>
      <c r="E57" s="87"/>
      <c r="F57" s="87"/>
      <c r="G57" s="87"/>
      <c r="H57" s="87"/>
      <c r="I57" s="228"/>
      <c r="J57" s="228"/>
      <c r="K57" s="228"/>
      <c r="L57" s="228"/>
      <c r="M57" s="228"/>
      <c r="N57" s="87"/>
      <c r="O57" s="88"/>
      <c r="P57" s="38">
        <f t="shared" si="8"/>
        <v>0.60574018126888218</v>
      </c>
      <c r="Q57" s="415">
        <f>IFERROR(1/P57,0)</f>
        <v>1.6508728179551122</v>
      </c>
      <c r="R57" s="422"/>
      <c r="S57" s="240"/>
    </row>
    <row r="58" spans="1:19" ht="12" customHeight="1" outlineLevel="1">
      <c r="A58" s="39">
        <v>0.45833333333333331</v>
      </c>
      <c r="B58" s="86">
        <v>1374</v>
      </c>
      <c r="C58" s="86">
        <v>899</v>
      </c>
      <c r="D58" s="87">
        <v>0.17100000000000001</v>
      </c>
      <c r="E58" s="87">
        <v>0.70599999999999996</v>
      </c>
      <c r="F58" s="226">
        <v>0.41</v>
      </c>
      <c r="G58" s="87">
        <v>0.73</v>
      </c>
      <c r="H58" s="226">
        <v>0.44</v>
      </c>
      <c r="I58" s="228">
        <v>23.9</v>
      </c>
      <c r="J58" s="228">
        <v>16.399999999999999</v>
      </c>
      <c r="K58" s="228">
        <v>2.5</v>
      </c>
      <c r="L58" s="228">
        <v>1</v>
      </c>
      <c r="M58" s="414">
        <f t="shared" ref="M58" si="15">(I58*0.4+J58*0.6)</f>
        <v>19.399999999999999</v>
      </c>
      <c r="N58" s="414">
        <f>(K58*0.4+L58*0.6)</f>
        <v>1.6</v>
      </c>
      <c r="O58" s="88">
        <v>8.1</v>
      </c>
      <c r="P58" s="38">
        <f t="shared" si="8"/>
        <v>0.65429403202328962</v>
      </c>
      <c r="Q58" s="415">
        <f t="shared" ref="Q58:Q79" si="16">IFERROR(1/P58,0)</f>
        <v>1.5283648498331481</v>
      </c>
      <c r="R58" s="422"/>
      <c r="S58" s="240"/>
    </row>
    <row r="59" spans="1:19" ht="12" customHeight="1" outlineLevel="1">
      <c r="A59" s="39">
        <v>0.5</v>
      </c>
      <c r="B59" s="86">
        <v>1364</v>
      </c>
      <c r="C59" s="86">
        <v>941</v>
      </c>
      <c r="D59" s="87"/>
      <c r="E59" s="87"/>
      <c r="F59" s="87"/>
      <c r="G59" s="87"/>
      <c r="H59" s="87"/>
      <c r="I59" s="228"/>
      <c r="J59" s="228"/>
      <c r="K59" s="228"/>
      <c r="L59" s="228"/>
      <c r="M59" s="414"/>
      <c r="N59" s="414"/>
      <c r="O59" s="88"/>
      <c r="P59" s="38">
        <f t="shared" si="8"/>
        <v>0.68988269794721413</v>
      </c>
      <c r="Q59" s="415">
        <f t="shared" si="16"/>
        <v>1.4495217853347502</v>
      </c>
      <c r="R59" s="422"/>
      <c r="S59" s="240"/>
    </row>
    <row r="60" spans="1:19" ht="12" customHeight="1" outlineLevel="1">
      <c r="A60" s="39">
        <v>0.54166666666666663</v>
      </c>
      <c r="B60" s="86">
        <v>1356</v>
      </c>
      <c r="C60" s="86">
        <v>918</v>
      </c>
      <c r="D60" s="87">
        <v>0.16400000000000001</v>
      </c>
      <c r="E60" s="87">
        <v>0.65600000000000003</v>
      </c>
      <c r="F60" s="226">
        <v>0.4</v>
      </c>
      <c r="G60" s="87">
        <v>0.7</v>
      </c>
      <c r="H60" s="226">
        <v>0.43</v>
      </c>
      <c r="I60" s="228">
        <v>26.3</v>
      </c>
      <c r="J60" s="228">
        <v>16.5</v>
      </c>
      <c r="K60" s="228">
        <v>2.6</v>
      </c>
      <c r="L60" s="228">
        <v>2.2999999999999998</v>
      </c>
      <c r="M60" s="414">
        <f>(I60*0.4+J60*0.6)</f>
        <v>20.420000000000002</v>
      </c>
      <c r="N60" s="414">
        <f>(K60*0.4+L60*0.6)</f>
        <v>2.42</v>
      </c>
      <c r="O60" s="88">
        <v>8.1</v>
      </c>
      <c r="P60" s="38">
        <f t="shared" si="8"/>
        <v>0.67699115044247793</v>
      </c>
      <c r="Q60" s="415">
        <f t="shared" si="16"/>
        <v>1.4771241830065358</v>
      </c>
      <c r="R60" s="422"/>
      <c r="S60" s="240"/>
    </row>
    <row r="61" spans="1:19" ht="12" customHeight="1" outlineLevel="1">
      <c r="A61" s="39">
        <v>0.58333333333333337</v>
      </c>
      <c r="B61" s="86">
        <v>1381</v>
      </c>
      <c r="C61" s="86">
        <v>949</v>
      </c>
      <c r="D61" s="87"/>
      <c r="E61" s="87"/>
      <c r="F61" s="87"/>
      <c r="G61" s="87"/>
      <c r="H61" s="87"/>
      <c r="I61" s="228"/>
      <c r="J61" s="228"/>
      <c r="K61" s="228"/>
      <c r="L61" s="228"/>
      <c r="M61" s="414"/>
      <c r="N61" s="414"/>
      <c r="O61" s="88"/>
      <c r="P61" s="38">
        <f t="shared" si="8"/>
        <v>0.68718320057929039</v>
      </c>
      <c r="Q61" s="415">
        <f t="shared" si="16"/>
        <v>1.4552160168598525</v>
      </c>
      <c r="R61" s="422"/>
      <c r="S61" s="240"/>
    </row>
    <row r="62" spans="1:19" ht="12" customHeight="1" outlineLevel="1">
      <c r="A62" s="37">
        <v>0.625</v>
      </c>
      <c r="B62" s="86">
        <v>1378</v>
      </c>
      <c r="C62" s="86">
        <v>981</v>
      </c>
      <c r="D62" s="87">
        <v>0.16600000000000001</v>
      </c>
      <c r="E62" s="87">
        <v>0.80400000000000005</v>
      </c>
      <c r="F62" s="226">
        <v>0.47</v>
      </c>
      <c r="G62" s="87">
        <v>0.68300000000000005</v>
      </c>
      <c r="H62" s="226">
        <v>0.41</v>
      </c>
      <c r="I62" s="228">
        <v>24.1</v>
      </c>
      <c r="J62" s="228">
        <v>14.2</v>
      </c>
      <c r="K62" s="228">
        <v>5.6</v>
      </c>
      <c r="L62" s="228">
        <v>2.2000000000000002</v>
      </c>
      <c r="M62" s="414">
        <f>(I62*0.4+J62*0.6)</f>
        <v>18.16</v>
      </c>
      <c r="N62" s="414">
        <f>(K62*0.4+L62*0.6)</f>
        <v>3.5599999999999996</v>
      </c>
      <c r="O62" s="88">
        <v>8.1</v>
      </c>
      <c r="P62" s="38">
        <f t="shared" si="8"/>
        <v>0.71190130624092884</v>
      </c>
      <c r="Q62" s="415">
        <f t="shared" si="16"/>
        <v>1.4046890927624873</v>
      </c>
      <c r="R62" s="489"/>
      <c r="S62" s="240"/>
    </row>
    <row r="63" spans="1:19" ht="12" customHeight="1" outlineLevel="1">
      <c r="A63" s="37">
        <v>0.66666666666666663</v>
      </c>
      <c r="B63" s="86">
        <v>1361</v>
      </c>
      <c r="C63" s="86">
        <v>1194</v>
      </c>
      <c r="D63" s="87"/>
      <c r="E63" s="87"/>
      <c r="F63" s="87"/>
      <c r="G63" s="87"/>
      <c r="H63" s="87"/>
      <c r="I63" s="228"/>
      <c r="J63" s="228"/>
      <c r="K63" s="228"/>
      <c r="L63" s="228"/>
      <c r="M63" s="414"/>
      <c r="N63" s="414"/>
      <c r="O63" s="88"/>
      <c r="P63" s="38">
        <f t="shared" si="8"/>
        <v>0.87729610580455553</v>
      </c>
      <c r="Q63" s="415">
        <f t="shared" si="16"/>
        <v>1.1398659966499163</v>
      </c>
      <c r="R63" s="422"/>
      <c r="S63" s="240"/>
    </row>
    <row r="64" spans="1:19" ht="12" customHeight="1" outlineLevel="1">
      <c r="A64" s="94">
        <v>0.70833333333333337</v>
      </c>
      <c r="B64" s="86">
        <v>1388</v>
      </c>
      <c r="C64" s="86">
        <v>1167</v>
      </c>
      <c r="D64" s="157">
        <v>0.16</v>
      </c>
      <c r="E64" s="87">
        <v>0.81</v>
      </c>
      <c r="F64" s="226">
        <v>0.49</v>
      </c>
      <c r="G64" s="87">
        <v>0.81799999999999995</v>
      </c>
      <c r="H64" s="226">
        <v>0.46</v>
      </c>
      <c r="I64" s="228">
        <v>23</v>
      </c>
      <c r="J64" s="228">
        <v>14.4</v>
      </c>
      <c r="K64" s="228">
        <v>2.5</v>
      </c>
      <c r="L64" s="228">
        <v>2.1</v>
      </c>
      <c r="M64" s="414">
        <f>(I64*0.4+J64*0.6)</f>
        <v>17.840000000000003</v>
      </c>
      <c r="N64" s="414">
        <f>(K64*0.4+L64*0.6)</f>
        <v>2.2599999999999998</v>
      </c>
      <c r="O64" s="88">
        <v>8.1999999999999993</v>
      </c>
      <c r="P64" s="38">
        <f t="shared" si="8"/>
        <v>0.84077809798270897</v>
      </c>
      <c r="Q64" s="415">
        <f t="shared" si="16"/>
        <v>1.1893744644387316</v>
      </c>
      <c r="R64" s="422"/>
      <c r="S64" s="240"/>
    </row>
    <row r="65" spans="1:19" ht="12" customHeight="1" outlineLevel="1">
      <c r="A65" s="37">
        <v>0.75</v>
      </c>
      <c r="B65" s="86">
        <v>1252</v>
      </c>
      <c r="C65" s="86">
        <v>931</v>
      </c>
      <c r="D65" s="87"/>
      <c r="E65" s="87"/>
      <c r="F65" s="87"/>
      <c r="G65" s="87"/>
      <c r="H65" s="87"/>
      <c r="I65" s="226"/>
      <c r="J65" s="226"/>
      <c r="K65" s="226"/>
      <c r="L65" s="226"/>
      <c r="M65" s="414"/>
      <c r="N65" s="414"/>
      <c r="O65" s="88"/>
      <c r="P65" s="38">
        <f t="shared" si="8"/>
        <v>0.74361022364217255</v>
      </c>
      <c r="Q65" s="415">
        <f t="shared" si="16"/>
        <v>1.3447905477980666</v>
      </c>
      <c r="R65" s="422" t="s">
        <v>109</v>
      </c>
      <c r="S65" s="240"/>
    </row>
    <row r="66" spans="1:19" ht="12" customHeight="1" outlineLevel="1">
      <c r="A66" s="37">
        <v>0.79166666666666663</v>
      </c>
      <c r="B66" s="86">
        <v>1177</v>
      </c>
      <c r="C66" s="86">
        <v>939</v>
      </c>
      <c r="D66" s="87">
        <v>0.16800000000000001</v>
      </c>
      <c r="E66" s="87">
        <v>0.99199999999999999</v>
      </c>
      <c r="F66" s="226">
        <v>0.56000000000000005</v>
      </c>
      <c r="G66" s="87">
        <v>0.81100000000000005</v>
      </c>
      <c r="H66" s="226">
        <v>0.49</v>
      </c>
      <c r="I66" s="228">
        <v>22.9</v>
      </c>
      <c r="J66" s="228">
        <v>14.2</v>
      </c>
      <c r="K66" s="228">
        <v>2.4</v>
      </c>
      <c r="L66" s="228">
        <v>2</v>
      </c>
      <c r="M66" s="414">
        <f>(I66*0.4+J66*0.6)</f>
        <v>17.68</v>
      </c>
      <c r="N66" s="414">
        <f>(K66*0.4+L66*0.6)</f>
        <v>2.16</v>
      </c>
      <c r="O66" s="88">
        <v>8.1999999999999993</v>
      </c>
      <c r="P66" s="38">
        <f t="shared" si="8"/>
        <v>0.79779099405267628</v>
      </c>
      <c r="Q66" s="415">
        <f t="shared" si="16"/>
        <v>1.25346112886049</v>
      </c>
      <c r="R66" s="422" t="s">
        <v>110</v>
      </c>
      <c r="S66" s="240"/>
    </row>
    <row r="67" spans="1:19" ht="12" customHeight="1" outlineLevel="1">
      <c r="A67" s="37">
        <v>0.83333333333333337</v>
      </c>
      <c r="B67" s="86">
        <v>1230</v>
      </c>
      <c r="C67" s="86">
        <v>885</v>
      </c>
      <c r="D67" s="87"/>
      <c r="E67" s="87"/>
      <c r="F67" s="87"/>
      <c r="G67" s="87"/>
      <c r="H67" s="87"/>
      <c r="I67" s="226"/>
      <c r="J67" s="226"/>
      <c r="K67" s="226"/>
      <c r="L67" s="226"/>
      <c r="M67" s="414"/>
      <c r="N67" s="414"/>
      <c r="O67" s="88"/>
      <c r="P67" s="38">
        <f t="shared" si="8"/>
        <v>0.71951219512195119</v>
      </c>
      <c r="Q67" s="415">
        <f t="shared" si="16"/>
        <v>1.3898305084745763</v>
      </c>
      <c r="R67" s="422" t="s">
        <v>111</v>
      </c>
      <c r="S67" s="240"/>
    </row>
    <row r="68" spans="1:19" ht="12" customHeight="1" outlineLevel="1">
      <c r="A68" s="37">
        <v>0.875</v>
      </c>
      <c r="B68" s="86">
        <v>1206</v>
      </c>
      <c r="C68" s="86">
        <v>839</v>
      </c>
      <c r="D68" s="87">
        <v>0.16500000000000001</v>
      </c>
      <c r="E68" s="87">
        <v>0.75</v>
      </c>
      <c r="F68" s="226">
        <v>0.44</v>
      </c>
      <c r="G68" s="87">
        <v>0.90800000000000003</v>
      </c>
      <c r="H68" s="226">
        <v>0.55000000000000004</v>
      </c>
      <c r="I68" s="228">
        <v>21.9</v>
      </c>
      <c r="J68" s="228">
        <v>14.9</v>
      </c>
      <c r="K68" s="228">
        <v>2.9</v>
      </c>
      <c r="L68" s="228">
        <v>2.7</v>
      </c>
      <c r="M68" s="414">
        <f>(I68*0.4+J68*0.6)</f>
        <v>17.7</v>
      </c>
      <c r="N68" s="414">
        <f>(K68*0.4+L68*0.6)</f>
        <v>2.7800000000000002</v>
      </c>
      <c r="O68" s="88">
        <v>8.1</v>
      </c>
      <c r="P68" s="38">
        <f t="shared" si="8"/>
        <v>0.69568822553897181</v>
      </c>
      <c r="Q68" s="415">
        <f t="shared" si="16"/>
        <v>1.4374255065554231</v>
      </c>
      <c r="R68" s="422" t="s">
        <v>106</v>
      </c>
      <c r="S68" s="240"/>
    </row>
    <row r="69" spans="1:19" ht="12" customHeight="1" outlineLevel="1">
      <c r="A69" s="37">
        <v>0.91666666666666663</v>
      </c>
      <c r="B69" s="86">
        <v>1211</v>
      </c>
      <c r="C69" s="86">
        <v>811</v>
      </c>
      <c r="D69" s="87"/>
      <c r="E69" s="87"/>
      <c r="F69" s="226"/>
      <c r="G69" s="87"/>
      <c r="H69" s="226"/>
      <c r="I69" s="228"/>
      <c r="J69" s="228"/>
      <c r="K69" s="228"/>
      <c r="L69" s="228"/>
      <c r="M69" s="414"/>
      <c r="N69" s="414"/>
      <c r="O69" s="88"/>
      <c r="P69" s="38">
        <f t="shared" si="8"/>
        <v>0.66969446738232863</v>
      </c>
      <c r="Q69" s="415">
        <f t="shared" si="16"/>
        <v>1.4932182490752159</v>
      </c>
      <c r="R69" s="422" t="s">
        <v>112</v>
      </c>
      <c r="S69" s="240"/>
    </row>
    <row r="70" spans="1:19" ht="12" customHeight="1" outlineLevel="1">
      <c r="A70" s="37">
        <v>0.95833333333333337</v>
      </c>
      <c r="B70" s="86">
        <v>1418</v>
      </c>
      <c r="C70" s="86">
        <v>761</v>
      </c>
      <c r="D70" s="87">
        <v>0.18</v>
      </c>
      <c r="E70" s="87">
        <v>0.752</v>
      </c>
      <c r="F70" s="226">
        <v>0.44</v>
      </c>
      <c r="G70" s="87">
        <v>0.78100000000000003</v>
      </c>
      <c r="H70" s="226">
        <v>0.47</v>
      </c>
      <c r="I70" s="228">
        <v>21.5</v>
      </c>
      <c r="J70" s="228">
        <v>14.3</v>
      </c>
      <c r="K70" s="228">
        <v>2.1</v>
      </c>
      <c r="L70" s="228">
        <v>2</v>
      </c>
      <c r="M70" s="414">
        <f>(I70*0.4+J70*0.6)</f>
        <v>17.18</v>
      </c>
      <c r="N70" s="414">
        <f>(K70*0.4+L70*0.6)</f>
        <v>2.04</v>
      </c>
      <c r="O70" s="88">
        <v>8</v>
      </c>
      <c r="P70" s="38">
        <f t="shared" si="8"/>
        <v>0.53667136812411853</v>
      </c>
      <c r="Q70" s="415">
        <f t="shared" si="16"/>
        <v>1.8633377135348224</v>
      </c>
      <c r="R70" s="422"/>
      <c r="S70" s="240"/>
    </row>
    <row r="71" spans="1:19" ht="12" customHeight="1" outlineLevel="1">
      <c r="A71" s="37">
        <v>0</v>
      </c>
      <c r="B71" s="86">
        <v>1405</v>
      </c>
      <c r="C71" s="86">
        <v>771</v>
      </c>
      <c r="D71" s="87"/>
      <c r="E71" s="87"/>
      <c r="F71" s="226"/>
      <c r="G71" s="87"/>
      <c r="H71" s="226"/>
      <c r="I71" s="228"/>
      <c r="J71" s="228"/>
      <c r="K71" s="228"/>
      <c r="L71" s="228"/>
      <c r="M71" s="414"/>
      <c r="N71" s="414"/>
      <c r="O71" s="88"/>
      <c r="P71" s="38">
        <f t="shared" si="8"/>
        <v>0.54875444839857657</v>
      </c>
      <c r="Q71" s="415">
        <f>IFERROR(1/P71,0)</f>
        <v>1.8223086900129699</v>
      </c>
      <c r="R71" s="422"/>
      <c r="S71" s="240"/>
    </row>
    <row r="72" spans="1:19" ht="12" customHeight="1" outlineLevel="1">
      <c r="A72" s="37">
        <v>4.1666666666666664E-2</v>
      </c>
      <c r="B72" s="86">
        <v>1437</v>
      </c>
      <c r="C72" s="86">
        <v>914</v>
      </c>
      <c r="D72" s="87">
        <v>0.188</v>
      </c>
      <c r="E72" s="87">
        <v>0.72599999999999998</v>
      </c>
      <c r="F72" s="226">
        <v>0.41</v>
      </c>
      <c r="G72" s="87">
        <v>0.77200000000000002</v>
      </c>
      <c r="H72" s="226">
        <v>0.43</v>
      </c>
      <c r="I72" s="228">
        <v>32.5</v>
      </c>
      <c r="J72" s="228">
        <v>13.4</v>
      </c>
      <c r="K72" s="228">
        <v>3.1</v>
      </c>
      <c r="L72" s="228">
        <v>2</v>
      </c>
      <c r="M72" s="414">
        <f t="shared" ref="M72:M78" si="17">(I72*0.4+J72*0.6)</f>
        <v>21.04</v>
      </c>
      <c r="N72" s="414">
        <f t="shared" ref="N72:N78" si="18">(K72*0.4+L72*0.6)</f>
        <v>2.4400000000000004</v>
      </c>
      <c r="O72" s="88">
        <v>8</v>
      </c>
      <c r="P72" s="38">
        <f t="shared" si="8"/>
        <v>0.63604732080723725</v>
      </c>
      <c r="Q72" s="415">
        <f t="shared" si="16"/>
        <v>1.5722100656455142</v>
      </c>
      <c r="R72" s="422"/>
      <c r="S72" s="240"/>
    </row>
    <row r="73" spans="1:19" ht="12" customHeight="1" outlineLevel="1">
      <c r="A73" s="37">
        <v>8.3333333333333329E-2</v>
      </c>
      <c r="B73" s="86">
        <v>1403</v>
      </c>
      <c r="C73" s="86">
        <v>736</v>
      </c>
      <c r="D73" s="87"/>
      <c r="E73" s="87"/>
      <c r="F73" s="226"/>
      <c r="G73" s="87"/>
      <c r="H73" s="226"/>
      <c r="I73" s="226"/>
      <c r="J73" s="226"/>
      <c r="K73" s="226"/>
      <c r="L73" s="226"/>
      <c r="M73" s="414"/>
      <c r="N73" s="414"/>
      <c r="O73" s="88"/>
      <c r="P73" s="38">
        <f t="shared" si="8"/>
        <v>0.52459016393442626</v>
      </c>
      <c r="Q73" s="415">
        <f t="shared" si="16"/>
        <v>1.90625</v>
      </c>
      <c r="R73" s="422"/>
      <c r="S73" s="240"/>
    </row>
    <row r="74" spans="1:19" ht="12" customHeight="1" outlineLevel="1">
      <c r="A74" s="37">
        <v>0.125</v>
      </c>
      <c r="B74" s="86">
        <v>1421</v>
      </c>
      <c r="C74" s="86">
        <v>982</v>
      </c>
      <c r="D74" s="87">
        <v>0.184</v>
      </c>
      <c r="E74" s="87">
        <v>0.65100000000000002</v>
      </c>
      <c r="F74" s="226">
        <v>0.38</v>
      </c>
      <c r="G74" s="87">
        <v>0.61899999999999999</v>
      </c>
      <c r="H74" s="226">
        <v>0.36</v>
      </c>
      <c r="I74" s="228">
        <v>24.3</v>
      </c>
      <c r="J74" s="228">
        <v>14.5</v>
      </c>
      <c r="K74" s="228">
        <v>2.4</v>
      </c>
      <c r="L74" s="228">
        <v>2.2999999999999998</v>
      </c>
      <c r="M74" s="414">
        <f t="shared" si="17"/>
        <v>18.420000000000002</v>
      </c>
      <c r="N74" s="414">
        <f t="shared" si="18"/>
        <v>2.34</v>
      </c>
      <c r="O74" s="88">
        <v>8</v>
      </c>
      <c r="P74" s="38">
        <f t="shared" si="8"/>
        <v>0.69106263194933149</v>
      </c>
      <c r="Q74" s="415">
        <f t="shared" si="16"/>
        <v>1.4470468431771895</v>
      </c>
      <c r="R74" s="422"/>
      <c r="S74" s="240"/>
    </row>
    <row r="75" spans="1:19" ht="12" customHeight="1" outlineLevel="1">
      <c r="A75" s="37">
        <v>0.16666666666666666</v>
      </c>
      <c r="B75" s="86">
        <v>1358</v>
      </c>
      <c r="C75" s="86">
        <v>845</v>
      </c>
      <c r="D75" s="87"/>
      <c r="E75" s="87"/>
      <c r="F75" s="226"/>
      <c r="G75" s="87"/>
      <c r="H75" s="226"/>
      <c r="I75" s="226"/>
      <c r="J75" s="226"/>
      <c r="K75" s="226"/>
      <c r="L75" s="226"/>
      <c r="M75" s="414"/>
      <c r="N75" s="414"/>
      <c r="O75" s="88"/>
      <c r="P75" s="38">
        <f t="shared" si="8"/>
        <v>0.62223858615611194</v>
      </c>
      <c r="Q75" s="415">
        <f t="shared" si="16"/>
        <v>1.6071005917159764</v>
      </c>
      <c r="R75" s="422"/>
      <c r="S75" s="240"/>
    </row>
    <row r="76" spans="1:19" ht="12" customHeight="1" outlineLevel="1">
      <c r="A76" s="37">
        <v>0.20833333333333334</v>
      </c>
      <c r="B76" s="86">
        <v>1402</v>
      </c>
      <c r="C76" s="86">
        <v>924</v>
      </c>
      <c r="D76" s="87">
        <v>0.17899999999999999</v>
      </c>
      <c r="E76" s="87">
        <v>0.78800000000000003</v>
      </c>
      <c r="F76" s="226">
        <v>0.43</v>
      </c>
      <c r="G76" s="87">
        <v>0.64900000000000002</v>
      </c>
      <c r="H76" s="226">
        <v>0.38</v>
      </c>
      <c r="I76" s="226">
        <v>25</v>
      </c>
      <c r="J76" s="226">
        <v>13.8</v>
      </c>
      <c r="K76" s="228">
        <v>2.6</v>
      </c>
      <c r="L76" s="228">
        <v>2</v>
      </c>
      <c r="M76" s="414">
        <f t="shared" si="17"/>
        <v>18.28</v>
      </c>
      <c r="N76" s="414">
        <f t="shared" si="18"/>
        <v>2.2400000000000002</v>
      </c>
      <c r="O76" s="88">
        <v>8</v>
      </c>
      <c r="P76" s="38">
        <f t="shared" si="8"/>
        <v>0.65905848787446508</v>
      </c>
      <c r="Q76" s="415">
        <f t="shared" si="16"/>
        <v>1.5173160173160172</v>
      </c>
      <c r="R76" s="422"/>
      <c r="S76" s="240"/>
    </row>
    <row r="77" spans="1:19" ht="12" customHeight="1" outlineLevel="1">
      <c r="A77" s="37">
        <v>0.25</v>
      </c>
      <c r="B77" s="86">
        <v>1439</v>
      </c>
      <c r="C77" s="86">
        <v>761</v>
      </c>
      <c r="D77" s="87"/>
      <c r="E77" s="87"/>
      <c r="F77" s="226"/>
      <c r="G77" s="87"/>
      <c r="H77" s="226"/>
      <c r="I77" s="226"/>
      <c r="J77" s="226"/>
      <c r="K77" s="226"/>
      <c r="L77" s="226"/>
      <c r="M77" s="414"/>
      <c r="N77" s="414"/>
      <c r="O77" s="88"/>
      <c r="P77" s="38">
        <f t="shared" si="8"/>
        <v>0.52883947185545521</v>
      </c>
      <c r="Q77" s="415">
        <f t="shared" si="16"/>
        <v>1.8909329829172141</v>
      </c>
      <c r="R77" s="422"/>
      <c r="S77" s="240"/>
    </row>
    <row r="78" spans="1:19" ht="12" customHeight="1" outlineLevel="1">
      <c r="A78" s="37">
        <v>0.29166666666666669</v>
      </c>
      <c r="B78" s="86">
        <v>1423</v>
      </c>
      <c r="C78" s="86">
        <v>1031</v>
      </c>
      <c r="D78" s="87">
        <v>0.189</v>
      </c>
      <c r="E78" s="87">
        <v>0.62</v>
      </c>
      <c r="F78" s="226"/>
      <c r="G78" s="87">
        <v>0.63700000000000001</v>
      </c>
      <c r="H78" s="226"/>
      <c r="I78" s="226"/>
      <c r="J78" s="226"/>
      <c r="K78" s="226">
        <v>2.7</v>
      </c>
      <c r="L78" s="226">
        <v>2.2000000000000002</v>
      </c>
      <c r="M78" s="414">
        <f t="shared" si="17"/>
        <v>0</v>
      </c>
      <c r="N78" s="414">
        <f t="shared" si="18"/>
        <v>2.4000000000000004</v>
      </c>
      <c r="O78" s="88">
        <v>8.1</v>
      </c>
      <c r="P78" s="38">
        <f t="shared" si="8"/>
        <v>0.72452565003513703</v>
      </c>
      <c r="Q78" s="415">
        <f t="shared" si="16"/>
        <v>1.3802133850630456</v>
      </c>
      <c r="R78" s="422"/>
      <c r="S78" s="240"/>
    </row>
    <row r="79" spans="1:19" ht="12" customHeight="1" outlineLevel="1">
      <c r="A79" s="89">
        <v>0.33333333333333331</v>
      </c>
      <c r="B79" s="90">
        <v>1401</v>
      </c>
      <c r="C79" s="90">
        <v>889</v>
      </c>
      <c r="D79" s="91"/>
      <c r="E79" s="91"/>
      <c r="F79" s="227"/>
      <c r="G79" s="91"/>
      <c r="H79" s="227"/>
      <c r="I79" s="227"/>
      <c r="J79" s="227"/>
      <c r="K79" s="227"/>
      <c r="L79" s="91"/>
      <c r="M79" s="91"/>
      <c r="N79" s="91"/>
      <c r="O79" s="92"/>
      <c r="P79" s="93">
        <f t="shared" si="8"/>
        <v>0.63454675231977165</v>
      </c>
      <c r="Q79" s="415">
        <f t="shared" si="16"/>
        <v>1.575928008998875</v>
      </c>
      <c r="R79" s="422"/>
      <c r="S79" s="240"/>
    </row>
    <row r="80" spans="1:19" ht="12" customHeight="1">
      <c r="A80" s="83">
        <v>46268</v>
      </c>
      <c r="B80" s="84">
        <f>+IF(SUM(B56:B79)=0, "", SUM(B56:B79))</f>
        <v>32508</v>
      </c>
      <c r="C80" s="84">
        <f>+IF(SUM(C56:C79)=0, "", SUM(C56:C79))</f>
        <v>21781</v>
      </c>
      <c r="D80" s="419">
        <f>+IFERROR((AVERAGE(D56:D79)),0)</f>
        <v>0.17433333333333334</v>
      </c>
      <c r="E80" s="419">
        <f>+IFERROR((AVERAGE(E56:E79)),0)</f>
        <v>0.74674999999999991</v>
      </c>
      <c r="F80" s="418">
        <f>+IFERROR((AVERAGE(F56:F79)),0)</f>
        <v>0.43999999999999989</v>
      </c>
      <c r="G80" s="419">
        <f>+IFERROR((AVERAGE(G56:G79)),0)</f>
        <v>0.72691666666666677</v>
      </c>
      <c r="H80" s="418">
        <f>+IFERROR((AVERAGE(H56:H79)),0)</f>
        <v>0.43727272727272726</v>
      </c>
      <c r="I80" s="420">
        <f t="shared" ref="I80:L80" si="19">+IFERROR((AVERAGE(I56:I79)),"")</f>
        <v>24.927272727272733</v>
      </c>
      <c r="J80" s="420">
        <f t="shared" si="19"/>
        <v>14.509090909090911</v>
      </c>
      <c r="K80" s="420">
        <f t="shared" si="19"/>
        <v>2.8333333333333335</v>
      </c>
      <c r="L80" s="420">
        <f t="shared" si="19"/>
        <v>2.0083333333333333</v>
      </c>
      <c r="M80" s="420">
        <f>+IFERROR((AVERAGE(M56:M79)),0)</f>
        <v>17.119999999999997</v>
      </c>
      <c r="N80" s="420">
        <f>+IFERROR((AVERAGE(N56:N79)),0)</f>
        <v>2.3383333333333329</v>
      </c>
      <c r="O80" s="420">
        <f>+IFERROR((AVERAGE(O56:O79)),0)</f>
        <v>8.1</v>
      </c>
      <c r="P80" s="85">
        <f t="shared" si="8"/>
        <v>0.67001968746154794</v>
      </c>
      <c r="Q80" s="416">
        <f>IFERROR(1/P80,0)</f>
        <v>1.492493457600661</v>
      </c>
      <c r="R80" s="422"/>
      <c r="S80" s="240"/>
    </row>
    <row r="81" spans="1:19" ht="12" customHeight="1" outlineLevel="1">
      <c r="A81" s="36">
        <v>0.375</v>
      </c>
      <c r="B81" s="86">
        <v>1441</v>
      </c>
      <c r="C81" s="86">
        <v>1028</v>
      </c>
      <c r="D81" s="87">
        <v>0.17399999999999999</v>
      </c>
      <c r="E81" s="87">
        <v>0.35799999999999998</v>
      </c>
      <c r="F81" s="226">
        <v>0.3</v>
      </c>
      <c r="G81" s="87">
        <v>0.46100000000000002</v>
      </c>
      <c r="H81" s="226">
        <v>0.34</v>
      </c>
      <c r="I81" s="228">
        <v>29.8</v>
      </c>
      <c r="J81" s="228">
        <v>13.9</v>
      </c>
      <c r="K81" s="228">
        <v>3.2</v>
      </c>
      <c r="L81" s="228">
        <v>2</v>
      </c>
      <c r="M81" s="414">
        <f>(I81*0.4+J81*0.6)</f>
        <v>20.260000000000002</v>
      </c>
      <c r="N81" s="414">
        <f>(K81*0.4+L81*0.6)</f>
        <v>2.4800000000000004</v>
      </c>
      <c r="O81" s="88">
        <v>8.4</v>
      </c>
      <c r="P81" s="38">
        <f t="shared" si="8"/>
        <v>0.7133934767522554</v>
      </c>
      <c r="Q81" s="415">
        <f>IFERROR(1/P81,0)</f>
        <v>1.4017509727626458</v>
      </c>
      <c r="R81" s="422"/>
      <c r="S81" s="240"/>
    </row>
    <row r="82" spans="1:19" ht="12" customHeight="1" outlineLevel="1">
      <c r="A82" s="39">
        <v>0.41666666666666669</v>
      </c>
      <c r="B82" s="86">
        <v>1357</v>
      </c>
      <c r="C82" s="86">
        <v>697</v>
      </c>
      <c r="D82" s="87"/>
      <c r="E82" s="87"/>
      <c r="F82" s="87"/>
      <c r="G82" s="87"/>
      <c r="H82" s="87"/>
      <c r="I82" s="228"/>
      <c r="J82" s="228"/>
      <c r="K82" s="228"/>
      <c r="L82" s="228"/>
      <c r="M82" s="414"/>
      <c r="N82" s="228"/>
      <c r="O82" s="88"/>
      <c r="P82" s="38">
        <f t="shared" si="8"/>
        <v>0.51363301400147388</v>
      </c>
      <c r="Q82" s="415">
        <f>IFERROR(1/P82,0)</f>
        <v>1.9469153515064561</v>
      </c>
      <c r="R82" s="422"/>
      <c r="S82" s="240" t="s">
        <v>113</v>
      </c>
    </row>
    <row r="83" spans="1:19" ht="12" customHeight="1" outlineLevel="1">
      <c r="A83" s="39">
        <v>0.45833333333333331</v>
      </c>
      <c r="B83" s="86">
        <v>1343</v>
      </c>
      <c r="C83" s="86">
        <v>824</v>
      </c>
      <c r="D83" s="87">
        <v>0.16</v>
      </c>
      <c r="E83" s="87">
        <v>0.439</v>
      </c>
      <c r="F83" s="226">
        <v>0.33</v>
      </c>
      <c r="G83" s="87">
        <v>0.438</v>
      </c>
      <c r="H83" s="226">
        <v>0.34</v>
      </c>
      <c r="I83" s="228">
        <v>26.5</v>
      </c>
      <c r="J83" s="228">
        <v>16.600000000000001</v>
      </c>
      <c r="K83" s="228">
        <v>2.8</v>
      </c>
      <c r="L83" s="228">
        <v>3.2</v>
      </c>
      <c r="M83" s="414">
        <f t="shared" ref="M83" si="20">(I83*0.4+J83*0.6)</f>
        <v>20.560000000000002</v>
      </c>
      <c r="N83" s="414">
        <f>(K83*0.4+L83*0.6)</f>
        <v>3.04</v>
      </c>
      <c r="O83" s="88">
        <v>8.3000000000000007</v>
      </c>
      <c r="P83" s="38">
        <f t="shared" si="8"/>
        <v>0.61355174981384963</v>
      </c>
      <c r="Q83" s="415">
        <f t="shared" ref="Q83:Q104" si="21">IFERROR(1/P83,0)</f>
        <v>1.6298543689320386</v>
      </c>
      <c r="R83" s="422"/>
      <c r="S83" s="240"/>
    </row>
    <row r="84" spans="1:19" ht="12" customHeight="1" outlineLevel="1">
      <c r="A84" s="39">
        <v>0.5</v>
      </c>
      <c r="B84" s="86">
        <v>1387</v>
      </c>
      <c r="C84" s="86">
        <v>684</v>
      </c>
      <c r="D84" s="87"/>
      <c r="E84" s="87"/>
      <c r="F84" s="87"/>
      <c r="G84" s="87"/>
      <c r="H84" s="87"/>
      <c r="I84" s="228"/>
      <c r="J84" s="228"/>
      <c r="K84" s="228"/>
      <c r="L84" s="228"/>
      <c r="M84" s="414"/>
      <c r="N84" s="414"/>
      <c r="O84" s="88"/>
      <c r="P84" s="38">
        <f t="shared" si="8"/>
        <v>0.49315068493150682</v>
      </c>
      <c r="Q84" s="415">
        <f t="shared" si="21"/>
        <v>2.0277777777777777</v>
      </c>
      <c r="R84" s="422"/>
      <c r="S84" s="240"/>
    </row>
    <row r="85" spans="1:19" ht="12" customHeight="1" outlineLevel="1">
      <c r="A85" s="39">
        <v>0.54166666666666663</v>
      </c>
      <c r="B85" s="86">
        <v>1411</v>
      </c>
      <c r="C85" s="86">
        <v>724</v>
      </c>
      <c r="D85" s="87">
        <v>0.159</v>
      </c>
      <c r="E85" s="87">
        <v>0.40600000000000003</v>
      </c>
      <c r="F85" s="226">
        <v>0.31</v>
      </c>
      <c r="G85" s="87">
        <v>0.46100000000000002</v>
      </c>
      <c r="H85" s="226">
        <v>0.33</v>
      </c>
      <c r="I85" s="228">
        <v>28.2</v>
      </c>
      <c r="J85" s="228">
        <v>15.3</v>
      </c>
      <c r="K85" s="228">
        <v>3.2</v>
      </c>
      <c r="L85" s="228">
        <v>2.6</v>
      </c>
      <c r="M85" s="414">
        <f>(I85*0.4+J85*0.6)</f>
        <v>20.46</v>
      </c>
      <c r="N85" s="414">
        <f>(K85*0.4+L85*0.6)</f>
        <v>2.8400000000000003</v>
      </c>
      <c r="O85" s="88">
        <v>8.1</v>
      </c>
      <c r="P85" s="38">
        <f t="shared" si="8"/>
        <v>0.51311126860382705</v>
      </c>
      <c r="Q85" s="415">
        <f t="shared" si="21"/>
        <v>1.9488950276243096</v>
      </c>
      <c r="R85" s="422"/>
      <c r="S85" s="240"/>
    </row>
    <row r="86" spans="1:19" ht="12" customHeight="1" outlineLevel="1">
      <c r="A86" s="39">
        <v>0.58333333333333337</v>
      </c>
      <c r="B86" s="86">
        <v>1416</v>
      </c>
      <c r="C86" s="86">
        <v>981</v>
      </c>
      <c r="D86" s="87"/>
      <c r="E86" s="87"/>
      <c r="F86" s="87"/>
      <c r="G86" s="87"/>
      <c r="H86" s="87"/>
      <c r="I86" s="228"/>
      <c r="J86" s="228"/>
      <c r="K86" s="228"/>
      <c r="L86" s="228"/>
      <c r="M86" s="414"/>
      <c r="N86" s="414"/>
      <c r="O86" s="88"/>
      <c r="P86" s="38">
        <f t="shared" si="8"/>
        <v>0.69279661016949157</v>
      </c>
      <c r="Q86" s="415">
        <f t="shared" si="21"/>
        <v>1.4434250764525993</v>
      </c>
      <c r="R86" s="422"/>
      <c r="S86" s="240"/>
    </row>
    <row r="87" spans="1:19" ht="12" customHeight="1" outlineLevel="1">
      <c r="A87" s="37">
        <v>0.625</v>
      </c>
      <c r="B87" s="86">
        <v>1414</v>
      </c>
      <c r="C87" s="86">
        <v>827</v>
      </c>
      <c r="D87" s="87">
        <v>0.16</v>
      </c>
      <c r="E87" s="87">
        <v>0.48899999999999999</v>
      </c>
      <c r="F87" s="226">
        <v>0.33</v>
      </c>
      <c r="G87" s="87">
        <v>0.53400000000000003</v>
      </c>
      <c r="H87" s="226">
        <v>0.36</v>
      </c>
      <c r="I87" s="228">
        <v>25.5</v>
      </c>
      <c r="J87" s="228">
        <v>14</v>
      </c>
      <c r="K87" s="228">
        <v>3.3</v>
      </c>
      <c r="L87" s="228">
        <v>1.6</v>
      </c>
      <c r="M87" s="414">
        <f>(I87*0.4+J87*0.6)</f>
        <v>18.600000000000001</v>
      </c>
      <c r="N87" s="414">
        <f>(K87*0.4+L87*0.6)</f>
        <v>2.2800000000000002</v>
      </c>
      <c r="O87" s="88">
        <v>8.4</v>
      </c>
      <c r="P87" s="38">
        <f t="shared" si="8"/>
        <v>0.58486562942008491</v>
      </c>
      <c r="Q87" s="415">
        <f t="shared" si="21"/>
        <v>1.7097944377267229</v>
      </c>
      <c r="R87" s="422"/>
      <c r="S87" s="240"/>
    </row>
    <row r="88" spans="1:19" ht="12" customHeight="1" outlineLevel="1">
      <c r="A88" s="37">
        <v>0.66666666666666663</v>
      </c>
      <c r="B88" s="86">
        <v>1261</v>
      </c>
      <c r="C88" s="86">
        <v>863</v>
      </c>
      <c r="D88" s="87"/>
      <c r="E88" s="87"/>
      <c r="F88" s="87"/>
      <c r="G88" s="87"/>
      <c r="H88" s="87"/>
      <c r="I88" s="228"/>
      <c r="J88" s="228"/>
      <c r="K88" s="228"/>
      <c r="L88" s="228"/>
      <c r="M88" s="414"/>
      <c r="N88" s="414"/>
      <c r="O88" s="88"/>
      <c r="P88" s="38">
        <f t="shared" si="8"/>
        <v>0.68437747819191119</v>
      </c>
      <c r="Q88" s="415">
        <f t="shared" si="21"/>
        <v>1.4611819235225956</v>
      </c>
      <c r="R88" s="422" t="s">
        <v>114</v>
      </c>
      <c r="S88" s="240"/>
    </row>
    <row r="89" spans="1:19" ht="12" customHeight="1" outlineLevel="1">
      <c r="A89" s="94">
        <v>0.70833333333333337</v>
      </c>
      <c r="B89" s="86">
        <v>1350</v>
      </c>
      <c r="C89" s="86">
        <v>1026</v>
      </c>
      <c r="D89" s="87">
        <v>0.13600000000000001</v>
      </c>
      <c r="E89" s="87">
        <v>0.51600000000000001</v>
      </c>
      <c r="F89" s="226">
        <v>0.34</v>
      </c>
      <c r="G89" s="87">
        <v>0.72</v>
      </c>
      <c r="H89" s="226">
        <v>0.4</v>
      </c>
      <c r="I89" s="228">
        <v>26.3</v>
      </c>
      <c r="J89" s="228">
        <v>14.1</v>
      </c>
      <c r="K89" s="228">
        <v>3.5</v>
      </c>
      <c r="L89" s="228">
        <v>1.7</v>
      </c>
      <c r="M89" s="414">
        <f>(I89*0.4+J89*0.6)</f>
        <v>18.98</v>
      </c>
      <c r="N89" s="414">
        <f>(K89*0.4+L89*0.6)</f>
        <v>2.42</v>
      </c>
      <c r="O89" s="88">
        <v>8</v>
      </c>
      <c r="P89" s="38">
        <f>+IFERROR(C89/B89,"")</f>
        <v>0.76</v>
      </c>
      <c r="Q89" s="415">
        <f t="shared" si="21"/>
        <v>1.3157894736842106</v>
      </c>
      <c r="R89" s="422"/>
      <c r="S89" s="240"/>
    </row>
    <row r="90" spans="1:19" ht="12" customHeight="1" outlineLevel="1">
      <c r="A90" s="37">
        <v>0.75</v>
      </c>
      <c r="B90" s="86">
        <v>1325</v>
      </c>
      <c r="C90" s="86">
        <v>1067</v>
      </c>
      <c r="D90" s="87"/>
      <c r="E90" s="87"/>
      <c r="F90" s="87"/>
      <c r="G90" s="87"/>
      <c r="H90" s="87"/>
      <c r="I90" s="226"/>
      <c r="J90" s="226"/>
      <c r="K90" s="226"/>
      <c r="L90" s="226"/>
      <c r="M90" s="414"/>
      <c r="N90" s="414"/>
      <c r="O90" s="88"/>
      <c r="P90" s="38">
        <f>+IFERROR(C90/B90,"")</f>
        <v>0.80528301886792453</v>
      </c>
      <c r="Q90" s="415">
        <f t="shared" si="21"/>
        <v>1.2417994376757264</v>
      </c>
      <c r="R90" s="422" t="s">
        <v>115</v>
      </c>
      <c r="S90" s="240"/>
    </row>
    <row r="91" spans="1:19" ht="12" customHeight="1" outlineLevel="1">
      <c r="A91" s="37">
        <v>0.79166666666666663</v>
      </c>
      <c r="B91" s="86">
        <v>1288</v>
      </c>
      <c r="C91" s="86">
        <v>935</v>
      </c>
      <c r="D91" s="87">
        <v>0.13800000000000001</v>
      </c>
      <c r="E91" s="87">
        <v>1.0549999999999999</v>
      </c>
      <c r="F91" s="226">
        <v>0.89</v>
      </c>
      <c r="G91" s="87">
        <v>1.0609999999999999</v>
      </c>
      <c r="H91" s="226">
        <v>0.86</v>
      </c>
      <c r="I91" s="228">
        <v>24.9</v>
      </c>
      <c r="J91" s="228">
        <v>16.399999999999999</v>
      </c>
      <c r="K91" s="228">
        <v>3.3</v>
      </c>
      <c r="L91" s="228">
        <v>2.2000000000000002</v>
      </c>
      <c r="M91" s="414">
        <f>(I91*0.4+J91*0.6)</f>
        <v>19.799999999999997</v>
      </c>
      <c r="N91" s="414">
        <f>(K91*0.4+L91*0.6)</f>
        <v>2.64</v>
      </c>
      <c r="O91" s="88">
        <v>8.3000000000000007</v>
      </c>
      <c r="P91" s="38">
        <f>+IFERROR(C91/B91,"")</f>
        <v>0.72593167701863359</v>
      </c>
      <c r="Q91" s="415">
        <f t="shared" si="21"/>
        <v>1.3775401069518716</v>
      </c>
      <c r="R91" s="422" t="s">
        <v>116</v>
      </c>
      <c r="S91" s="240"/>
    </row>
    <row r="92" spans="1:19" ht="12" customHeight="1" outlineLevel="1">
      <c r="A92" s="37">
        <v>0.83333333333333337</v>
      </c>
      <c r="B92" s="86">
        <v>1430</v>
      </c>
      <c r="C92" s="86">
        <v>922</v>
      </c>
      <c r="D92" s="87"/>
      <c r="E92" s="87"/>
      <c r="F92" s="87"/>
      <c r="G92" s="87"/>
      <c r="H92" s="87"/>
      <c r="I92" s="226"/>
      <c r="J92" s="226"/>
      <c r="K92" s="226"/>
      <c r="L92" s="226"/>
      <c r="M92" s="414"/>
      <c r="N92" s="414"/>
      <c r="O92" s="88"/>
      <c r="P92" s="38">
        <f t="shared" si="8"/>
        <v>0.64475524475524471</v>
      </c>
      <c r="Q92" s="415">
        <f t="shared" si="21"/>
        <v>1.5509761388286336</v>
      </c>
      <c r="R92" s="422" t="s">
        <v>117</v>
      </c>
      <c r="S92" s="240" t="s">
        <v>118</v>
      </c>
    </row>
    <row r="93" spans="1:19" ht="12" customHeight="1" outlineLevel="1">
      <c r="A93" s="37">
        <v>0.875</v>
      </c>
      <c r="B93" s="86">
        <v>1427</v>
      </c>
      <c r="C93" s="86">
        <v>618</v>
      </c>
      <c r="D93" s="87">
        <v>0.129</v>
      </c>
      <c r="E93" s="87">
        <v>0.60399999999999998</v>
      </c>
      <c r="F93" s="226">
        <v>0.44</v>
      </c>
      <c r="G93" s="87">
        <v>0.47699999999999998</v>
      </c>
      <c r="H93" s="226">
        <v>0.34</v>
      </c>
      <c r="I93" s="228">
        <v>27.4</v>
      </c>
      <c r="J93" s="228">
        <v>14.5</v>
      </c>
      <c r="K93" s="228">
        <v>3.4</v>
      </c>
      <c r="L93" s="228">
        <v>2.2999999999999998</v>
      </c>
      <c r="M93" s="414">
        <f>(I93*0.4+J93*0.6)</f>
        <v>19.66</v>
      </c>
      <c r="N93" s="414">
        <f>(K93*0.4+L93*0.6)</f>
        <v>2.74</v>
      </c>
      <c r="O93" s="88">
        <v>8</v>
      </c>
      <c r="P93" s="38">
        <f t="shared" si="8"/>
        <v>0.43307638402242465</v>
      </c>
      <c r="Q93" s="415">
        <f t="shared" si="21"/>
        <v>2.3090614886731391</v>
      </c>
      <c r="R93" s="422" t="s">
        <v>119</v>
      </c>
      <c r="S93" s="240" t="s">
        <v>120</v>
      </c>
    </row>
    <row r="94" spans="1:19" ht="12" customHeight="1" outlineLevel="1">
      <c r="A94" s="37">
        <v>0.91666666666666663</v>
      </c>
      <c r="B94" s="86">
        <v>1441</v>
      </c>
      <c r="C94" s="86">
        <v>891</v>
      </c>
      <c r="D94" s="87"/>
      <c r="E94" s="87"/>
      <c r="F94" s="87"/>
      <c r="G94" s="87"/>
      <c r="H94" s="87"/>
      <c r="I94" s="228"/>
      <c r="J94" s="228"/>
      <c r="K94" s="228"/>
      <c r="L94" s="228"/>
      <c r="M94" s="414"/>
      <c r="N94" s="414"/>
      <c r="O94" s="88"/>
      <c r="P94" s="38">
        <f t="shared" si="8"/>
        <v>0.61832061068702293</v>
      </c>
      <c r="Q94" s="415">
        <f t="shared" si="21"/>
        <v>1.6172839506172838</v>
      </c>
      <c r="R94" s="422" t="s">
        <v>121</v>
      </c>
      <c r="S94" s="240" t="s">
        <v>122</v>
      </c>
    </row>
    <row r="95" spans="1:19" ht="12" customHeight="1" outlineLevel="1">
      <c r="A95" s="37">
        <v>0.95833333333333337</v>
      </c>
      <c r="B95" s="86">
        <v>1438</v>
      </c>
      <c r="C95" s="86">
        <v>1270</v>
      </c>
      <c r="D95" s="87">
        <v>0.13800000000000001</v>
      </c>
      <c r="E95" s="87">
        <v>0.44500000000000001</v>
      </c>
      <c r="F95" s="226">
        <v>0.33</v>
      </c>
      <c r="G95" s="87">
        <v>0.41399999999999998</v>
      </c>
      <c r="H95" s="226">
        <v>0.34</v>
      </c>
      <c r="I95" s="228">
        <v>27.6</v>
      </c>
      <c r="J95" s="228">
        <v>15.1</v>
      </c>
      <c r="K95" s="228">
        <v>3.5</v>
      </c>
      <c r="L95" s="228">
        <v>2.7</v>
      </c>
      <c r="M95" s="414">
        <f>(I95*0.4+J95*0.6)</f>
        <v>20.100000000000001</v>
      </c>
      <c r="N95" s="414">
        <f>(K95*0.4+L95*0.6)</f>
        <v>3.0200000000000005</v>
      </c>
      <c r="O95" s="88">
        <v>8.6</v>
      </c>
      <c r="P95" s="38">
        <f t="shared" ref="P95:P158" si="22">+IFERROR(C95/B95,"")</f>
        <v>0.88317107093184977</v>
      </c>
      <c r="Q95" s="415">
        <f t="shared" si="21"/>
        <v>1.1322834645669291</v>
      </c>
      <c r="R95" s="422" t="s">
        <v>123</v>
      </c>
      <c r="S95" s="240"/>
    </row>
    <row r="96" spans="1:19" ht="12" customHeight="1" outlineLevel="1">
      <c r="A96" s="37">
        <v>0</v>
      </c>
      <c r="B96" s="86">
        <v>1445</v>
      </c>
      <c r="C96" s="86">
        <v>790</v>
      </c>
      <c r="D96" s="87"/>
      <c r="E96" s="87"/>
      <c r="F96" s="87"/>
      <c r="G96" s="87"/>
      <c r="H96" s="87"/>
      <c r="I96" s="228"/>
      <c r="J96" s="228"/>
      <c r="K96" s="228"/>
      <c r="L96" s="228"/>
      <c r="M96" s="414"/>
      <c r="N96" s="414"/>
      <c r="O96" s="88"/>
      <c r="P96" s="38">
        <f t="shared" si="22"/>
        <v>0.54671280276816614</v>
      </c>
      <c r="Q96" s="415">
        <f>IFERROR(1/P96,0)</f>
        <v>1.8291139240506327</v>
      </c>
      <c r="R96" s="422"/>
      <c r="S96" s="240"/>
    </row>
    <row r="97" spans="1:19" ht="12" customHeight="1" outlineLevel="1">
      <c r="A97" s="37">
        <v>4.1666666666666664E-2</v>
      </c>
      <c r="B97" s="86">
        <v>1454</v>
      </c>
      <c r="C97" s="86">
        <v>1174</v>
      </c>
      <c r="D97" s="87">
        <v>0.151</v>
      </c>
      <c r="E97" s="87">
        <v>0.44500000000000001</v>
      </c>
      <c r="F97" s="226">
        <v>0.32</v>
      </c>
      <c r="G97" s="87">
        <v>0.47399999999999998</v>
      </c>
      <c r="H97" s="226">
        <v>0.36</v>
      </c>
      <c r="I97" s="228">
        <v>30.5</v>
      </c>
      <c r="J97" s="228">
        <v>15.3</v>
      </c>
      <c r="K97" s="228">
        <v>3</v>
      </c>
      <c r="L97" s="228">
        <v>2.1</v>
      </c>
      <c r="M97" s="414">
        <f t="shared" ref="M97:M103" si="23">(I97*0.4+J97*0.6)</f>
        <v>21.380000000000003</v>
      </c>
      <c r="N97" s="414">
        <f t="shared" ref="N97:N103" si="24">(K97*0.4+L97*0.6)</f>
        <v>2.46</v>
      </c>
      <c r="O97" s="88">
        <v>8.1999999999999993</v>
      </c>
      <c r="P97" s="38">
        <f t="shared" si="22"/>
        <v>0.80742778541953231</v>
      </c>
      <c r="Q97" s="415">
        <f t="shared" si="21"/>
        <v>1.2385008517887564</v>
      </c>
      <c r="R97" s="422"/>
      <c r="S97" s="240"/>
    </row>
    <row r="98" spans="1:19" ht="12" customHeight="1" outlineLevel="1">
      <c r="A98" s="37">
        <v>8.3333333333333329E-2</v>
      </c>
      <c r="B98" s="86">
        <v>1470</v>
      </c>
      <c r="C98" s="86">
        <v>760</v>
      </c>
      <c r="D98" s="87"/>
      <c r="E98" s="87"/>
      <c r="F98" s="87"/>
      <c r="G98" s="87"/>
      <c r="H98" s="87"/>
      <c r="I98" s="226"/>
      <c r="J98" s="226"/>
      <c r="K98" s="226"/>
      <c r="L98" s="226"/>
      <c r="M98" s="414"/>
      <c r="N98" s="414"/>
      <c r="O98" s="88"/>
      <c r="P98" s="38">
        <f t="shared" si="22"/>
        <v>0.51700680272108845</v>
      </c>
      <c r="Q98" s="415">
        <f t="shared" si="21"/>
        <v>1.9342105263157894</v>
      </c>
      <c r="R98" s="422"/>
      <c r="S98" s="240"/>
    </row>
    <row r="99" spans="1:19" ht="12" customHeight="1" outlineLevel="1">
      <c r="A99" s="37">
        <v>0.125</v>
      </c>
      <c r="B99" s="86">
        <v>1418</v>
      </c>
      <c r="C99" s="86">
        <v>1125</v>
      </c>
      <c r="D99" s="87">
        <v>0.154</v>
      </c>
      <c r="E99" s="87">
        <v>0.40600000000000003</v>
      </c>
      <c r="F99" s="226">
        <v>0.3</v>
      </c>
      <c r="G99" s="87">
        <v>0.59699999999999998</v>
      </c>
      <c r="H99" s="226">
        <v>0.41</v>
      </c>
      <c r="I99" s="228">
        <v>27.1</v>
      </c>
      <c r="J99" s="228">
        <v>15.6</v>
      </c>
      <c r="K99" s="228">
        <v>2.7</v>
      </c>
      <c r="L99" s="228">
        <v>2.2999999999999998</v>
      </c>
      <c r="M99" s="414">
        <f t="shared" si="23"/>
        <v>20.200000000000003</v>
      </c>
      <c r="N99" s="414">
        <f t="shared" si="24"/>
        <v>2.46</v>
      </c>
      <c r="O99" s="88">
        <v>8.1</v>
      </c>
      <c r="P99" s="38">
        <f t="shared" si="22"/>
        <v>0.7933709449929478</v>
      </c>
      <c r="Q99" s="415">
        <f t="shared" si="21"/>
        <v>1.2604444444444445</v>
      </c>
      <c r="R99" s="422" t="s">
        <v>124</v>
      </c>
      <c r="S99" s="240"/>
    </row>
    <row r="100" spans="1:19" ht="12" customHeight="1" outlineLevel="1">
      <c r="A100" s="37">
        <v>0.16666666666666666</v>
      </c>
      <c r="B100" s="86">
        <v>1398</v>
      </c>
      <c r="C100" s="86">
        <v>935</v>
      </c>
      <c r="D100" s="87"/>
      <c r="E100" s="87"/>
      <c r="F100" s="87"/>
      <c r="G100" s="87"/>
      <c r="H100" s="87"/>
      <c r="I100" s="226"/>
      <c r="J100" s="226"/>
      <c r="K100" s="226"/>
      <c r="L100" s="226"/>
      <c r="M100" s="414"/>
      <c r="N100" s="414"/>
      <c r="O100" s="88"/>
      <c r="P100" s="38">
        <f t="shared" si="22"/>
        <v>0.66881258941344779</v>
      </c>
      <c r="Q100" s="415">
        <f t="shared" si="21"/>
        <v>1.495187165775401</v>
      </c>
      <c r="R100" s="422"/>
      <c r="S100" s="240"/>
    </row>
    <row r="101" spans="1:19" ht="12" customHeight="1" outlineLevel="1">
      <c r="A101" s="37">
        <v>0.20833333333333334</v>
      </c>
      <c r="B101" s="86">
        <v>1412</v>
      </c>
      <c r="C101" s="86">
        <v>1032</v>
      </c>
      <c r="D101" s="87">
        <v>0.16500000000000001</v>
      </c>
      <c r="E101" s="87">
        <v>0.433</v>
      </c>
      <c r="F101" s="226">
        <v>0.37</v>
      </c>
      <c r="G101" s="87">
        <v>0.51100000000000001</v>
      </c>
      <c r="H101" s="226">
        <v>0.38</v>
      </c>
      <c r="I101" s="228">
        <v>27</v>
      </c>
      <c r="J101" s="228">
        <v>14.6</v>
      </c>
      <c r="K101" s="228">
        <v>2.8</v>
      </c>
      <c r="L101" s="228">
        <v>2.2000000000000002</v>
      </c>
      <c r="M101" s="414">
        <f t="shared" si="23"/>
        <v>19.560000000000002</v>
      </c>
      <c r="N101" s="414">
        <f t="shared" si="24"/>
        <v>2.44</v>
      </c>
      <c r="O101" s="88">
        <v>8.4</v>
      </c>
      <c r="P101" s="38">
        <f t="shared" si="22"/>
        <v>0.73087818696883855</v>
      </c>
      <c r="Q101" s="415">
        <f t="shared" si="21"/>
        <v>1.3682170542635659</v>
      </c>
      <c r="R101" s="422"/>
      <c r="S101" s="240"/>
    </row>
    <row r="102" spans="1:19" ht="12" customHeight="1" outlineLevel="1">
      <c r="A102" s="37">
        <v>0.25</v>
      </c>
      <c r="B102" s="86">
        <v>1401</v>
      </c>
      <c r="C102" s="86">
        <v>919</v>
      </c>
      <c r="D102" s="87"/>
      <c r="E102" s="87"/>
      <c r="F102" s="226"/>
      <c r="G102" s="87"/>
      <c r="H102" s="226"/>
      <c r="I102" s="228"/>
      <c r="J102" s="228"/>
      <c r="K102" s="226"/>
      <c r="L102" s="226"/>
      <c r="M102" s="414"/>
      <c r="N102" s="414"/>
      <c r="O102" s="88"/>
      <c r="P102" s="38">
        <f t="shared" si="22"/>
        <v>0.65596002855103497</v>
      </c>
      <c r="Q102" s="415">
        <f t="shared" si="21"/>
        <v>1.5244831338411318</v>
      </c>
      <c r="R102" s="422"/>
      <c r="S102" s="240"/>
    </row>
    <row r="103" spans="1:19" ht="12" customHeight="1" outlineLevel="1">
      <c r="A103" s="37">
        <v>0.29166666666666669</v>
      </c>
      <c r="B103" s="86">
        <v>1405</v>
      </c>
      <c r="C103" s="86">
        <v>973</v>
      </c>
      <c r="D103" s="87">
        <v>0.159</v>
      </c>
      <c r="E103" s="87">
        <v>0.438</v>
      </c>
      <c r="F103" s="226">
        <v>0.4</v>
      </c>
      <c r="G103" s="87">
        <v>0.54600000000000004</v>
      </c>
      <c r="H103" s="226">
        <v>0.43</v>
      </c>
      <c r="I103" s="228">
        <v>27</v>
      </c>
      <c r="J103" s="228">
        <v>14.3</v>
      </c>
      <c r="K103" s="228">
        <v>2.9</v>
      </c>
      <c r="L103" s="228">
        <v>2</v>
      </c>
      <c r="M103" s="414">
        <f t="shared" si="23"/>
        <v>19.380000000000003</v>
      </c>
      <c r="N103" s="414">
        <f t="shared" si="24"/>
        <v>2.36</v>
      </c>
      <c r="O103" s="88">
        <v>8.3000000000000007</v>
      </c>
      <c r="P103" s="38">
        <f t="shared" si="22"/>
        <v>0.69252669039145909</v>
      </c>
      <c r="Q103" s="415">
        <f t="shared" si="21"/>
        <v>1.4439876670092497</v>
      </c>
      <c r="R103" s="422"/>
      <c r="S103" s="240"/>
    </row>
    <row r="104" spans="1:19" ht="12" customHeight="1" outlineLevel="1">
      <c r="A104" s="89">
        <v>0.33333333333333331</v>
      </c>
      <c r="B104" s="90">
        <v>1391</v>
      </c>
      <c r="C104" s="90">
        <v>666</v>
      </c>
      <c r="D104" s="91"/>
      <c r="E104" s="87"/>
      <c r="F104" s="87"/>
      <c r="G104" s="87"/>
      <c r="H104" s="87"/>
      <c r="I104" s="228"/>
      <c r="J104" s="547"/>
      <c r="K104" s="227"/>
      <c r="L104" s="91"/>
      <c r="M104" s="91"/>
      <c r="N104" s="91"/>
      <c r="O104" s="92"/>
      <c r="P104" s="93">
        <f t="shared" si="22"/>
        <v>0.47879223580158159</v>
      </c>
      <c r="Q104" s="415">
        <f t="shared" si="21"/>
        <v>2.0885885885885886</v>
      </c>
      <c r="R104" s="422"/>
      <c r="S104" s="240"/>
    </row>
    <row r="105" spans="1:19" ht="12" customHeight="1">
      <c r="A105" s="83">
        <v>46269</v>
      </c>
      <c r="B105" s="84">
        <f>+IF(SUM(B81:B104)=0, "", SUM(B81:B104))</f>
        <v>33523</v>
      </c>
      <c r="C105" s="84">
        <f>+IF(SUM(C81:C104)=0, "", SUM(C81:C104))</f>
        <v>21731</v>
      </c>
      <c r="D105" s="419">
        <f>+IFERROR((AVERAGE(D81:D104)),0)</f>
        <v>0.15191666666666667</v>
      </c>
      <c r="E105" s="753">
        <f>+IFERROR((AVERAGE(E81:E104)),0)</f>
        <v>0.50283333333333335</v>
      </c>
      <c r="F105" s="754">
        <f>+IFERROR((AVERAGE(F81:F104)),0)</f>
        <v>0.38833333333333336</v>
      </c>
      <c r="G105" s="753">
        <f>+IFERROR((AVERAGE(G81:G104)),0)</f>
        <v>0.5578333333333334</v>
      </c>
      <c r="H105" s="754">
        <f>+IFERROR((AVERAGE(H81:H104)),0)</f>
        <v>0.40749999999999992</v>
      </c>
      <c r="I105" s="752">
        <f t="shared" ref="I105:K105" si="25">+IFERROR((AVERAGE(I81:I104)),"")</f>
        <v>27.316666666666666</v>
      </c>
      <c r="J105" s="420">
        <f t="shared" si="25"/>
        <v>14.975</v>
      </c>
      <c r="K105" s="420">
        <f t="shared" si="25"/>
        <v>3.1333333333333329</v>
      </c>
      <c r="L105" s="420">
        <f t="shared" ref="L105" si="26">+IFERROR((AVERAGE(L81:L104)),"")</f>
        <v>2.2416666666666667</v>
      </c>
      <c r="M105" s="420">
        <f>+IFERROR((AVERAGE(M81:M104)),0)</f>
        <v>19.911666666666665</v>
      </c>
      <c r="N105" s="420">
        <f>+IFERROR((AVERAGE(N81:N104)),0)</f>
        <v>2.5983333333333336</v>
      </c>
      <c r="O105" s="420">
        <f>+IFERROR((AVERAGE(O81:O104)),0)</f>
        <v>8.2583333333333329</v>
      </c>
      <c r="P105" s="85">
        <f t="shared" si="22"/>
        <v>0.64824150583181694</v>
      </c>
      <c r="Q105" s="416">
        <f>IFERROR(1/P105,0)</f>
        <v>1.5426349454696058</v>
      </c>
      <c r="R105" s="422"/>
      <c r="S105" s="240"/>
    </row>
    <row r="106" spans="1:19" ht="12" customHeight="1" outlineLevel="1">
      <c r="A106" s="36">
        <v>0.375</v>
      </c>
      <c r="B106" s="86">
        <v>1430</v>
      </c>
      <c r="C106" s="86">
        <v>923</v>
      </c>
      <c r="D106" s="87">
        <v>0.182</v>
      </c>
      <c r="E106" s="87">
        <v>0.89800000000000002</v>
      </c>
      <c r="F106" s="226">
        <v>0.43</v>
      </c>
      <c r="G106" s="87">
        <v>0.92700000000000005</v>
      </c>
      <c r="H106" s="226">
        <v>0.46</v>
      </c>
      <c r="I106" s="228">
        <v>25</v>
      </c>
      <c r="J106" s="228">
        <v>17</v>
      </c>
      <c r="K106" s="228">
        <v>3.2</v>
      </c>
      <c r="L106" s="228">
        <v>2.9</v>
      </c>
      <c r="M106" s="414">
        <f>(I106*0.4+J106*0.6)</f>
        <v>20.2</v>
      </c>
      <c r="N106" s="414">
        <f t="shared" ref="N106" si="27">(K106*0.4+L106*0.6)</f>
        <v>3.0200000000000005</v>
      </c>
      <c r="O106" s="88">
        <v>8.3000000000000007</v>
      </c>
      <c r="P106" s="38">
        <f t="shared" si="22"/>
        <v>0.6454545454545455</v>
      </c>
      <c r="Q106" s="415">
        <f>IFERROR(1/P106,0)</f>
        <v>1.5492957746478873</v>
      </c>
      <c r="R106" s="422"/>
      <c r="S106" s="240"/>
    </row>
    <row r="107" spans="1:19" ht="12" customHeight="1" outlineLevel="1">
      <c r="A107" s="39">
        <v>0.41666666666666669</v>
      </c>
      <c r="B107" s="86">
        <v>1406</v>
      </c>
      <c r="C107" s="86">
        <v>573</v>
      </c>
      <c r="D107" s="87"/>
      <c r="E107" s="87"/>
      <c r="F107" s="226"/>
      <c r="G107" s="87"/>
      <c r="H107" s="226"/>
      <c r="I107" s="228"/>
      <c r="J107" s="228"/>
      <c r="K107" s="228"/>
      <c r="L107" s="228"/>
      <c r="M107" s="414"/>
      <c r="N107" s="228"/>
      <c r="O107" s="88"/>
      <c r="P107" s="38">
        <f t="shared" si="22"/>
        <v>0.40753911806543386</v>
      </c>
      <c r="Q107" s="415">
        <f>IFERROR(1/P107,0)</f>
        <v>2.4537521815008727</v>
      </c>
      <c r="R107" s="422"/>
      <c r="S107" s="240" t="s">
        <v>125</v>
      </c>
    </row>
    <row r="108" spans="1:19" ht="12" customHeight="1" outlineLevel="1">
      <c r="A108" s="39">
        <v>0.45833333333333331</v>
      </c>
      <c r="B108" s="86">
        <v>1411</v>
      </c>
      <c r="C108" s="86">
        <v>1115</v>
      </c>
      <c r="D108" s="87">
        <v>0.189</v>
      </c>
      <c r="E108" s="87">
        <v>0.73699999999999999</v>
      </c>
      <c r="F108" s="226">
        <v>0.41</v>
      </c>
      <c r="G108" s="87">
        <v>0.66800000000000004</v>
      </c>
      <c r="H108" s="226">
        <v>0.4</v>
      </c>
      <c r="I108" s="228">
        <v>30.1</v>
      </c>
      <c r="J108" s="228">
        <v>18</v>
      </c>
      <c r="K108" s="228">
        <v>3.5</v>
      </c>
      <c r="L108" s="228">
        <v>2.9</v>
      </c>
      <c r="M108" s="414">
        <f t="shared" ref="M108:M128" si="28">(I108*0.4+J108*0.6)</f>
        <v>22.84</v>
      </c>
      <c r="N108" s="414">
        <f t="shared" ref="N108:N128" si="29">(K108*0.4+L108*0.6)</f>
        <v>3.14</v>
      </c>
      <c r="O108" s="88">
        <v>8.1999999999999993</v>
      </c>
      <c r="P108" s="38">
        <f t="shared" si="22"/>
        <v>0.79021970233876682</v>
      </c>
      <c r="Q108" s="415">
        <f t="shared" ref="Q108:Q129" si="30">IFERROR(1/P108,0)</f>
        <v>1.2654708520179372</v>
      </c>
      <c r="R108" s="422"/>
      <c r="S108" s="240"/>
    </row>
    <row r="109" spans="1:19" ht="12" customHeight="1" outlineLevel="1">
      <c r="A109" s="39">
        <v>0.5</v>
      </c>
      <c r="B109" s="86">
        <v>1419</v>
      </c>
      <c r="C109" s="86">
        <v>1013</v>
      </c>
      <c r="D109" s="87"/>
      <c r="E109" s="87"/>
      <c r="F109" s="226"/>
      <c r="G109" s="87"/>
      <c r="H109" s="226"/>
      <c r="I109" s="228"/>
      <c r="J109" s="228"/>
      <c r="K109" s="228"/>
      <c r="L109" s="228"/>
      <c r="M109" s="414"/>
      <c r="N109" s="414"/>
      <c r="O109" s="88"/>
      <c r="P109" s="38">
        <f t="shared" si="22"/>
        <v>0.71388301620859762</v>
      </c>
      <c r="Q109" s="415">
        <f t="shared" si="30"/>
        <v>1.4007897334649555</v>
      </c>
      <c r="R109" s="422"/>
      <c r="S109" s="240"/>
    </row>
    <row r="110" spans="1:19" ht="12" customHeight="1" outlineLevel="1">
      <c r="A110" s="39">
        <v>0.54166666666666663</v>
      </c>
      <c r="B110" s="86">
        <v>1404</v>
      </c>
      <c r="C110" s="86">
        <v>1012</v>
      </c>
      <c r="D110" s="87">
        <v>0.17799999999999999</v>
      </c>
      <c r="E110" s="87">
        <v>0.69399999999999995</v>
      </c>
      <c r="F110" s="226">
        <v>0.4</v>
      </c>
      <c r="G110" s="87">
        <v>0.76</v>
      </c>
      <c r="H110" s="226">
        <v>0.43</v>
      </c>
      <c r="I110" s="228">
        <v>31.2</v>
      </c>
      <c r="J110" s="228">
        <v>15.1</v>
      </c>
      <c r="K110" s="228">
        <v>3</v>
      </c>
      <c r="L110" s="228">
        <v>2.4</v>
      </c>
      <c r="M110" s="414">
        <f t="shared" si="28"/>
        <v>21.54</v>
      </c>
      <c r="N110" s="414">
        <f t="shared" si="29"/>
        <v>2.64</v>
      </c>
      <c r="O110" s="88">
        <v>8.1</v>
      </c>
      <c r="P110" s="38">
        <f t="shared" si="22"/>
        <v>0.72079772079772075</v>
      </c>
      <c r="Q110" s="415">
        <f t="shared" si="30"/>
        <v>1.3873517786561265</v>
      </c>
      <c r="R110" s="422"/>
      <c r="S110" s="240"/>
    </row>
    <row r="111" spans="1:19" ht="12" customHeight="1" outlineLevel="1">
      <c r="A111" s="39">
        <v>0.58333333333333337</v>
      </c>
      <c r="B111" s="86">
        <v>1388</v>
      </c>
      <c r="C111" s="86">
        <v>1036</v>
      </c>
      <c r="D111" s="87"/>
      <c r="E111" s="87"/>
      <c r="F111" s="226"/>
      <c r="G111" s="87"/>
      <c r="H111" s="226"/>
      <c r="I111" s="228"/>
      <c r="J111" s="228"/>
      <c r="K111" s="228"/>
      <c r="L111" s="228"/>
      <c r="M111" s="414"/>
      <c r="N111" s="414"/>
      <c r="O111" s="88"/>
      <c r="P111" s="38">
        <f t="shared" si="22"/>
        <v>0.74639769452449567</v>
      </c>
      <c r="Q111" s="415">
        <f t="shared" si="30"/>
        <v>1.3397683397683398</v>
      </c>
      <c r="R111" s="422"/>
      <c r="S111" s="240"/>
    </row>
    <row r="112" spans="1:19" ht="12" customHeight="1" outlineLevel="1">
      <c r="A112" s="37">
        <v>0.625</v>
      </c>
      <c r="B112" s="86">
        <v>1391</v>
      </c>
      <c r="C112" s="86">
        <v>1004</v>
      </c>
      <c r="D112" s="87">
        <v>0.14799999999999999</v>
      </c>
      <c r="E112" s="87">
        <v>0.629</v>
      </c>
      <c r="F112" s="226">
        <v>0.38</v>
      </c>
      <c r="G112" s="87">
        <v>0.79700000000000004</v>
      </c>
      <c r="H112" s="226">
        <v>0.44</v>
      </c>
      <c r="I112" s="228">
        <v>27</v>
      </c>
      <c r="J112" s="228">
        <v>15.4</v>
      </c>
      <c r="K112" s="228">
        <v>3.3</v>
      </c>
      <c r="L112" s="228">
        <v>2.4</v>
      </c>
      <c r="M112" s="414">
        <f t="shared" si="28"/>
        <v>20.04</v>
      </c>
      <c r="N112" s="414">
        <f t="shared" si="29"/>
        <v>2.76</v>
      </c>
      <c r="O112" s="88">
        <v>8.1</v>
      </c>
      <c r="P112" s="38">
        <f t="shared" si="22"/>
        <v>0.72178289000718909</v>
      </c>
      <c r="Q112" s="415">
        <f t="shared" si="30"/>
        <v>1.3854581673306772</v>
      </c>
      <c r="R112" s="422"/>
      <c r="S112" s="240"/>
    </row>
    <row r="113" spans="1:19" ht="12" customHeight="1" outlineLevel="1">
      <c r="A113" s="37">
        <v>0.66666666666666663</v>
      </c>
      <c r="B113" s="86">
        <v>1404</v>
      </c>
      <c r="C113" s="86">
        <v>603</v>
      </c>
      <c r="D113" s="87"/>
      <c r="E113" s="87"/>
      <c r="F113" s="226"/>
      <c r="G113" s="87"/>
      <c r="H113" s="226"/>
      <c r="I113" s="228"/>
      <c r="J113" s="228"/>
      <c r="K113" s="228"/>
      <c r="L113" s="228"/>
      <c r="M113" s="414"/>
      <c r="N113" s="414"/>
      <c r="O113" s="88"/>
      <c r="P113" s="38">
        <f t="shared" si="22"/>
        <v>0.42948717948717946</v>
      </c>
      <c r="Q113" s="415">
        <f t="shared" si="30"/>
        <v>2.3283582089552239</v>
      </c>
      <c r="R113" s="422"/>
      <c r="S113" s="240" t="s">
        <v>126</v>
      </c>
    </row>
    <row r="114" spans="1:19" ht="12" customHeight="1" outlineLevel="1">
      <c r="A114" s="94">
        <v>0.70833333333333337</v>
      </c>
      <c r="B114" s="86">
        <v>1420</v>
      </c>
      <c r="C114" s="86">
        <v>1047</v>
      </c>
      <c r="D114" s="157">
        <v>0.16200000000000001</v>
      </c>
      <c r="E114" s="87">
        <v>0.74299999999999999</v>
      </c>
      <c r="F114" s="226">
        <v>0.41</v>
      </c>
      <c r="G114" s="87">
        <v>0.61</v>
      </c>
      <c r="H114" s="226">
        <v>0.37</v>
      </c>
      <c r="I114" s="228">
        <v>27.5</v>
      </c>
      <c r="J114" s="228">
        <v>15.8</v>
      </c>
      <c r="K114" s="228">
        <v>3.1</v>
      </c>
      <c r="L114" s="228">
        <v>2.8</v>
      </c>
      <c r="M114" s="414">
        <f t="shared" si="28"/>
        <v>20.48</v>
      </c>
      <c r="N114" s="414">
        <f t="shared" si="29"/>
        <v>2.92</v>
      </c>
      <c r="O114" s="88">
        <v>8.3000000000000007</v>
      </c>
      <c r="P114" s="38">
        <f t="shared" si="22"/>
        <v>0.73732394366197185</v>
      </c>
      <c r="Q114" s="415">
        <f t="shared" si="30"/>
        <v>1.3562559694364851</v>
      </c>
      <c r="R114" s="422" t="s">
        <v>127</v>
      </c>
      <c r="S114" s="240"/>
    </row>
    <row r="115" spans="1:19" ht="12" customHeight="1" outlineLevel="1">
      <c r="A115" s="37">
        <v>0.75</v>
      </c>
      <c r="B115" s="86">
        <v>1418</v>
      </c>
      <c r="C115" s="86">
        <v>1018</v>
      </c>
      <c r="D115" s="87"/>
      <c r="E115" s="87"/>
      <c r="F115" s="226"/>
      <c r="G115" s="87"/>
      <c r="H115" s="226"/>
      <c r="I115" s="226"/>
      <c r="J115" s="226"/>
      <c r="K115" s="226"/>
      <c r="L115" s="226"/>
      <c r="M115" s="414"/>
      <c r="N115" s="414"/>
      <c r="O115" s="88"/>
      <c r="P115" s="38">
        <f t="shared" si="22"/>
        <v>0.71791255289139633</v>
      </c>
      <c r="Q115" s="415">
        <f t="shared" si="30"/>
        <v>1.3929273084479372</v>
      </c>
      <c r="R115" s="422" t="s">
        <v>128</v>
      </c>
      <c r="S115" s="240"/>
    </row>
    <row r="116" spans="1:19" ht="12" customHeight="1" outlineLevel="1">
      <c r="A116" s="37">
        <v>0.79166666666666663</v>
      </c>
      <c r="B116" s="86">
        <v>1413</v>
      </c>
      <c r="C116" s="86">
        <v>912</v>
      </c>
      <c r="D116" s="87">
        <v>0.161</v>
      </c>
      <c r="E116" s="87">
        <v>0.75700000000000001</v>
      </c>
      <c r="F116" s="226">
        <v>0.43</v>
      </c>
      <c r="G116" s="87">
        <v>0.66100000000000003</v>
      </c>
      <c r="H116" s="226">
        <v>0.39</v>
      </c>
      <c r="I116" s="228">
        <v>25.3</v>
      </c>
      <c r="J116" s="228">
        <v>13.8</v>
      </c>
      <c r="K116" s="228">
        <v>2.8</v>
      </c>
      <c r="L116" s="228">
        <v>2.4</v>
      </c>
      <c r="M116" s="414">
        <f t="shared" si="28"/>
        <v>18.399999999999999</v>
      </c>
      <c r="N116" s="414">
        <f t="shared" si="29"/>
        <v>2.5599999999999996</v>
      </c>
      <c r="O116" s="88">
        <v>8.1999999999999993</v>
      </c>
      <c r="P116" s="38">
        <f t="shared" si="22"/>
        <v>0.64543524416135878</v>
      </c>
      <c r="Q116" s="415">
        <f t="shared" si="30"/>
        <v>1.549342105263158</v>
      </c>
      <c r="R116" s="422"/>
      <c r="S116" s="240"/>
    </row>
    <row r="117" spans="1:19" ht="12" customHeight="1" outlineLevel="1">
      <c r="A117" s="37">
        <v>0.83333333333333337</v>
      </c>
      <c r="B117" s="86">
        <v>1436</v>
      </c>
      <c r="C117" s="86">
        <v>1048</v>
      </c>
      <c r="D117" s="87"/>
      <c r="E117" s="87"/>
      <c r="F117" s="226"/>
      <c r="G117" s="87"/>
      <c r="H117" s="226"/>
      <c r="I117" s="226"/>
      <c r="J117" s="226"/>
      <c r="K117" s="226"/>
      <c r="L117" s="226"/>
      <c r="M117" s="414"/>
      <c r="N117" s="414"/>
      <c r="O117" s="88"/>
      <c r="P117" s="38">
        <f t="shared" si="22"/>
        <v>0.72980501392757657</v>
      </c>
      <c r="Q117" s="415">
        <f t="shared" si="30"/>
        <v>1.3702290076335879</v>
      </c>
      <c r="R117" s="422" t="s">
        <v>129</v>
      </c>
      <c r="S117" s="240"/>
    </row>
    <row r="118" spans="1:19" ht="12" customHeight="1" outlineLevel="1">
      <c r="A118" s="37">
        <v>0.875</v>
      </c>
      <c r="B118" s="86">
        <v>1440</v>
      </c>
      <c r="C118" s="86">
        <v>932</v>
      </c>
      <c r="D118" s="87">
        <v>0.153</v>
      </c>
      <c r="E118" s="87">
        <v>0.60099999999999998</v>
      </c>
      <c r="F118" s="226">
        <v>0.37</v>
      </c>
      <c r="G118" s="87">
        <v>0.67200000000000004</v>
      </c>
      <c r="H118" s="226">
        <v>0.4</v>
      </c>
      <c r="I118" s="228">
        <v>24.2</v>
      </c>
      <c r="J118" s="228">
        <v>12.5</v>
      </c>
      <c r="K118" s="228">
        <v>2.5</v>
      </c>
      <c r="L118" s="228">
        <v>1.9</v>
      </c>
      <c r="M118" s="414">
        <f t="shared" si="28"/>
        <v>17.18</v>
      </c>
      <c r="N118" s="414">
        <f t="shared" si="29"/>
        <v>2.1399999999999997</v>
      </c>
      <c r="O118" s="88">
        <v>8.6</v>
      </c>
      <c r="P118" s="38">
        <f t="shared" si="22"/>
        <v>0.64722222222222225</v>
      </c>
      <c r="Q118" s="415">
        <f t="shared" si="30"/>
        <v>1.5450643776824033</v>
      </c>
      <c r="R118" s="422" t="s">
        <v>130</v>
      </c>
      <c r="S118" s="240"/>
    </row>
    <row r="119" spans="1:19" ht="12" customHeight="1" outlineLevel="1">
      <c r="A119" s="37">
        <v>0.91666666666666663</v>
      </c>
      <c r="B119" s="86">
        <v>1443</v>
      </c>
      <c r="C119" s="86">
        <v>898</v>
      </c>
      <c r="D119" s="87"/>
      <c r="E119" s="87"/>
      <c r="F119" s="226"/>
      <c r="G119" s="87"/>
      <c r="H119" s="226"/>
      <c r="I119" s="228"/>
      <c r="J119" s="228"/>
      <c r="K119" s="228"/>
      <c r="L119" s="228"/>
      <c r="M119" s="414"/>
      <c r="N119" s="414"/>
      <c r="O119" s="88"/>
      <c r="P119" s="38">
        <f t="shared" si="22"/>
        <v>0.62231462231462231</v>
      </c>
      <c r="Q119" s="415">
        <f t="shared" si="30"/>
        <v>1.6069042316258353</v>
      </c>
      <c r="R119" s="422" t="s">
        <v>131</v>
      </c>
      <c r="S119" s="240"/>
    </row>
    <row r="120" spans="1:19" ht="12" customHeight="1" outlineLevel="1">
      <c r="A120" s="37">
        <v>0.95833333333333337</v>
      </c>
      <c r="B120" s="86">
        <v>1462</v>
      </c>
      <c r="C120" s="86">
        <v>967</v>
      </c>
      <c r="D120" s="87">
        <v>0.14000000000000001</v>
      </c>
      <c r="E120" s="87">
        <v>0.63600000000000001</v>
      </c>
      <c r="F120" s="226">
        <v>0.39</v>
      </c>
      <c r="G120" s="87">
        <v>0.70299999999999996</v>
      </c>
      <c r="H120" s="226">
        <v>0.42</v>
      </c>
      <c r="I120" s="228">
        <v>23.7</v>
      </c>
      <c r="J120" s="228">
        <v>14.1</v>
      </c>
      <c r="K120" s="228">
        <v>2.4</v>
      </c>
      <c r="L120" s="228">
        <v>2.4</v>
      </c>
      <c r="M120" s="414">
        <f t="shared" si="28"/>
        <v>17.939999999999998</v>
      </c>
      <c r="N120" s="414">
        <f t="shared" si="29"/>
        <v>2.4</v>
      </c>
      <c r="O120" s="88">
        <v>8.1999999999999993</v>
      </c>
      <c r="P120" s="38">
        <f t="shared" si="22"/>
        <v>0.66142270861833108</v>
      </c>
      <c r="Q120" s="415">
        <f t="shared" si="30"/>
        <v>1.5118924508790073</v>
      </c>
      <c r="R120" s="422"/>
      <c r="S120" s="240"/>
    </row>
    <row r="121" spans="1:19" ht="12" customHeight="1" outlineLevel="1">
      <c r="A121" s="37">
        <v>0</v>
      </c>
      <c r="B121" s="86">
        <v>1460</v>
      </c>
      <c r="C121" s="86">
        <v>920</v>
      </c>
      <c r="D121" s="87"/>
      <c r="E121" s="87"/>
      <c r="F121" s="226"/>
      <c r="G121" s="87"/>
      <c r="H121" s="226"/>
      <c r="I121" s="228"/>
      <c r="J121" s="228"/>
      <c r="K121" s="228"/>
      <c r="L121" s="228"/>
      <c r="M121" s="414"/>
      <c r="N121" s="414"/>
      <c r="O121" s="88"/>
      <c r="P121" s="38">
        <f t="shared" si="22"/>
        <v>0.63013698630136983</v>
      </c>
      <c r="Q121" s="415">
        <f>IFERROR(1/P121,0)</f>
        <v>1.5869565217391306</v>
      </c>
      <c r="R121" s="422"/>
      <c r="S121" s="240"/>
    </row>
    <row r="122" spans="1:19" ht="12" customHeight="1" outlineLevel="1">
      <c r="A122" s="37">
        <v>4.1666666666666664E-2</v>
      </c>
      <c r="B122" s="86">
        <v>1455</v>
      </c>
      <c r="C122" s="86">
        <v>960</v>
      </c>
      <c r="D122" s="87">
        <v>0.13600000000000001</v>
      </c>
      <c r="E122" s="87">
        <v>0.46400000000000002</v>
      </c>
      <c r="F122" s="226">
        <v>0.25</v>
      </c>
      <c r="G122" s="87">
        <v>0.52700000000000002</v>
      </c>
      <c r="H122" s="226">
        <v>0.28000000000000003</v>
      </c>
      <c r="I122" s="228">
        <v>28.2</v>
      </c>
      <c r="J122" s="228">
        <v>14</v>
      </c>
      <c r="K122" s="228">
        <v>2.8</v>
      </c>
      <c r="L122" s="228">
        <v>2.2999999999999998</v>
      </c>
      <c r="M122" s="414">
        <f t="shared" si="28"/>
        <v>19.68</v>
      </c>
      <c r="N122" s="414">
        <f t="shared" si="29"/>
        <v>2.5</v>
      </c>
      <c r="O122" s="88">
        <v>8</v>
      </c>
      <c r="P122" s="38">
        <f t="shared" si="22"/>
        <v>0.65979381443298968</v>
      </c>
      <c r="Q122" s="415">
        <f t="shared" si="30"/>
        <v>1.515625</v>
      </c>
      <c r="R122" s="425"/>
      <c r="S122" s="240"/>
    </row>
    <row r="123" spans="1:19" ht="11.25" customHeight="1" outlineLevel="1">
      <c r="A123" s="37">
        <v>8.3333333333333329E-2</v>
      </c>
      <c r="B123" s="86">
        <v>1438</v>
      </c>
      <c r="C123" s="86">
        <v>902</v>
      </c>
      <c r="D123" s="87"/>
      <c r="E123" s="87"/>
      <c r="F123" s="226"/>
      <c r="G123" s="87"/>
      <c r="H123" s="226"/>
      <c r="I123" s="226"/>
      <c r="J123" s="226"/>
      <c r="K123" s="226"/>
      <c r="L123" s="226"/>
      <c r="M123" s="414"/>
      <c r="N123" s="414"/>
      <c r="O123" s="88"/>
      <c r="P123" s="38">
        <f t="shared" si="22"/>
        <v>0.62726008344923501</v>
      </c>
      <c r="Q123" s="415">
        <f t="shared" si="30"/>
        <v>1.5942350332594235</v>
      </c>
      <c r="R123" s="422"/>
      <c r="S123" s="240"/>
    </row>
    <row r="124" spans="1:19" ht="12" customHeight="1" outlineLevel="1">
      <c r="A124" s="37">
        <v>0.125</v>
      </c>
      <c r="B124" s="86">
        <v>1447</v>
      </c>
      <c r="C124" s="86">
        <v>1000</v>
      </c>
      <c r="D124" s="87">
        <v>0.13200000000000001</v>
      </c>
      <c r="E124" s="87">
        <v>0.47399999999999998</v>
      </c>
      <c r="F124" s="226">
        <v>0.3</v>
      </c>
      <c r="G124" s="87">
        <v>0.51600000000000001</v>
      </c>
      <c r="H124" s="226">
        <v>0.25</v>
      </c>
      <c r="I124" s="228">
        <v>25.1</v>
      </c>
      <c r="J124" s="228">
        <v>15.8</v>
      </c>
      <c r="K124" s="228">
        <v>1.7</v>
      </c>
      <c r="L124" s="228">
        <v>2.1</v>
      </c>
      <c r="M124" s="414">
        <f t="shared" si="28"/>
        <v>19.520000000000003</v>
      </c>
      <c r="N124" s="414">
        <f t="shared" si="29"/>
        <v>1.94</v>
      </c>
      <c r="O124" s="88">
        <v>8.5</v>
      </c>
      <c r="P124" s="38">
        <f t="shared" si="22"/>
        <v>0.69108500345542501</v>
      </c>
      <c r="Q124" s="415">
        <f t="shared" si="30"/>
        <v>1.4470000000000001</v>
      </c>
      <c r="R124" s="422"/>
      <c r="S124" s="240"/>
    </row>
    <row r="125" spans="1:19" ht="12" customHeight="1" outlineLevel="1">
      <c r="A125" s="37">
        <v>0.16666666666666666</v>
      </c>
      <c r="B125" s="86">
        <v>1418</v>
      </c>
      <c r="C125" s="86">
        <v>824</v>
      </c>
      <c r="D125" s="87"/>
      <c r="E125" s="87"/>
      <c r="F125" s="226"/>
      <c r="G125" s="87"/>
      <c r="H125" s="226"/>
      <c r="I125" s="226"/>
      <c r="J125" s="226"/>
      <c r="K125" s="226"/>
      <c r="L125" s="226"/>
      <c r="M125" s="414"/>
      <c r="N125" s="414"/>
      <c r="O125" s="88"/>
      <c r="P125" s="38">
        <f t="shared" ref="P125:P130" si="31">+IFERROR(C125/B125,"")</f>
        <v>0.58110014104372354</v>
      </c>
      <c r="Q125" s="415">
        <f t="shared" si="30"/>
        <v>1.720873786407767</v>
      </c>
      <c r="R125" s="422"/>
      <c r="S125" s="240"/>
    </row>
    <row r="126" spans="1:19" ht="12" customHeight="1" outlineLevel="1">
      <c r="A126" s="37">
        <v>0.20833333333333334</v>
      </c>
      <c r="B126" s="86">
        <v>1454</v>
      </c>
      <c r="C126" s="86">
        <v>812</v>
      </c>
      <c r="D126" s="87">
        <v>0.155</v>
      </c>
      <c r="E126" s="87">
        <v>0.52800000000000002</v>
      </c>
      <c r="F126" s="226">
        <v>0.32</v>
      </c>
      <c r="G126" s="87">
        <v>0.56999999999999995</v>
      </c>
      <c r="H126" s="226">
        <v>0.36</v>
      </c>
      <c r="I126" s="228">
        <v>30</v>
      </c>
      <c r="J126" s="228">
        <v>17.7</v>
      </c>
      <c r="K126" s="228">
        <v>2</v>
      </c>
      <c r="L126" s="228">
        <v>2.1</v>
      </c>
      <c r="M126" s="414">
        <f t="shared" si="28"/>
        <v>22.619999999999997</v>
      </c>
      <c r="N126" s="414">
        <f t="shared" si="29"/>
        <v>2.06</v>
      </c>
      <c r="O126" s="88">
        <v>8.1</v>
      </c>
      <c r="P126" s="38">
        <f t="shared" si="31"/>
        <v>0.55845942228335621</v>
      </c>
      <c r="Q126" s="415">
        <f t="shared" si="30"/>
        <v>1.7906403940886702</v>
      </c>
      <c r="R126" s="422"/>
      <c r="S126" s="240"/>
    </row>
    <row r="127" spans="1:19" ht="12" customHeight="1" outlineLevel="1">
      <c r="A127" s="37">
        <v>0.25</v>
      </c>
      <c r="B127" s="86">
        <v>1445</v>
      </c>
      <c r="C127" s="86">
        <v>1046</v>
      </c>
      <c r="D127" s="87"/>
      <c r="E127" s="87"/>
      <c r="F127" s="226"/>
      <c r="G127" s="87"/>
      <c r="H127" s="226"/>
      <c r="I127" s="226"/>
      <c r="J127" s="226"/>
      <c r="K127" s="226"/>
      <c r="L127" s="226"/>
      <c r="M127" s="414"/>
      <c r="N127" s="414"/>
      <c r="O127" s="88"/>
      <c r="P127" s="38">
        <f t="shared" si="31"/>
        <v>0.72387543252595155</v>
      </c>
      <c r="Q127" s="415">
        <f t="shared" si="30"/>
        <v>1.381453154875717</v>
      </c>
      <c r="R127" s="422"/>
      <c r="S127" s="240"/>
    </row>
    <row r="128" spans="1:19" ht="12" customHeight="1" outlineLevel="1">
      <c r="A128" s="37">
        <v>0.29166666666666669</v>
      </c>
      <c r="B128" s="86">
        <v>1457</v>
      </c>
      <c r="C128" s="86">
        <v>1066</v>
      </c>
      <c r="D128" s="87">
        <v>0.16200000000000001</v>
      </c>
      <c r="E128" s="87">
        <v>0.49</v>
      </c>
      <c r="F128" s="226">
        <v>0.31</v>
      </c>
      <c r="G128" s="87">
        <v>0.52700000000000002</v>
      </c>
      <c r="H128" s="226">
        <v>0.34</v>
      </c>
      <c r="I128" s="226">
        <v>25.4</v>
      </c>
      <c r="J128" s="226">
        <v>14.3</v>
      </c>
      <c r="K128" s="228">
        <v>2.1</v>
      </c>
      <c r="L128" s="228">
        <v>2.1</v>
      </c>
      <c r="M128" s="414">
        <f t="shared" si="28"/>
        <v>18.740000000000002</v>
      </c>
      <c r="N128" s="414">
        <f t="shared" si="29"/>
        <v>2.1</v>
      </c>
      <c r="O128" s="88">
        <v>8.1999999999999993</v>
      </c>
      <c r="P128" s="38">
        <f t="shared" si="31"/>
        <v>0.7316403568977351</v>
      </c>
      <c r="Q128" s="415">
        <f t="shared" si="30"/>
        <v>1.3667917448405253</v>
      </c>
      <c r="R128" s="422"/>
      <c r="S128" s="240"/>
    </row>
    <row r="129" spans="1:19" ht="12" customHeight="1" outlineLevel="1">
      <c r="A129" s="89">
        <v>0.33333333333333331</v>
      </c>
      <c r="B129" s="90">
        <v>1446</v>
      </c>
      <c r="C129" s="90">
        <v>833</v>
      </c>
      <c r="D129" s="91"/>
      <c r="E129" s="91"/>
      <c r="F129" s="227"/>
      <c r="G129" s="91"/>
      <c r="H129" s="227"/>
      <c r="I129" s="227"/>
      <c r="J129" s="227"/>
      <c r="K129" s="227"/>
      <c r="L129" s="91"/>
      <c r="M129" s="91"/>
      <c r="N129" s="91"/>
      <c r="O129" s="92"/>
      <c r="P129" s="952">
        <f t="shared" si="31"/>
        <v>0.57607192254495154</v>
      </c>
      <c r="Q129" s="415">
        <f t="shared" si="30"/>
        <v>1.7358943577430974</v>
      </c>
      <c r="R129" s="422"/>
      <c r="S129" s="240"/>
    </row>
    <row r="130" spans="1:19" ht="12" customHeight="1">
      <c r="A130" s="95">
        <v>46270</v>
      </c>
      <c r="B130" s="84">
        <f>+IF(SUM(B106:B129)=0, "", SUM(B106:B129))</f>
        <v>34305</v>
      </c>
      <c r="C130" s="84">
        <f>+IF(SUM(C106:C129)=0, "", SUM(C106:C129))</f>
        <v>22464</v>
      </c>
      <c r="D130" s="419">
        <f>+IFERROR((AVERAGE(D106:D129)),0)</f>
        <v>0.15816666666666671</v>
      </c>
      <c r="E130" s="419">
        <f>+IFERROR((AVERAGE(E106:E129)),0)</f>
        <v>0.63758333333333328</v>
      </c>
      <c r="F130" s="418">
        <f>+IFERROR((AVERAGE(F106:F129)),0)</f>
        <v>0.3666666666666667</v>
      </c>
      <c r="G130" s="419">
        <f>+IFERROR((AVERAGE(G106:G129)),0)</f>
        <v>0.66150000000000009</v>
      </c>
      <c r="H130" s="418">
        <f>+IFERROR((AVERAGE(H106:H129)),0)</f>
        <v>0.37833333333333335</v>
      </c>
      <c r="I130" s="420">
        <f>+IFERROR((AVERAGE(I106:I129)),"")</f>
        <v>26.891666666666666</v>
      </c>
      <c r="J130" s="420">
        <f t="shared" ref="J130:M130" si="32">+IFERROR((AVERAGE(J106:J129)),"")</f>
        <v>15.291666666666666</v>
      </c>
      <c r="K130" s="420">
        <f t="shared" si="32"/>
        <v>2.6999999999999997</v>
      </c>
      <c r="L130" s="420">
        <f t="shared" si="32"/>
        <v>2.3916666666666671</v>
      </c>
      <c r="M130" s="420">
        <f t="shared" si="32"/>
        <v>19.931666666666668</v>
      </c>
      <c r="N130" s="420">
        <f>+IFERROR((AVERAGE(N106:N129)),0)</f>
        <v>2.5150000000000001</v>
      </c>
      <c r="O130" s="420">
        <f>+IFERROR((AVERAGE(O106:O129)),0)</f>
        <v>8.2333333333333325</v>
      </c>
      <c r="P130" s="85">
        <f t="shared" si="31"/>
        <v>0.65483165719282899</v>
      </c>
      <c r="Q130" s="416">
        <f>IFERROR(1/P130,0)</f>
        <v>1.5271100427350428</v>
      </c>
      <c r="R130" s="422"/>
      <c r="S130" s="240"/>
    </row>
    <row r="131" spans="1:19" ht="12" customHeight="1" outlineLevel="1">
      <c r="A131" s="36">
        <v>0.375</v>
      </c>
      <c r="B131" s="86">
        <v>1382</v>
      </c>
      <c r="C131" s="86">
        <v>932</v>
      </c>
      <c r="D131" s="87">
        <v>0.18</v>
      </c>
      <c r="E131" s="87">
        <v>0.55300000000000005</v>
      </c>
      <c r="F131" s="226">
        <v>0.36</v>
      </c>
      <c r="G131" s="87">
        <v>0.51400000000000001</v>
      </c>
      <c r="H131" s="226">
        <v>0.33</v>
      </c>
      <c r="I131" s="228">
        <v>29</v>
      </c>
      <c r="J131" s="228">
        <v>13.4</v>
      </c>
      <c r="K131" s="228">
        <v>3.1</v>
      </c>
      <c r="L131" s="228">
        <v>2.1</v>
      </c>
      <c r="M131" s="414">
        <f t="shared" ref="M131" si="33">(I131*0.4+J131*0.6)</f>
        <v>19.64</v>
      </c>
      <c r="N131" s="414">
        <f t="shared" ref="N131" si="34">(K131*0.4+L131*0.6)</f>
        <v>2.5</v>
      </c>
      <c r="O131" s="88">
        <v>8</v>
      </c>
      <c r="P131" s="38">
        <f t="shared" si="22"/>
        <v>0.67438494934876991</v>
      </c>
      <c r="Q131" s="415">
        <f>IFERROR(1/P131,0)</f>
        <v>1.4828326180257509</v>
      </c>
      <c r="R131" s="422" t="s">
        <v>132</v>
      </c>
      <c r="S131" s="240"/>
    </row>
    <row r="132" spans="1:19" ht="12" customHeight="1" outlineLevel="1">
      <c r="A132" s="39">
        <v>0.41666666666666669</v>
      </c>
      <c r="B132" s="86">
        <v>1282</v>
      </c>
      <c r="C132" s="86">
        <v>1000</v>
      </c>
      <c r="D132" s="87"/>
      <c r="E132" s="87"/>
      <c r="F132" s="226"/>
      <c r="G132" s="87"/>
      <c r="H132" s="226"/>
      <c r="I132" s="228"/>
      <c r="J132" s="228"/>
      <c r="K132" s="228"/>
      <c r="L132" s="228"/>
      <c r="M132" s="228"/>
      <c r="N132" s="87"/>
      <c r="O132" s="88"/>
      <c r="P132" s="38">
        <f t="shared" si="22"/>
        <v>0.78003120124804992</v>
      </c>
      <c r="Q132" s="415">
        <f>IFERROR(1/P132,0)</f>
        <v>1.282</v>
      </c>
      <c r="R132" s="35" t="s">
        <v>133</v>
      </c>
      <c r="S132" s="240"/>
    </row>
    <row r="133" spans="1:19" ht="12" customHeight="1" outlineLevel="1">
      <c r="A133" s="39">
        <v>0.45833333333333331</v>
      </c>
      <c r="B133" s="86">
        <v>1391</v>
      </c>
      <c r="C133" s="86">
        <v>911</v>
      </c>
      <c r="D133" s="87">
        <v>0.152</v>
      </c>
      <c r="E133" s="87">
        <v>0.51800000000000002</v>
      </c>
      <c r="F133" s="226">
        <v>0.33</v>
      </c>
      <c r="G133" s="87">
        <v>0.54400000000000004</v>
      </c>
      <c r="H133" s="226">
        <v>0.35</v>
      </c>
      <c r="I133" s="228">
        <v>28.1</v>
      </c>
      <c r="J133" s="228">
        <v>16.899999999999999</v>
      </c>
      <c r="K133" s="228">
        <v>3.1</v>
      </c>
      <c r="L133" s="228">
        <v>3.2</v>
      </c>
      <c r="M133" s="414">
        <f>(I133*0.4+J133*0.6)</f>
        <v>21.380000000000003</v>
      </c>
      <c r="N133" s="414">
        <f>(K133*0.4+L133*0.6)</f>
        <v>3.16</v>
      </c>
      <c r="O133" s="88">
        <v>8.3000000000000007</v>
      </c>
      <c r="P133" s="38">
        <f t="shared" si="22"/>
        <v>0.65492451473759883</v>
      </c>
      <c r="Q133" s="415">
        <f t="shared" ref="Q133:Q154" si="35">IFERROR(1/P133,0)</f>
        <v>1.5268935236004391</v>
      </c>
      <c r="R133" s="422" t="s">
        <v>134</v>
      </c>
      <c r="S133" s="240"/>
    </row>
    <row r="134" spans="1:19" ht="12" customHeight="1" outlineLevel="1">
      <c r="A134" s="39">
        <v>0.5</v>
      </c>
      <c r="B134" s="86">
        <v>1428</v>
      </c>
      <c r="C134" s="86">
        <v>937</v>
      </c>
      <c r="D134" s="87"/>
      <c r="E134" s="87"/>
      <c r="F134" s="226"/>
      <c r="G134" s="87"/>
      <c r="H134" s="226"/>
      <c r="I134" s="228"/>
      <c r="J134" s="228"/>
      <c r="K134" s="228"/>
      <c r="L134" s="228"/>
      <c r="M134" s="414"/>
      <c r="N134" s="414"/>
      <c r="O134" s="88"/>
      <c r="P134" s="38">
        <f t="shared" si="22"/>
        <v>0.6561624649859944</v>
      </c>
      <c r="Q134" s="415">
        <f t="shared" si="35"/>
        <v>1.5240128068303096</v>
      </c>
      <c r="R134" s="422" t="s">
        <v>135</v>
      </c>
      <c r="S134" s="240"/>
    </row>
    <row r="135" spans="1:19" ht="12" customHeight="1" outlineLevel="1">
      <c r="A135" s="39">
        <v>0.54166666666666663</v>
      </c>
      <c r="B135" s="86">
        <v>1422</v>
      </c>
      <c r="C135" s="86">
        <v>952</v>
      </c>
      <c r="D135" s="87">
        <v>0.13200000000000001</v>
      </c>
      <c r="E135" s="87">
        <v>0.49399999999999999</v>
      </c>
      <c r="F135" s="226">
        <v>0.3</v>
      </c>
      <c r="G135" s="87">
        <v>0.49299999999999999</v>
      </c>
      <c r="H135" s="226">
        <v>0.3</v>
      </c>
      <c r="I135" s="228">
        <v>28.9</v>
      </c>
      <c r="J135" s="228">
        <v>13.6</v>
      </c>
      <c r="K135" s="228">
        <v>3</v>
      </c>
      <c r="L135" s="228">
        <v>2.5</v>
      </c>
      <c r="M135" s="414">
        <f>(I135*0.4+J135*0.6)</f>
        <v>19.72</v>
      </c>
      <c r="N135" s="414">
        <f>(K135*0.4+L135*0.6)</f>
        <v>2.7</v>
      </c>
      <c r="O135" s="88">
        <v>8.3000000000000007</v>
      </c>
      <c r="P135" s="38">
        <f t="shared" si="22"/>
        <v>0.66947960618846691</v>
      </c>
      <c r="Q135" s="415">
        <f t="shared" si="35"/>
        <v>1.4936974789915967</v>
      </c>
      <c r="S135" s="240"/>
    </row>
    <row r="136" spans="1:19" ht="12" customHeight="1" outlineLevel="1">
      <c r="A136" s="39">
        <v>0.58333333333333337</v>
      </c>
      <c r="B136" s="86">
        <v>1378</v>
      </c>
      <c r="C136" s="86">
        <v>859</v>
      </c>
      <c r="D136" s="87"/>
      <c r="E136" s="87"/>
      <c r="F136" s="226"/>
      <c r="G136" s="87"/>
      <c r="H136" s="226"/>
      <c r="I136" s="228"/>
      <c r="J136" s="228"/>
      <c r="K136" s="228"/>
      <c r="L136" s="228"/>
      <c r="M136" s="414"/>
      <c r="N136" s="414"/>
      <c r="O136" s="88"/>
      <c r="P136" s="38">
        <f t="shared" si="22"/>
        <v>0.62336719883889691</v>
      </c>
      <c r="Q136" s="415">
        <f t="shared" si="35"/>
        <v>1.6041909196740396</v>
      </c>
      <c r="R136" s="422"/>
      <c r="S136" s="240"/>
    </row>
    <row r="137" spans="1:19" ht="12" customHeight="1" outlineLevel="1">
      <c r="A137" s="39">
        <v>0.625</v>
      </c>
      <c r="B137" s="86">
        <v>1341</v>
      </c>
      <c r="C137" s="86">
        <v>892</v>
      </c>
      <c r="D137" s="87">
        <v>0.14499999999999999</v>
      </c>
      <c r="E137" s="87">
        <v>0.52300000000000002</v>
      </c>
      <c r="F137" s="226">
        <v>0.31</v>
      </c>
      <c r="G137" s="87">
        <v>0.57899999999999996</v>
      </c>
      <c r="H137" s="226">
        <v>0.32</v>
      </c>
      <c r="I137" s="228">
        <v>27.7</v>
      </c>
      <c r="J137" s="228">
        <v>13.1</v>
      </c>
      <c r="K137" s="228">
        <v>2.1</v>
      </c>
      <c r="L137" s="228">
        <v>1.9</v>
      </c>
      <c r="M137" s="414">
        <f>(I137*0.4+J137*0.6)</f>
        <v>18.939999999999998</v>
      </c>
      <c r="N137" s="414">
        <f>(K137*0.4+L137*0.6)</f>
        <v>1.98</v>
      </c>
      <c r="O137" s="88">
        <v>8.4</v>
      </c>
      <c r="P137" s="38">
        <f t="shared" si="22"/>
        <v>0.66517524235645042</v>
      </c>
      <c r="Q137" s="415">
        <f t="shared" si="35"/>
        <v>1.5033632286995515</v>
      </c>
      <c r="R137" s="422"/>
      <c r="S137" s="240"/>
    </row>
    <row r="138" spans="1:19" ht="12" customHeight="1" outlineLevel="1">
      <c r="A138" s="39">
        <v>0.66666666666666663</v>
      </c>
      <c r="B138" s="86">
        <v>1355</v>
      </c>
      <c r="C138" s="86">
        <v>903</v>
      </c>
      <c r="D138" s="87"/>
      <c r="E138" s="87"/>
      <c r="F138" s="226"/>
      <c r="G138" s="87"/>
      <c r="H138" s="226"/>
      <c r="I138" s="228"/>
      <c r="J138" s="228"/>
      <c r="K138" s="228"/>
      <c r="L138" s="228"/>
      <c r="M138" s="414"/>
      <c r="N138" s="414"/>
      <c r="O138" s="88"/>
      <c r="P138" s="38">
        <f>+IFERROR(C138/B139,"")</f>
        <v>0.65912408759124086</v>
      </c>
      <c r="Q138" s="415">
        <f t="shared" si="35"/>
        <v>1.5171650055370987</v>
      </c>
      <c r="R138" s="422" t="s">
        <v>136</v>
      </c>
      <c r="S138" s="240"/>
    </row>
    <row r="139" spans="1:19" ht="12" customHeight="1" outlineLevel="1">
      <c r="A139" s="37">
        <v>0.70833333333333337</v>
      </c>
      <c r="B139" s="86">
        <v>1370</v>
      </c>
      <c r="C139" s="86">
        <v>853</v>
      </c>
      <c r="D139" s="157">
        <v>0.152</v>
      </c>
      <c r="E139" s="87">
        <v>0.58299999999999996</v>
      </c>
      <c r="F139" s="226">
        <v>0.37</v>
      </c>
      <c r="G139" s="87">
        <v>0.66</v>
      </c>
      <c r="H139" s="226">
        <v>0.39</v>
      </c>
      <c r="I139" s="228">
        <v>28.5</v>
      </c>
      <c r="J139" s="228">
        <v>13.3</v>
      </c>
      <c r="K139" s="228">
        <v>2.5</v>
      </c>
      <c r="L139" s="228">
        <v>2.1</v>
      </c>
      <c r="M139" s="414">
        <f t="shared" ref="M139:M153" si="36">(I139*0.4+J139*0.6)</f>
        <v>19.380000000000003</v>
      </c>
      <c r="N139" s="414">
        <f>(K139*0.4+L139*0.6)</f>
        <v>2.2599999999999998</v>
      </c>
      <c r="O139" s="88">
        <v>8.5</v>
      </c>
      <c r="P139" s="38">
        <f>+IFERROR(C139/B140,"")</f>
        <v>0.62628487518355358</v>
      </c>
      <c r="Q139" s="415">
        <f t="shared" si="35"/>
        <v>1.5967174677608442</v>
      </c>
      <c r="R139" s="35" t="s">
        <v>137</v>
      </c>
      <c r="S139" s="240"/>
    </row>
    <row r="140" spans="1:19" ht="12" customHeight="1" outlineLevel="1">
      <c r="A140" s="37">
        <v>0.75</v>
      </c>
      <c r="B140" s="86">
        <v>1362</v>
      </c>
      <c r="C140" s="86">
        <v>834</v>
      </c>
      <c r="D140" s="87"/>
      <c r="E140" s="87"/>
      <c r="F140" s="226"/>
      <c r="G140" s="87"/>
      <c r="H140" s="226"/>
      <c r="I140" s="226"/>
      <c r="J140" s="226"/>
      <c r="K140" s="226"/>
      <c r="L140" s="228"/>
      <c r="M140" s="414"/>
      <c r="N140" s="414"/>
      <c r="O140" s="88"/>
      <c r="P140" s="38">
        <f t="shared" si="22"/>
        <v>0.61233480176211452</v>
      </c>
      <c r="Q140" s="415">
        <f t="shared" si="35"/>
        <v>1.6330935251798562</v>
      </c>
      <c r="R140" s="422"/>
      <c r="S140" s="240"/>
    </row>
    <row r="141" spans="1:19" ht="12" customHeight="1" outlineLevel="1">
      <c r="A141" s="94">
        <v>0.79166666666666663</v>
      </c>
      <c r="B141" s="86">
        <v>1378</v>
      </c>
      <c r="C141" s="86">
        <v>987</v>
      </c>
      <c r="D141" s="87">
        <v>0.155</v>
      </c>
      <c r="E141" s="87">
        <v>0.57599999999999996</v>
      </c>
      <c r="F141" s="226">
        <v>0.31</v>
      </c>
      <c r="G141" s="87">
        <v>0.63900000000000001</v>
      </c>
      <c r="H141" s="226">
        <v>0.36</v>
      </c>
      <c r="I141" s="228">
        <v>26</v>
      </c>
      <c r="J141" s="228">
        <v>13.9</v>
      </c>
      <c r="K141" s="228">
        <v>2.6</v>
      </c>
      <c r="L141" s="228">
        <v>2</v>
      </c>
      <c r="M141" s="414">
        <f t="shared" si="36"/>
        <v>18.740000000000002</v>
      </c>
      <c r="N141" s="414">
        <f t="shared" ref="N141:N153" si="37">(K141*0.4+L141*0.6)</f>
        <v>2.2400000000000002</v>
      </c>
      <c r="O141" s="88">
        <v>8.1999999999999993</v>
      </c>
      <c r="P141" s="38">
        <f t="shared" si="22"/>
        <v>0.71625544267053698</v>
      </c>
      <c r="Q141" s="415">
        <f t="shared" si="35"/>
        <v>1.3961499493414387</v>
      </c>
      <c r="R141" s="422"/>
      <c r="S141" s="240"/>
    </row>
    <row r="142" spans="1:19" ht="12" customHeight="1" outlineLevel="1">
      <c r="A142" s="37">
        <v>0.83333333333333337</v>
      </c>
      <c r="B142" s="86">
        <v>1368</v>
      </c>
      <c r="C142" s="86">
        <v>836</v>
      </c>
      <c r="D142" s="87"/>
      <c r="E142" s="87"/>
      <c r="F142" s="226"/>
      <c r="G142" s="87"/>
      <c r="H142" s="226"/>
      <c r="I142" s="226"/>
      <c r="J142" s="226"/>
      <c r="K142" s="226"/>
      <c r="L142" s="228"/>
      <c r="M142" s="414"/>
      <c r="N142" s="414"/>
      <c r="O142" s="88"/>
      <c r="P142" s="38">
        <f t="shared" si="22"/>
        <v>0.61111111111111116</v>
      </c>
      <c r="Q142" s="415">
        <f t="shared" si="35"/>
        <v>1.6363636363636362</v>
      </c>
      <c r="R142" s="422"/>
      <c r="S142" s="240"/>
    </row>
    <row r="143" spans="1:19" ht="12" customHeight="1" outlineLevel="1">
      <c r="A143" s="37">
        <v>0.875</v>
      </c>
      <c r="B143" s="86">
        <v>1378</v>
      </c>
      <c r="C143" s="86">
        <v>957</v>
      </c>
      <c r="D143" s="87">
        <v>0.156</v>
      </c>
      <c r="E143" s="87">
        <v>0.56699999999999995</v>
      </c>
      <c r="F143" s="226">
        <v>0.3</v>
      </c>
      <c r="G143" s="87">
        <v>0.65400000000000003</v>
      </c>
      <c r="H143" s="226">
        <v>0.37</v>
      </c>
      <c r="I143" s="228">
        <v>24.7</v>
      </c>
      <c r="J143" s="228">
        <v>14.9</v>
      </c>
      <c r="K143" s="228">
        <v>2.2000000000000002</v>
      </c>
      <c r="L143" s="228">
        <v>2.4</v>
      </c>
      <c r="M143" s="414">
        <f t="shared" si="36"/>
        <v>18.82</v>
      </c>
      <c r="N143" s="414">
        <f t="shared" si="37"/>
        <v>2.3200000000000003</v>
      </c>
      <c r="O143" s="88">
        <v>8.3000000000000007</v>
      </c>
      <c r="P143" s="38">
        <f t="shared" si="22"/>
        <v>0.69448476052249641</v>
      </c>
      <c r="Q143" s="415">
        <f t="shared" si="35"/>
        <v>1.4399164054336466</v>
      </c>
      <c r="R143" s="422"/>
      <c r="S143" s="240"/>
    </row>
    <row r="144" spans="1:19" ht="12" customHeight="1" outlineLevel="1">
      <c r="A144" s="37">
        <v>0.91666666666666663</v>
      </c>
      <c r="B144" s="86">
        <v>1402</v>
      </c>
      <c r="C144" s="86">
        <v>881</v>
      </c>
      <c r="D144" s="87"/>
      <c r="E144" s="87"/>
      <c r="F144" s="226"/>
      <c r="G144" s="87"/>
      <c r="H144" s="226"/>
      <c r="I144" s="228"/>
      <c r="J144" s="228"/>
      <c r="K144" s="228"/>
      <c r="L144" s="228"/>
      <c r="M144" s="414"/>
      <c r="N144" s="414"/>
      <c r="O144" s="88"/>
      <c r="P144" s="38">
        <f t="shared" si="22"/>
        <v>0.62838801711840231</v>
      </c>
      <c r="Q144" s="415">
        <f t="shared" si="35"/>
        <v>1.5913734392735528</v>
      </c>
      <c r="R144" s="422" t="s">
        <v>138</v>
      </c>
      <c r="S144" s="240"/>
    </row>
    <row r="145" spans="1:19" ht="12" customHeight="1" outlineLevel="1">
      <c r="A145" s="37">
        <v>0.95833333333333337</v>
      </c>
      <c r="B145" s="86">
        <v>1409</v>
      </c>
      <c r="C145" s="86">
        <v>941</v>
      </c>
      <c r="D145" s="87">
        <v>0.15</v>
      </c>
      <c r="E145" s="87">
        <v>0.53700000000000003</v>
      </c>
      <c r="F145" s="226">
        <v>0.33</v>
      </c>
      <c r="G145" s="87">
        <v>0.64500000000000002</v>
      </c>
      <c r="H145" s="226">
        <v>0.36</v>
      </c>
      <c r="I145" s="228">
        <v>25.2</v>
      </c>
      <c r="J145" s="228">
        <v>14.6</v>
      </c>
      <c r="K145" s="228">
        <v>2.2000000000000002</v>
      </c>
      <c r="L145" s="228">
        <v>2</v>
      </c>
      <c r="M145" s="414">
        <f t="shared" si="36"/>
        <v>18.84</v>
      </c>
      <c r="N145" s="414">
        <f t="shared" si="37"/>
        <v>2.08</v>
      </c>
      <c r="O145" s="88">
        <v>8.1999999999999993</v>
      </c>
      <c r="P145" s="38">
        <f t="shared" si="22"/>
        <v>0.66784953867991481</v>
      </c>
      <c r="Q145" s="415">
        <f t="shared" si="35"/>
        <v>1.4973432518597238</v>
      </c>
      <c r="R145" s="422"/>
      <c r="S145" s="240"/>
    </row>
    <row r="146" spans="1:19" ht="12" customHeight="1" outlineLevel="1">
      <c r="A146" s="37">
        <v>0</v>
      </c>
      <c r="B146" s="86">
        <v>1403</v>
      </c>
      <c r="C146" s="86">
        <v>778</v>
      </c>
      <c r="D146" s="87"/>
      <c r="E146" s="87"/>
      <c r="F146" s="226"/>
      <c r="G146" s="87"/>
      <c r="H146" s="226"/>
      <c r="I146" s="228"/>
      <c r="J146" s="228"/>
      <c r="K146" s="228"/>
      <c r="L146" s="228"/>
      <c r="M146" s="414"/>
      <c r="N146" s="414"/>
      <c r="O146" s="88"/>
      <c r="P146" s="38">
        <f t="shared" si="22"/>
        <v>0.55452601568068427</v>
      </c>
      <c r="Q146" s="415">
        <f>IFERROR(1/P146,0)</f>
        <v>1.8033419023136246</v>
      </c>
      <c r="R146" s="422" t="s">
        <v>139</v>
      </c>
      <c r="S146" s="240"/>
    </row>
    <row r="147" spans="1:19" ht="12" customHeight="1" outlineLevel="1">
      <c r="A147" s="37">
        <v>4.1666666666666664E-2</v>
      </c>
      <c r="B147" s="86">
        <v>1399</v>
      </c>
      <c r="C147" s="86">
        <v>1054</v>
      </c>
      <c r="D147" s="87">
        <v>0.16600000000000001</v>
      </c>
      <c r="E147" s="87">
        <v>0.36099999999999999</v>
      </c>
      <c r="F147" s="226">
        <v>0.28000000000000003</v>
      </c>
      <c r="G147" s="87">
        <v>0.38100000000000001</v>
      </c>
      <c r="H147" s="226">
        <v>0.3</v>
      </c>
      <c r="I147" s="228">
        <v>27.6</v>
      </c>
      <c r="J147" s="228">
        <v>16.399999999999999</v>
      </c>
      <c r="K147" s="228">
        <v>2.6</v>
      </c>
      <c r="L147" s="228">
        <v>2.2999999999999998</v>
      </c>
      <c r="M147" s="414">
        <f t="shared" si="36"/>
        <v>20.88</v>
      </c>
      <c r="N147" s="414">
        <f t="shared" si="37"/>
        <v>2.42</v>
      </c>
      <c r="O147" s="88">
        <v>8.1</v>
      </c>
      <c r="P147" s="38">
        <f t="shared" si="22"/>
        <v>0.75339528234453179</v>
      </c>
      <c r="Q147" s="415">
        <f t="shared" si="35"/>
        <v>1.3273244781783682</v>
      </c>
      <c r="R147" s="422"/>
      <c r="S147" s="240"/>
    </row>
    <row r="148" spans="1:19" ht="12" customHeight="1" outlineLevel="1">
      <c r="A148" s="37">
        <v>8.3333333333333329E-2</v>
      </c>
      <c r="B148" s="86">
        <v>1386</v>
      </c>
      <c r="C148" s="86">
        <v>709</v>
      </c>
      <c r="D148" s="87"/>
      <c r="E148" s="87"/>
      <c r="F148" s="87"/>
      <c r="G148" s="87"/>
      <c r="H148" s="226"/>
      <c r="I148" s="226"/>
      <c r="J148" s="226"/>
      <c r="K148" s="226"/>
      <c r="L148" s="226"/>
      <c r="M148" s="414"/>
      <c r="N148" s="414"/>
      <c r="O148" s="88"/>
      <c r="P148" s="38">
        <f t="shared" si="22"/>
        <v>0.51154401154401152</v>
      </c>
      <c r="Q148" s="415">
        <f t="shared" si="35"/>
        <v>1.9548660084626235</v>
      </c>
      <c r="R148" s="422"/>
      <c r="S148" s="240"/>
    </row>
    <row r="149" spans="1:19" ht="12" customHeight="1" outlineLevel="1">
      <c r="A149" s="37">
        <v>0.125</v>
      </c>
      <c r="B149" s="86">
        <v>1399</v>
      </c>
      <c r="C149" s="86">
        <v>982</v>
      </c>
      <c r="D149" s="87">
        <v>0.13</v>
      </c>
      <c r="E149" s="87">
        <v>0.42799999999999999</v>
      </c>
      <c r="F149" s="226">
        <v>0.34</v>
      </c>
      <c r="G149" s="87">
        <v>0.38300000000000001</v>
      </c>
      <c r="H149" s="226">
        <v>0.3</v>
      </c>
      <c r="I149" s="228">
        <v>25.4</v>
      </c>
      <c r="J149" s="228">
        <v>15.2</v>
      </c>
      <c r="K149" s="228">
        <v>2.2999999999999998</v>
      </c>
      <c r="L149" s="228">
        <v>2</v>
      </c>
      <c r="M149" s="414">
        <f t="shared" si="36"/>
        <v>19.28</v>
      </c>
      <c r="N149" s="414">
        <f t="shared" si="37"/>
        <v>2.12</v>
      </c>
      <c r="O149" s="88">
        <v>8</v>
      </c>
      <c r="P149" s="38">
        <f t="shared" si="22"/>
        <v>0.70192994996426017</v>
      </c>
      <c r="Q149" s="415">
        <f t="shared" si="35"/>
        <v>1.424643584521385</v>
      </c>
      <c r="R149" s="422" t="s">
        <v>140</v>
      </c>
      <c r="S149" s="240"/>
    </row>
    <row r="150" spans="1:19" ht="12" customHeight="1" outlineLevel="1">
      <c r="A150" s="37">
        <v>0.16666666666666666</v>
      </c>
      <c r="B150" s="86">
        <v>1410</v>
      </c>
      <c r="C150" s="86">
        <v>890</v>
      </c>
      <c r="D150" s="87"/>
      <c r="E150" s="87"/>
      <c r="F150" s="226"/>
      <c r="G150" s="87"/>
      <c r="H150" s="226"/>
      <c r="I150" s="226"/>
      <c r="J150" s="226"/>
      <c r="K150" s="226"/>
      <c r="L150" s="226"/>
      <c r="M150" s="414"/>
      <c r="N150" s="414"/>
      <c r="O150" s="88"/>
      <c r="P150" s="38">
        <f t="shared" si="22"/>
        <v>0.63120567375886527</v>
      </c>
      <c r="Q150" s="415">
        <f t="shared" si="35"/>
        <v>1.5842696629213482</v>
      </c>
      <c r="S150" s="240"/>
    </row>
    <row r="151" spans="1:19" ht="12" customHeight="1" outlineLevel="1">
      <c r="A151" s="37">
        <v>0.20833333333333334</v>
      </c>
      <c r="B151" s="86">
        <v>1386</v>
      </c>
      <c r="C151" s="86">
        <v>1035</v>
      </c>
      <c r="D151" s="87">
        <v>0.14299999999999999</v>
      </c>
      <c r="E151" s="87">
        <v>0.47899999999999998</v>
      </c>
      <c r="F151" s="226">
        <v>0.36</v>
      </c>
      <c r="G151" s="87">
        <v>0.46300000000000002</v>
      </c>
      <c r="H151" s="226">
        <v>0.31</v>
      </c>
      <c r="I151" s="228">
        <v>28.8</v>
      </c>
      <c r="J151" s="228">
        <v>13.4</v>
      </c>
      <c r="K151" s="228">
        <v>2.6</v>
      </c>
      <c r="L151" s="228">
        <v>2</v>
      </c>
      <c r="M151" s="414">
        <f t="shared" si="36"/>
        <v>19.560000000000002</v>
      </c>
      <c r="N151" s="414">
        <f t="shared" si="37"/>
        <v>2.2400000000000002</v>
      </c>
      <c r="O151" s="88">
        <v>8</v>
      </c>
      <c r="P151" s="38">
        <f t="shared" si="22"/>
        <v>0.74675324675324672</v>
      </c>
      <c r="Q151" s="415">
        <f t="shared" si="35"/>
        <v>1.3391304347826087</v>
      </c>
      <c r="R151" s="422" t="s">
        <v>141</v>
      </c>
      <c r="S151" s="240"/>
    </row>
    <row r="152" spans="1:19" ht="12" customHeight="1" outlineLevel="1">
      <c r="A152" s="37">
        <v>0.25</v>
      </c>
      <c r="B152" s="86">
        <v>1373</v>
      </c>
      <c r="C152" s="86">
        <v>698</v>
      </c>
      <c r="D152" s="87"/>
      <c r="E152" s="87"/>
      <c r="F152" s="87"/>
      <c r="G152" s="87"/>
      <c r="H152" s="87"/>
      <c r="I152" s="226"/>
      <c r="J152" s="226"/>
      <c r="K152" s="226"/>
      <c r="L152" s="226"/>
      <c r="M152" s="414"/>
      <c r="N152" s="414"/>
      <c r="O152" s="88"/>
      <c r="P152" s="38">
        <f t="shared" si="22"/>
        <v>0.50837581937363441</v>
      </c>
      <c r="Q152" s="415">
        <f t="shared" si="35"/>
        <v>1.9670487106017192</v>
      </c>
      <c r="R152" s="422"/>
      <c r="S152" s="240"/>
    </row>
    <row r="153" spans="1:19" ht="12" customHeight="1" outlineLevel="1">
      <c r="A153" s="37">
        <v>0.29166666666666669</v>
      </c>
      <c r="B153" s="86">
        <v>1380</v>
      </c>
      <c r="C153" s="86">
        <v>902</v>
      </c>
      <c r="D153" s="87">
        <v>0.17499999999999999</v>
      </c>
      <c r="E153" s="87">
        <v>0.40300000000000002</v>
      </c>
      <c r="F153" s="226"/>
      <c r="G153" s="87">
        <v>0.39</v>
      </c>
      <c r="H153" s="226"/>
      <c r="I153" s="228"/>
      <c r="J153" s="228"/>
      <c r="K153" s="228">
        <v>2.5</v>
      </c>
      <c r="L153" s="228">
        <v>2.1</v>
      </c>
      <c r="M153" s="414">
        <f t="shared" si="36"/>
        <v>0</v>
      </c>
      <c r="N153" s="414">
        <f t="shared" si="37"/>
        <v>2.2599999999999998</v>
      </c>
      <c r="O153" s="88">
        <v>8.1999999999999993</v>
      </c>
      <c r="P153" s="38">
        <f t="shared" si="22"/>
        <v>0.65362318840579714</v>
      </c>
      <c r="Q153" s="415">
        <f t="shared" si="35"/>
        <v>1.5299334811529932</v>
      </c>
      <c r="R153" s="422"/>
      <c r="S153" s="240"/>
    </row>
    <row r="154" spans="1:19" ht="12" customHeight="1" outlineLevel="1">
      <c r="A154" s="37">
        <v>0.33333333333333331</v>
      </c>
      <c r="B154" s="90">
        <v>1374</v>
      </c>
      <c r="C154" s="86">
        <v>890</v>
      </c>
      <c r="D154" s="87"/>
      <c r="E154" s="91"/>
      <c r="F154" s="91"/>
      <c r="G154" s="91"/>
      <c r="H154" s="91"/>
      <c r="I154" s="227"/>
      <c r="J154" s="227"/>
      <c r="K154" s="227"/>
      <c r="L154" s="91"/>
      <c r="M154" s="91"/>
      <c r="N154" s="91"/>
      <c r="O154" s="92"/>
      <c r="P154" s="93">
        <f t="shared" si="22"/>
        <v>0.6477438136826783</v>
      </c>
      <c r="Q154" s="415">
        <f t="shared" si="35"/>
        <v>1.5438202247191011</v>
      </c>
      <c r="R154" s="422"/>
      <c r="S154" s="240"/>
    </row>
    <row r="155" spans="1:19" ht="12" customHeight="1">
      <c r="A155" s="95">
        <v>46271</v>
      </c>
      <c r="B155" s="84">
        <f>+IF(SUM(B131:B154)=0, "", SUM(B131:B154))</f>
        <v>33156</v>
      </c>
      <c r="C155" s="772">
        <f>+IF(SUM(C131:C154)=0, "", SUM(C131:C154))</f>
        <v>21613</v>
      </c>
      <c r="D155" s="773">
        <f>+IFERROR((AVERAGE(D131:D154)),0)</f>
        <v>0.153</v>
      </c>
      <c r="E155" s="419">
        <f>+IFERROR((AVERAGE(E131:E154)),0)</f>
        <v>0.50183333333333335</v>
      </c>
      <c r="F155" s="418">
        <f>+IFERROR((AVERAGE(F131:F154)),0)</f>
        <v>0.3263636363636363</v>
      </c>
      <c r="G155" s="419">
        <f>+IFERROR((AVERAGE(G131:G154)),0)</f>
        <v>0.52874999999999994</v>
      </c>
      <c r="H155" s="418">
        <f>+IFERROR((AVERAGE(H131:H154)),0)</f>
        <v>0.33545454545454539</v>
      </c>
      <c r="I155" s="420">
        <f t="shared" ref="I155:L155" si="38">+IFERROR((AVERAGE(I131:I154)),"")</f>
        <v>27.263636363636362</v>
      </c>
      <c r="J155" s="420">
        <f t="shared" si="38"/>
        <v>14.427272727272726</v>
      </c>
      <c r="K155" s="420">
        <f t="shared" si="38"/>
        <v>2.5666666666666669</v>
      </c>
      <c r="L155" s="420">
        <f t="shared" si="38"/>
        <v>2.2166666666666668</v>
      </c>
      <c r="M155" s="420">
        <f>+IFERROR((AVERAGE(M131:M154)),0)</f>
        <v>17.931666666666668</v>
      </c>
      <c r="N155" s="420">
        <f>+IFERROR((AVERAGE(N131:N154)),0)</f>
        <v>2.3566666666666669</v>
      </c>
      <c r="O155" s="420">
        <f>+IFERROR((AVERAGE(O131:O154)),0)</f>
        <v>8.2083333333333339</v>
      </c>
      <c r="P155" s="85">
        <f t="shared" si="22"/>
        <v>0.65185788394257449</v>
      </c>
      <c r="Q155" s="416">
        <f>IFERROR(1/P155,0)</f>
        <v>1.5340767130893445</v>
      </c>
      <c r="R155" s="422"/>
      <c r="S155" s="240"/>
    </row>
    <row r="156" spans="1:19" ht="12" customHeight="1" outlineLevel="1">
      <c r="A156" s="36">
        <v>0.375</v>
      </c>
      <c r="B156" s="86">
        <v>1398</v>
      </c>
      <c r="C156" s="86">
        <v>929</v>
      </c>
      <c r="D156" s="87">
        <v>0.14899999999999999</v>
      </c>
      <c r="E156" s="87">
        <v>0.38800000000000001</v>
      </c>
      <c r="F156" s="226">
        <v>0.3</v>
      </c>
      <c r="G156" s="87">
        <v>0.39400000000000002</v>
      </c>
      <c r="H156" s="226">
        <v>0.31</v>
      </c>
      <c r="I156" s="228">
        <v>25.4</v>
      </c>
      <c r="J156" s="228">
        <v>13.3</v>
      </c>
      <c r="K156" s="228">
        <v>2.4</v>
      </c>
      <c r="L156" s="228">
        <v>1.9</v>
      </c>
      <c r="M156" s="414">
        <f>(I156*0.4+J156*0.6)</f>
        <v>18.14</v>
      </c>
      <c r="N156" s="414">
        <f>(K156*0.4+L156*0.6)</f>
        <v>2.0999999999999996</v>
      </c>
      <c r="O156" s="88">
        <v>8.1999999999999993</v>
      </c>
      <c r="P156" s="38">
        <f t="shared" si="22"/>
        <v>0.66452074391988558</v>
      </c>
      <c r="Q156" s="415">
        <f>IFERROR(1/P156,0)</f>
        <v>1.5048439181916038</v>
      </c>
      <c r="R156" s="422"/>
      <c r="S156" s="240"/>
    </row>
    <row r="157" spans="1:19" ht="12" customHeight="1" outlineLevel="1">
      <c r="A157" s="39">
        <v>0.41666666666666669</v>
      </c>
      <c r="B157" s="86">
        <v>1283</v>
      </c>
      <c r="C157" s="86">
        <v>688</v>
      </c>
      <c r="D157" s="87"/>
      <c r="E157" s="87"/>
      <c r="F157" s="87"/>
      <c r="G157" s="87"/>
      <c r="H157" s="87"/>
      <c r="I157" s="228"/>
      <c r="J157" s="228"/>
      <c r="K157" s="228"/>
      <c r="L157" s="228"/>
      <c r="M157" s="228"/>
      <c r="N157" s="87"/>
      <c r="O157" s="88"/>
      <c r="P157" s="38">
        <f t="shared" si="22"/>
        <v>0.53624318004676541</v>
      </c>
      <c r="Q157" s="415">
        <f>IFERROR(1/P157,0)</f>
        <v>1.8648255813953487</v>
      </c>
      <c r="R157" s="240"/>
      <c r="S157" s="240" t="s">
        <v>142</v>
      </c>
    </row>
    <row r="158" spans="1:19" ht="12" customHeight="1" outlineLevel="1">
      <c r="A158" s="39">
        <v>0.45833333333333331</v>
      </c>
      <c r="B158" s="86">
        <v>1323</v>
      </c>
      <c r="C158" s="86">
        <v>756</v>
      </c>
      <c r="D158" s="87">
        <v>0.14799999999999999</v>
      </c>
      <c r="E158" s="87">
        <v>0.48599999999999999</v>
      </c>
      <c r="F158" s="226">
        <v>0.36</v>
      </c>
      <c r="G158" s="87">
        <v>0.44900000000000001</v>
      </c>
      <c r="H158" s="226">
        <v>0.34</v>
      </c>
      <c r="I158" s="228">
        <v>19.399999999999999</v>
      </c>
      <c r="J158" s="228">
        <v>14</v>
      </c>
      <c r="K158" s="228">
        <v>1.7</v>
      </c>
      <c r="L158" s="228">
        <v>2</v>
      </c>
      <c r="M158" s="414">
        <f>(I158*0.4+J158*0.6)</f>
        <v>16.16</v>
      </c>
      <c r="N158" s="414">
        <f>(K158*0.4+L158*0.6)</f>
        <v>1.88</v>
      </c>
      <c r="O158" s="88">
        <v>8.1999999999999993</v>
      </c>
      <c r="P158" s="38">
        <f t="shared" si="22"/>
        <v>0.5714285714285714</v>
      </c>
      <c r="Q158" s="415">
        <f t="shared" ref="Q158:Q179" si="39">IFERROR(1/P158,0)</f>
        <v>1.75</v>
      </c>
      <c r="R158" s="422"/>
      <c r="S158" s="240"/>
    </row>
    <row r="159" spans="1:19" ht="12" customHeight="1" outlineLevel="1">
      <c r="A159" s="39">
        <v>0.5</v>
      </c>
      <c r="B159" s="86">
        <v>1364</v>
      </c>
      <c r="C159" s="86">
        <v>848</v>
      </c>
      <c r="D159" s="87"/>
      <c r="E159" s="87"/>
      <c r="F159" s="87"/>
      <c r="G159" s="87"/>
      <c r="H159" s="87"/>
      <c r="I159" s="228"/>
      <c r="J159" s="228"/>
      <c r="K159" s="228"/>
      <c r="L159" s="228"/>
      <c r="M159" s="414"/>
      <c r="N159" s="414"/>
      <c r="O159" s="88"/>
      <c r="P159" s="38">
        <f t="shared" ref="P159:P213" si="40">+IFERROR(C159/B159,"")</f>
        <v>0.6217008797653959</v>
      </c>
      <c r="Q159" s="415">
        <f t="shared" si="39"/>
        <v>1.6084905660377358</v>
      </c>
      <c r="R159" s="422"/>
      <c r="S159" s="240"/>
    </row>
    <row r="160" spans="1:19" ht="12" customHeight="1" outlineLevel="1">
      <c r="A160" s="39">
        <v>0.54166666666666663</v>
      </c>
      <c r="B160" s="86">
        <v>1344</v>
      </c>
      <c r="C160" s="86">
        <v>946</v>
      </c>
      <c r="D160" s="87">
        <v>0.157</v>
      </c>
      <c r="E160" s="87">
        <v>0.53400000000000003</v>
      </c>
      <c r="F160" s="226">
        <v>0.39</v>
      </c>
      <c r="G160" s="87">
        <v>0.432</v>
      </c>
      <c r="H160" s="226">
        <v>0.38</v>
      </c>
      <c r="I160" s="228">
        <v>25.5</v>
      </c>
      <c r="J160" s="228">
        <v>15.4</v>
      </c>
      <c r="K160" s="228">
        <v>2.6</v>
      </c>
      <c r="L160" s="228">
        <v>2.5</v>
      </c>
      <c r="M160" s="414">
        <f>(I160*0.4+J160*0.6)</f>
        <v>19.440000000000001</v>
      </c>
      <c r="N160" s="414">
        <f>(K160*0.4+L160*0.6)</f>
        <v>2.54</v>
      </c>
      <c r="O160" s="88">
        <v>8.1</v>
      </c>
      <c r="P160" s="38">
        <f t="shared" si="40"/>
        <v>0.70386904761904767</v>
      </c>
      <c r="Q160" s="415">
        <f t="shared" si="39"/>
        <v>1.4207188160676532</v>
      </c>
      <c r="R160" s="422"/>
      <c r="S160" s="240"/>
    </row>
    <row r="161" spans="1:19" ht="12" customHeight="1" outlineLevel="1">
      <c r="A161" s="39">
        <v>0.58333333333333337</v>
      </c>
      <c r="B161" s="86">
        <v>1405</v>
      </c>
      <c r="C161" s="86">
        <v>976</v>
      </c>
      <c r="D161" s="87"/>
      <c r="E161" s="87"/>
      <c r="F161" s="87"/>
      <c r="G161" s="87"/>
      <c r="H161" s="87"/>
      <c r="I161" s="228"/>
      <c r="J161" s="228"/>
      <c r="K161" s="228"/>
      <c r="L161" s="228"/>
      <c r="M161" s="414"/>
      <c r="N161" s="414"/>
      <c r="O161" s="88"/>
      <c r="P161" s="38">
        <f t="shared" si="40"/>
        <v>0.69466192170818508</v>
      </c>
      <c r="Q161" s="415">
        <f t="shared" si="39"/>
        <v>1.4395491803278688</v>
      </c>
      <c r="R161" s="422"/>
      <c r="S161" s="240"/>
    </row>
    <row r="162" spans="1:19" ht="12" customHeight="1" outlineLevel="1">
      <c r="A162" s="37">
        <v>0.625</v>
      </c>
      <c r="B162" s="86">
        <v>1391</v>
      </c>
      <c r="C162" s="86">
        <v>870</v>
      </c>
      <c r="D162" s="87">
        <v>0.13100000000000001</v>
      </c>
      <c r="E162" s="87">
        <v>0.40899999999999997</v>
      </c>
      <c r="F162" s="226">
        <v>0.33</v>
      </c>
      <c r="G162" s="87">
        <v>0.59199999999999997</v>
      </c>
      <c r="H162" s="226">
        <v>0.4</v>
      </c>
      <c r="I162" s="228">
        <v>22.3</v>
      </c>
      <c r="J162" s="228">
        <v>14.7</v>
      </c>
      <c r="K162" s="228">
        <v>2.6</v>
      </c>
      <c r="L162" s="228">
        <v>2.6</v>
      </c>
      <c r="M162" s="414">
        <f>(I162*0.4+J162*0.6)</f>
        <v>17.739999999999998</v>
      </c>
      <c r="N162" s="414">
        <f>(K162*0.4+L162*0.6)</f>
        <v>2.6</v>
      </c>
      <c r="O162" s="88">
        <v>8.1</v>
      </c>
      <c r="P162" s="38">
        <f t="shared" si="40"/>
        <v>0.62544931703810214</v>
      </c>
      <c r="Q162" s="415">
        <f t="shared" si="39"/>
        <v>1.5988505747126436</v>
      </c>
      <c r="R162" s="422"/>
      <c r="S162" s="240" t="s">
        <v>143</v>
      </c>
    </row>
    <row r="163" spans="1:19" ht="12" customHeight="1" outlineLevel="1">
      <c r="A163" s="37">
        <v>0.66666666666666663</v>
      </c>
      <c r="B163" s="86">
        <v>1369</v>
      </c>
      <c r="C163" s="86">
        <v>856</v>
      </c>
      <c r="D163" s="87"/>
      <c r="E163" s="87"/>
      <c r="F163" s="87"/>
      <c r="G163" s="87"/>
      <c r="H163" s="87"/>
      <c r="I163" s="228"/>
      <c r="J163" s="228"/>
      <c r="K163" s="228"/>
      <c r="L163" s="228"/>
      <c r="M163" s="414"/>
      <c r="N163" s="414"/>
      <c r="O163" s="88"/>
      <c r="P163" s="38">
        <f t="shared" si="40"/>
        <v>0.62527392257121983</v>
      </c>
      <c r="Q163" s="415">
        <f t="shared" si="39"/>
        <v>1.5992990654205608</v>
      </c>
      <c r="R163" s="422"/>
      <c r="S163" s="240"/>
    </row>
    <row r="164" spans="1:19" ht="12" customHeight="1" outlineLevel="1">
      <c r="A164" s="94">
        <v>0.70833333333333337</v>
      </c>
      <c r="B164" s="86">
        <v>1318</v>
      </c>
      <c r="C164" s="86">
        <v>976</v>
      </c>
      <c r="D164" s="157">
        <v>0.26800000000000002</v>
      </c>
      <c r="E164" s="87">
        <v>0.65300000000000002</v>
      </c>
      <c r="F164" s="226">
        <v>0.4</v>
      </c>
      <c r="G164" s="87">
        <v>0.66500000000000004</v>
      </c>
      <c r="H164" s="226">
        <v>0.41</v>
      </c>
      <c r="I164" s="228">
        <v>20.7</v>
      </c>
      <c r="J164" s="228">
        <v>14.4</v>
      </c>
      <c r="K164" s="228">
        <v>1.3</v>
      </c>
      <c r="L164" s="228">
        <v>2.4</v>
      </c>
      <c r="M164" s="414">
        <f t="shared" ref="M164:M178" si="41">(I164*0.4+J164*0.6)</f>
        <v>16.920000000000002</v>
      </c>
      <c r="N164" s="414">
        <f t="shared" ref="N164:N178" si="42">(K164*0.4+L164*0.6)</f>
        <v>1.96</v>
      </c>
      <c r="O164" s="88">
        <v>8</v>
      </c>
      <c r="P164" s="38">
        <f t="shared" si="40"/>
        <v>0.74051593323216991</v>
      </c>
      <c r="Q164" s="415">
        <f t="shared" si="39"/>
        <v>1.3504098360655739</v>
      </c>
      <c r="R164" s="422" t="s">
        <v>144</v>
      </c>
      <c r="S164" s="240"/>
    </row>
    <row r="165" spans="1:19" ht="12" customHeight="1" outlineLevel="1">
      <c r="A165" s="37">
        <v>0.75</v>
      </c>
      <c r="B165" s="86">
        <v>1310</v>
      </c>
      <c r="C165" s="86">
        <v>1079</v>
      </c>
      <c r="D165" s="87"/>
      <c r="E165" s="87"/>
      <c r="F165" s="87"/>
      <c r="G165" s="87"/>
      <c r="H165" s="87"/>
      <c r="I165" s="226"/>
      <c r="J165" s="226"/>
      <c r="K165" s="226"/>
      <c r="L165" s="226"/>
      <c r="M165" s="414"/>
      <c r="N165" s="414"/>
      <c r="O165" s="88"/>
      <c r="P165" s="38">
        <f t="shared" si="40"/>
        <v>0.82366412213740459</v>
      </c>
      <c r="Q165" s="415">
        <f t="shared" si="39"/>
        <v>1.2140871177015755</v>
      </c>
      <c r="R165" s="422" t="s">
        <v>145</v>
      </c>
      <c r="S165" s="240"/>
    </row>
    <row r="166" spans="1:19" ht="12" customHeight="1" outlineLevel="1">
      <c r="A166" s="37">
        <v>0.79166666666666663</v>
      </c>
      <c r="B166" s="86">
        <v>1314</v>
      </c>
      <c r="C166" s="86">
        <v>833</v>
      </c>
      <c r="D166" s="87">
        <v>0.29199999999999998</v>
      </c>
      <c r="E166" s="87">
        <v>0.61299999999999999</v>
      </c>
      <c r="F166" s="226">
        <v>0.38</v>
      </c>
      <c r="G166" s="87">
        <v>0.65200000000000002</v>
      </c>
      <c r="H166" s="226">
        <v>0.4</v>
      </c>
      <c r="I166" s="228">
        <v>18.7</v>
      </c>
      <c r="J166" s="228">
        <v>11.6</v>
      </c>
      <c r="K166" s="228">
        <v>1.2</v>
      </c>
      <c r="L166" s="228">
        <v>1</v>
      </c>
      <c r="M166" s="414">
        <f t="shared" si="41"/>
        <v>14.440000000000001</v>
      </c>
      <c r="N166" s="414">
        <f t="shared" si="42"/>
        <v>1.08</v>
      </c>
      <c r="O166" s="88">
        <v>8.1</v>
      </c>
      <c r="P166" s="38">
        <f t="shared" si="40"/>
        <v>0.63394216133942161</v>
      </c>
      <c r="Q166" s="415">
        <f t="shared" si="39"/>
        <v>1.5774309723889557</v>
      </c>
      <c r="R166" s="422" t="s">
        <v>146</v>
      </c>
      <c r="S166" s="240"/>
    </row>
    <row r="167" spans="1:19" ht="12" customHeight="1" outlineLevel="1">
      <c r="A167" s="37">
        <v>0.83333333333333337</v>
      </c>
      <c r="B167" s="86">
        <v>1322</v>
      </c>
      <c r="C167" s="86">
        <v>998</v>
      </c>
      <c r="D167" s="87"/>
      <c r="E167" s="87"/>
      <c r="F167" s="87"/>
      <c r="G167" s="87"/>
      <c r="H167" s="87"/>
      <c r="I167" s="226"/>
      <c r="J167" s="226"/>
      <c r="K167" s="226"/>
      <c r="L167" s="226"/>
      <c r="M167" s="414"/>
      <c r="N167" s="414"/>
      <c r="O167" s="88"/>
      <c r="P167" s="38">
        <f t="shared" si="40"/>
        <v>0.75491679273827539</v>
      </c>
      <c r="Q167" s="415">
        <f t="shared" si="39"/>
        <v>1.3246492985971943</v>
      </c>
      <c r="R167" s="422"/>
      <c r="S167" s="240"/>
    </row>
    <row r="168" spans="1:19" ht="12" customHeight="1" outlineLevel="1">
      <c r="A168" s="37">
        <v>0.875</v>
      </c>
      <c r="B168" s="86">
        <v>1317</v>
      </c>
      <c r="C168" s="86">
        <v>675</v>
      </c>
      <c r="D168" s="87">
        <v>0.311</v>
      </c>
      <c r="E168" s="87">
        <v>0.54800000000000004</v>
      </c>
      <c r="F168" s="226">
        <v>0.34</v>
      </c>
      <c r="G168" s="87">
        <v>0.49199999999999999</v>
      </c>
      <c r="H168" s="226">
        <v>0.3</v>
      </c>
      <c r="I168" s="228">
        <v>19.2</v>
      </c>
      <c r="J168" s="228">
        <v>12.2</v>
      </c>
      <c r="K168" s="228">
        <v>1.2</v>
      </c>
      <c r="L168" s="228">
        <v>1.1000000000000001</v>
      </c>
      <c r="M168" s="414">
        <f t="shared" si="41"/>
        <v>15</v>
      </c>
      <c r="N168" s="414">
        <f t="shared" si="42"/>
        <v>1.1400000000000001</v>
      </c>
      <c r="O168" s="88">
        <v>8.1</v>
      </c>
      <c r="P168" s="38">
        <f t="shared" si="40"/>
        <v>0.51252847380410027</v>
      </c>
      <c r="Q168" s="415">
        <f t="shared" si="39"/>
        <v>1.951111111111111</v>
      </c>
      <c r="R168" s="422" t="s">
        <v>147</v>
      </c>
      <c r="S168" s="240"/>
    </row>
    <row r="169" spans="1:19" ht="12" customHeight="1" outlineLevel="1">
      <c r="A169" s="37">
        <v>0.91666666666666663</v>
      </c>
      <c r="B169" s="86">
        <v>1245</v>
      </c>
      <c r="C169" s="86">
        <v>807</v>
      </c>
      <c r="D169" s="87"/>
      <c r="E169" s="87"/>
      <c r="F169" s="87"/>
      <c r="G169" s="87"/>
      <c r="H169" s="87"/>
      <c r="I169" s="228"/>
      <c r="J169" s="228"/>
      <c r="K169" s="228"/>
      <c r="L169" s="228"/>
      <c r="M169" s="414"/>
      <c r="N169" s="414"/>
      <c r="O169" s="88"/>
      <c r="P169" s="38">
        <f t="shared" si="40"/>
        <v>0.64819277108433737</v>
      </c>
      <c r="Q169" s="415">
        <f>IFERROR(1/P169,0)</f>
        <v>1.5427509293680297</v>
      </c>
      <c r="R169" s="422" t="s">
        <v>148</v>
      </c>
      <c r="S169" s="240"/>
    </row>
    <row r="170" spans="1:19" ht="12" customHeight="1" outlineLevel="1">
      <c r="A170" s="37">
        <v>0.95833333333333337</v>
      </c>
      <c r="B170" s="86">
        <v>1141</v>
      </c>
      <c r="C170" s="86">
        <v>848</v>
      </c>
      <c r="D170" s="87">
        <v>0.309</v>
      </c>
      <c r="E170" s="87">
        <v>0.56000000000000005</v>
      </c>
      <c r="F170" s="226">
        <v>0.36</v>
      </c>
      <c r="G170" s="87">
        <v>0.48599999999999999</v>
      </c>
      <c r="H170" s="226">
        <v>0.27</v>
      </c>
      <c r="I170" s="228">
        <v>20.7</v>
      </c>
      <c r="J170" s="228">
        <v>11.9</v>
      </c>
      <c r="K170" s="228">
        <v>1.5</v>
      </c>
      <c r="L170" s="228">
        <v>1</v>
      </c>
      <c r="M170" s="414">
        <f t="shared" si="41"/>
        <v>15.419999999999998</v>
      </c>
      <c r="N170" s="414">
        <f t="shared" si="42"/>
        <v>1.2000000000000002</v>
      </c>
      <c r="O170" s="88">
        <v>8.5</v>
      </c>
      <c r="P170" s="38">
        <f t="shared" si="40"/>
        <v>0.74320771253286588</v>
      </c>
      <c r="Q170" s="415">
        <f t="shared" si="39"/>
        <v>1.3455188679245282</v>
      </c>
      <c r="R170" s="422" t="s">
        <v>149</v>
      </c>
      <c r="S170" s="240"/>
    </row>
    <row r="171" spans="1:19" ht="12" customHeight="1" outlineLevel="1">
      <c r="A171" s="37">
        <v>0</v>
      </c>
      <c r="B171" s="86">
        <v>1239</v>
      </c>
      <c r="C171" s="86">
        <v>784</v>
      </c>
      <c r="D171" s="87"/>
      <c r="E171" s="87"/>
      <c r="F171" s="87"/>
      <c r="G171" s="87"/>
      <c r="H171" s="87"/>
      <c r="I171" s="228"/>
      <c r="J171" s="228"/>
      <c r="K171" s="228"/>
      <c r="L171" s="228"/>
      <c r="M171" s="414"/>
      <c r="N171" s="414"/>
      <c r="O171" s="88"/>
      <c r="P171" s="38">
        <f t="shared" si="40"/>
        <v>0.63276836158192096</v>
      </c>
      <c r="Q171" s="415">
        <f>IFERROR(1/P171,0)</f>
        <v>1.5803571428571428</v>
      </c>
      <c r="R171" s="422"/>
      <c r="S171" s="240"/>
    </row>
    <row r="172" spans="1:19" ht="12" customHeight="1" outlineLevel="1">
      <c r="A172" s="37">
        <v>4.1666666666666664E-2</v>
      </c>
      <c r="B172" s="86">
        <v>1310</v>
      </c>
      <c r="C172" s="86">
        <v>818</v>
      </c>
      <c r="D172" s="87">
        <v>0.17299999999999999</v>
      </c>
      <c r="E172" s="87">
        <v>0.48799999999999999</v>
      </c>
      <c r="F172" s="226">
        <v>0.28000000000000003</v>
      </c>
      <c r="G172" s="87">
        <v>0.54200000000000004</v>
      </c>
      <c r="H172" s="226">
        <v>0.33</v>
      </c>
      <c r="I172" s="228">
        <v>26.6</v>
      </c>
      <c r="J172" s="228">
        <v>12.4</v>
      </c>
      <c r="K172" s="228">
        <v>2.2000000000000002</v>
      </c>
      <c r="L172" s="228">
        <v>1.4</v>
      </c>
      <c r="M172" s="414">
        <f t="shared" si="41"/>
        <v>18.079999999999998</v>
      </c>
      <c r="N172" s="414">
        <f t="shared" si="42"/>
        <v>1.7200000000000002</v>
      </c>
      <c r="O172" s="88">
        <v>8</v>
      </c>
      <c r="P172" s="38">
        <f t="shared" si="40"/>
        <v>0.62442748091603051</v>
      </c>
      <c r="Q172" s="415">
        <f t="shared" si="39"/>
        <v>1.6014669926650367</v>
      </c>
      <c r="R172" s="35" t="s">
        <v>150</v>
      </c>
      <c r="S172" s="240"/>
    </row>
    <row r="173" spans="1:19" ht="12" customHeight="1" outlineLevel="1">
      <c r="A173" s="37">
        <v>8.3333333333333329E-2</v>
      </c>
      <c r="B173" s="86">
        <v>1300</v>
      </c>
      <c r="C173" s="86">
        <v>809</v>
      </c>
      <c r="D173" s="87"/>
      <c r="E173" s="87"/>
      <c r="F173" s="87"/>
      <c r="G173" s="87"/>
      <c r="H173" s="87"/>
      <c r="I173" s="226"/>
      <c r="J173" s="226"/>
      <c r="K173" s="226"/>
      <c r="L173" s="226"/>
      <c r="M173" s="414"/>
      <c r="N173" s="414"/>
      <c r="O173" s="88"/>
      <c r="P173" s="38">
        <f>+IFERROR(C173/B173,"")</f>
        <v>0.62230769230769234</v>
      </c>
      <c r="Q173" s="415">
        <f t="shared" si="39"/>
        <v>1.606922126081582</v>
      </c>
      <c r="R173" s="422" t="s">
        <v>151</v>
      </c>
      <c r="S173" s="240"/>
    </row>
    <row r="174" spans="1:19" ht="12" customHeight="1" outlineLevel="1">
      <c r="A174" s="37">
        <v>0.125</v>
      </c>
      <c r="B174" s="86">
        <v>1260</v>
      </c>
      <c r="C174" s="86">
        <v>898</v>
      </c>
      <c r="D174" s="87">
        <v>0.16900000000000001</v>
      </c>
      <c r="E174" s="87">
        <v>0.55900000000000005</v>
      </c>
      <c r="F174" s="226">
        <v>0.36</v>
      </c>
      <c r="G174" s="87">
        <v>0.55300000000000005</v>
      </c>
      <c r="H174" s="226">
        <v>0.34</v>
      </c>
      <c r="I174" s="228">
        <v>24.3</v>
      </c>
      <c r="J174" s="228">
        <v>12.3</v>
      </c>
      <c r="K174" s="228">
        <v>1.8</v>
      </c>
      <c r="L174" s="228">
        <v>1.2</v>
      </c>
      <c r="M174" s="414">
        <f t="shared" si="41"/>
        <v>17.100000000000001</v>
      </c>
      <c r="N174" s="414">
        <f t="shared" si="42"/>
        <v>1.44</v>
      </c>
      <c r="O174" s="88">
        <v>8.3000000000000007</v>
      </c>
      <c r="P174" s="38">
        <f t="shared" si="40"/>
        <v>0.71269841269841272</v>
      </c>
      <c r="Q174" s="415">
        <f t="shared" si="39"/>
        <v>1.4031180400890868</v>
      </c>
      <c r="R174" s="35" t="s">
        <v>152</v>
      </c>
      <c r="S174" s="240"/>
    </row>
    <row r="175" spans="1:19" ht="12" customHeight="1" outlineLevel="1">
      <c r="A175" s="37">
        <v>0.16666666666666666</v>
      </c>
      <c r="B175" s="86">
        <v>1215</v>
      </c>
      <c r="C175" s="86">
        <v>907</v>
      </c>
      <c r="D175" s="87"/>
      <c r="E175" s="87"/>
      <c r="F175" s="87"/>
      <c r="G175" s="87"/>
      <c r="H175" s="87"/>
      <c r="I175" s="226"/>
      <c r="J175" s="226"/>
      <c r="K175" s="226"/>
      <c r="L175" s="226"/>
      <c r="M175" s="414"/>
      <c r="N175" s="414"/>
      <c r="O175" s="88"/>
      <c r="P175" s="38">
        <f t="shared" si="40"/>
        <v>0.74650205761316868</v>
      </c>
      <c r="Q175" s="415">
        <f t="shared" si="39"/>
        <v>1.3395810363836826</v>
      </c>
      <c r="R175" s="422"/>
      <c r="S175" s="240"/>
    </row>
    <row r="176" spans="1:19" ht="12" customHeight="1" outlineLevel="1">
      <c r="A176" s="37">
        <v>0.20833333333333334</v>
      </c>
      <c r="B176" s="86">
        <v>1302</v>
      </c>
      <c r="C176" s="86">
        <v>769</v>
      </c>
      <c r="D176" s="87">
        <v>0.17</v>
      </c>
      <c r="E176" s="87">
        <v>0.59</v>
      </c>
      <c r="F176" s="226">
        <v>0.38</v>
      </c>
      <c r="G176" s="87">
        <v>0.57899999999999996</v>
      </c>
      <c r="H176" s="226">
        <v>0.36</v>
      </c>
      <c r="I176" s="228">
        <v>24</v>
      </c>
      <c r="J176" s="228">
        <v>12.3</v>
      </c>
      <c r="K176" s="228">
        <v>1.9</v>
      </c>
      <c r="L176" s="228">
        <v>1.4</v>
      </c>
      <c r="M176" s="414">
        <f t="shared" si="41"/>
        <v>16.98</v>
      </c>
      <c r="N176" s="414">
        <f t="shared" si="42"/>
        <v>1.6</v>
      </c>
      <c r="O176" s="88">
        <v>8.1</v>
      </c>
      <c r="P176" s="38">
        <f t="shared" si="40"/>
        <v>0.59062980030721968</v>
      </c>
      <c r="Q176" s="415">
        <f t="shared" si="39"/>
        <v>1.6931079323797138</v>
      </c>
      <c r="R176" s="422"/>
      <c r="S176" s="240"/>
    </row>
    <row r="177" spans="1:19" ht="12" customHeight="1" outlineLevel="1">
      <c r="A177" s="37">
        <v>0.25</v>
      </c>
      <c r="B177" s="86">
        <v>1320</v>
      </c>
      <c r="C177" s="86">
        <v>887</v>
      </c>
      <c r="D177" s="87"/>
      <c r="E177" s="87"/>
      <c r="F177" s="87"/>
      <c r="G177" s="87"/>
      <c r="H177" s="87"/>
      <c r="I177" s="228"/>
      <c r="J177" s="228"/>
      <c r="K177" s="226"/>
      <c r="L177" s="226"/>
      <c r="M177" s="414"/>
      <c r="N177" s="414"/>
      <c r="O177" s="88"/>
      <c r="P177" s="38">
        <f t="shared" si="40"/>
        <v>0.67196969696969699</v>
      </c>
      <c r="Q177" s="415">
        <f t="shared" si="39"/>
        <v>1.488162344983089</v>
      </c>
      <c r="R177" s="422"/>
      <c r="S177" s="240"/>
    </row>
    <row r="178" spans="1:19" ht="12" customHeight="1" outlineLevel="1">
      <c r="A178" s="37">
        <v>0.29166666666666669</v>
      </c>
      <c r="B178" s="86">
        <v>1357</v>
      </c>
      <c r="C178" s="86">
        <v>866</v>
      </c>
      <c r="D178" s="87">
        <v>0.16800000000000001</v>
      </c>
      <c r="E178" s="87">
        <v>0.56899999999999995</v>
      </c>
      <c r="F178" s="226">
        <v>0.36</v>
      </c>
      <c r="G178" s="87">
        <v>0.54600000000000004</v>
      </c>
      <c r="H178" s="226">
        <v>0.33</v>
      </c>
      <c r="I178" s="228">
        <v>25.4</v>
      </c>
      <c r="J178" s="228">
        <v>10.9</v>
      </c>
      <c r="K178" s="228">
        <v>1.7</v>
      </c>
      <c r="L178" s="228">
        <v>1.2</v>
      </c>
      <c r="M178" s="414">
        <f t="shared" si="41"/>
        <v>16.7</v>
      </c>
      <c r="N178" s="414">
        <f t="shared" si="42"/>
        <v>1.4</v>
      </c>
      <c r="O178" s="88">
        <v>8.1</v>
      </c>
      <c r="P178" s="38">
        <f t="shared" si="40"/>
        <v>0.6381724392041267</v>
      </c>
      <c r="Q178" s="415">
        <f t="shared" si="39"/>
        <v>1.5669745958429562</v>
      </c>
      <c r="R178" s="422"/>
      <c r="S178" s="240"/>
    </row>
    <row r="179" spans="1:19" ht="12" customHeight="1" outlineLevel="1">
      <c r="A179" s="89">
        <v>0.33333333333333331</v>
      </c>
      <c r="B179" s="90">
        <v>1375</v>
      </c>
      <c r="C179" s="90">
        <v>902</v>
      </c>
      <c r="D179" s="91"/>
      <c r="E179" s="91"/>
      <c r="F179" s="91"/>
      <c r="G179" s="91"/>
      <c r="H179" s="91"/>
      <c r="I179" s="227"/>
      <c r="J179" s="227"/>
      <c r="K179" s="227"/>
      <c r="L179" s="91"/>
      <c r="M179" s="91"/>
      <c r="N179" s="91"/>
      <c r="O179" s="92"/>
      <c r="P179" s="93">
        <f t="shared" si="40"/>
        <v>0.65600000000000003</v>
      </c>
      <c r="Q179" s="415">
        <f t="shared" si="39"/>
        <v>1.524390243902439</v>
      </c>
      <c r="R179" s="422"/>
      <c r="S179" s="240"/>
    </row>
    <row r="180" spans="1:19" ht="12" customHeight="1">
      <c r="A180" s="83">
        <v>46272</v>
      </c>
      <c r="B180" s="84">
        <f>+IF(SUM(B156:B179)=0, "", SUM(B156:B179))</f>
        <v>31522</v>
      </c>
      <c r="C180" s="84">
        <f>+IF(SUM(C156:C179)=0, "", SUM(C156:C179))</f>
        <v>20725</v>
      </c>
      <c r="D180" s="419">
        <f>+IFERROR((AVERAGE(D156:D179)),0)</f>
        <v>0.20374999999999999</v>
      </c>
      <c r="E180" s="419">
        <f>+IFERROR((AVERAGE(E156:E179)),0)</f>
        <v>0.53308333333333335</v>
      </c>
      <c r="F180" s="418">
        <f>+IFERROR((AVERAGE(F156:F179)),0)</f>
        <v>0.35333333333333328</v>
      </c>
      <c r="G180" s="419">
        <f>+IFERROR((AVERAGE(G156:G179)),0)</f>
        <v>0.53183333333333327</v>
      </c>
      <c r="H180" s="418">
        <f>+IFERROR((AVERAGE(H156:H179)),0)</f>
        <v>0.34749999999999998</v>
      </c>
      <c r="I180" s="420">
        <f t="shared" ref="I180:L180" si="43">+IFERROR((AVERAGE(I156:I179)),"")</f>
        <v>22.683333333333334</v>
      </c>
      <c r="J180" s="420">
        <f t="shared" si="43"/>
        <v>12.950000000000003</v>
      </c>
      <c r="K180" s="420">
        <f t="shared" si="43"/>
        <v>1.8416666666666666</v>
      </c>
      <c r="L180" s="420">
        <f t="shared" si="43"/>
        <v>1.6416666666666666</v>
      </c>
      <c r="M180" s="420">
        <f>+IFERROR((AVERAGE(M156:M179)),0)</f>
        <v>16.84333333333333</v>
      </c>
      <c r="N180" s="420">
        <f>+IFERROR((AVERAGE(N156:N179)),0)</f>
        <v>1.7216666666666667</v>
      </c>
      <c r="O180" s="420">
        <f>+IFERROR((AVERAGE(O156:O179)),0)</f>
        <v>8.15</v>
      </c>
      <c r="P180" s="85">
        <f t="shared" si="40"/>
        <v>0.6574773174290971</v>
      </c>
      <c r="Q180" s="416">
        <f>IFERROR(1/P180,0)</f>
        <v>1.5209650180940895</v>
      </c>
      <c r="R180" s="422"/>
      <c r="S180" s="240"/>
    </row>
    <row r="181" spans="1:19" ht="12" customHeight="1" outlineLevel="1">
      <c r="A181" s="36">
        <v>0.375</v>
      </c>
      <c r="B181" s="86">
        <v>1439</v>
      </c>
      <c r="C181" s="86">
        <v>827</v>
      </c>
      <c r="D181" s="87">
        <v>0.16300000000000001</v>
      </c>
      <c r="E181" s="87">
        <v>0.503</v>
      </c>
      <c r="F181" s="226">
        <v>0.33</v>
      </c>
      <c r="G181" s="87">
        <v>0.58699999999999997</v>
      </c>
      <c r="H181" s="226">
        <v>0.38</v>
      </c>
      <c r="I181" s="228">
        <v>22.5</v>
      </c>
      <c r="J181" s="228">
        <v>13.4</v>
      </c>
      <c r="K181" s="228">
        <v>1.9</v>
      </c>
      <c r="L181" s="228">
        <v>1.8</v>
      </c>
      <c r="M181" s="414">
        <f>(I181*0.4+J181*0.6)</f>
        <v>17.04</v>
      </c>
      <c r="N181" s="414">
        <f>(K181*0.4+L181*0.6)</f>
        <v>1.84</v>
      </c>
      <c r="O181" s="88">
        <v>8.1999999999999993</v>
      </c>
      <c r="P181" s="38">
        <f t="shared" si="40"/>
        <v>0.57470465601111886</v>
      </c>
      <c r="Q181" s="415">
        <f>IFERROR(1/P181,0)</f>
        <v>1.740024183796856</v>
      </c>
      <c r="R181" s="422"/>
      <c r="S181" s="240"/>
    </row>
    <row r="182" spans="1:19" ht="12" customHeight="1" outlineLevel="1">
      <c r="A182" s="39">
        <v>0.41666666666666669</v>
      </c>
      <c r="B182" s="86">
        <v>1435</v>
      </c>
      <c r="C182" s="86">
        <v>850</v>
      </c>
      <c r="D182" s="87"/>
      <c r="E182" s="87"/>
      <c r="F182" s="87"/>
      <c r="G182" s="87"/>
      <c r="H182" s="87"/>
      <c r="I182" s="228"/>
      <c r="J182" s="228"/>
      <c r="K182" s="228"/>
      <c r="L182" s="228"/>
      <c r="M182" s="228"/>
      <c r="N182" s="87"/>
      <c r="O182" s="88"/>
      <c r="P182" s="38">
        <f t="shared" si="40"/>
        <v>0.59233449477351918</v>
      </c>
      <c r="Q182" s="415">
        <f>IFERROR(1/P182,0)</f>
        <v>1.6882352941176471</v>
      </c>
      <c r="R182" s="240"/>
      <c r="S182" s="240"/>
    </row>
    <row r="183" spans="1:19" ht="12" customHeight="1" outlineLevel="1">
      <c r="A183" s="39">
        <v>0.45833333333333331</v>
      </c>
      <c r="B183" s="86">
        <v>1433</v>
      </c>
      <c r="C183" s="86">
        <v>924</v>
      </c>
      <c r="D183" s="87">
        <v>0.19600000000000001</v>
      </c>
      <c r="E183" s="87">
        <v>0.65600000000000003</v>
      </c>
      <c r="F183" s="226">
        <v>0.42</v>
      </c>
      <c r="G183" s="87">
        <v>0.59799999999999998</v>
      </c>
      <c r="H183" s="226">
        <v>0.4</v>
      </c>
      <c r="I183" s="228">
        <v>22.8</v>
      </c>
      <c r="J183" s="228">
        <v>11.4</v>
      </c>
      <c r="K183" s="228">
        <v>1.1000000000000001</v>
      </c>
      <c r="L183" s="228">
        <v>1</v>
      </c>
      <c r="M183" s="414">
        <f>(I183*0.4+J183*0.6)</f>
        <v>15.96</v>
      </c>
      <c r="N183" s="414">
        <f>(K183*0.4+L183*0.6)</f>
        <v>1.04</v>
      </c>
      <c r="O183" s="88">
        <v>8.1999999999999993</v>
      </c>
      <c r="P183" s="38">
        <f t="shared" si="40"/>
        <v>0.64480111653872996</v>
      </c>
      <c r="Q183" s="415">
        <f t="shared" ref="Q183:Q204" si="44">IFERROR(1/P183,0)</f>
        <v>1.5508658008658007</v>
      </c>
      <c r="R183" s="422"/>
      <c r="S183" s="240"/>
    </row>
    <row r="184" spans="1:19" ht="12" customHeight="1" outlineLevel="1">
      <c r="A184" s="39">
        <v>0.5</v>
      </c>
      <c r="B184" s="86">
        <v>1412</v>
      </c>
      <c r="C184" s="86">
        <v>1105</v>
      </c>
      <c r="D184" s="87"/>
      <c r="E184" s="87"/>
      <c r="F184" s="87"/>
      <c r="G184" s="87"/>
      <c r="H184" s="87"/>
      <c r="I184" s="228"/>
      <c r="J184" s="228"/>
      <c r="K184" s="228"/>
      <c r="L184" s="228"/>
      <c r="M184" s="414"/>
      <c r="N184" s="414"/>
      <c r="O184" s="88"/>
      <c r="P184" s="38">
        <f t="shared" si="40"/>
        <v>0.78257790368271951</v>
      </c>
      <c r="Q184" s="415">
        <f t="shared" si="44"/>
        <v>1.2778280542986427</v>
      </c>
      <c r="R184" s="422"/>
      <c r="S184" s="240"/>
    </row>
    <row r="185" spans="1:19" ht="12" customHeight="1" outlineLevel="1">
      <c r="A185" s="39">
        <v>0.54166666666666663</v>
      </c>
      <c r="B185" s="86">
        <v>1411</v>
      </c>
      <c r="C185" s="86">
        <v>1069</v>
      </c>
      <c r="D185" s="87">
        <v>0.34699999999999998</v>
      </c>
      <c r="E185" s="87">
        <v>0.58399999999999996</v>
      </c>
      <c r="F185" s="226">
        <v>0.36</v>
      </c>
      <c r="G185" s="87">
        <v>0.65</v>
      </c>
      <c r="H185" s="226">
        <v>0.42</v>
      </c>
      <c r="I185" s="228">
        <v>18.8</v>
      </c>
      <c r="J185" s="228">
        <v>11.8</v>
      </c>
      <c r="K185" s="228">
        <v>1</v>
      </c>
      <c r="L185" s="228">
        <v>1</v>
      </c>
      <c r="M185" s="414">
        <f>(I185*0.4+J185*0.6)</f>
        <v>14.600000000000001</v>
      </c>
      <c r="N185" s="414">
        <f>(K185*0.4+L185*0.6)</f>
        <v>1</v>
      </c>
      <c r="O185" s="88">
        <v>8.1</v>
      </c>
      <c r="P185" s="38">
        <f t="shared" si="40"/>
        <v>0.75761871013465631</v>
      </c>
      <c r="Q185" s="415">
        <f t="shared" si="44"/>
        <v>1.3199251637043965</v>
      </c>
      <c r="R185" s="422"/>
      <c r="S185" s="240"/>
    </row>
    <row r="186" spans="1:19" ht="12" customHeight="1" outlineLevel="1">
      <c r="A186" s="39">
        <v>0.58333333333333337</v>
      </c>
      <c r="B186" s="86">
        <v>1432</v>
      </c>
      <c r="C186" s="86">
        <v>947</v>
      </c>
      <c r="D186" s="87"/>
      <c r="E186" s="87"/>
      <c r="F186" s="87"/>
      <c r="G186" s="87"/>
      <c r="H186" s="87"/>
      <c r="I186" s="228"/>
      <c r="J186" s="228"/>
      <c r="K186" s="228"/>
      <c r="L186" s="228"/>
      <c r="M186" s="414"/>
      <c r="N186" s="414"/>
      <c r="O186" s="88"/>
      <c r="P186" s="38">
        <f t="shared" si="40"/>
        <v>0.66131284916201116</v>
      </c>
      <c r="Q186" s="415">
        <f t="shared" si="44"/>
        <v>1.5121436114044351</v>
      </c>
      <c r="R186" s="422"/>
      <c r="S186" s="240"/>
    </row>
    <row r="187" spans="1:19" ht="12" customHeight="1" outlineLevel="1">
      <c r="A187" s="37">
        <v>0.625</v>
      </c>
      <c r="B187" s="86">
        <v>1430</v>
      </c>
      <c r="C187" s="86">
        <v>1090</v>
      </c>
      <c r="D187" s="87">
        <v>0.40600000000000003</v>
      </c>
      <c r="E187" s="87">
        <v>0.60299999999999998</v>
      </c>
      <c r="F187" s="226">
        <v>0.4</v>
      </c>
      <c r="G187" s="87">
        <v>0.55200000000000005</v>
      </c>
      <c r="H187" s="226">
        <v>0.36</v>
      </c>
      <c r="I187" s="228">
        <v>20.6</v>
      </c>
      <c r="J187" s="228">
        <v>12</v>
      </c>
      <c r="K187" s="228">
        <v>1.4</v>
      </c>
      <c r="L187" s="228">
        <v>0.9</v>
      </c>
      <c r="M187" s="414">
        <f>(I187*0.4+J187*0.6)</f>
        <v>15.44</v>
      </c>
      <c r="N187" s="414">
        <f>(K187*0.4+L187*0.6)</f>
        <v>1.1000000000000001</v>
      </c>
      <c r="O187" s="88">
        <v>8.1</v>
      </c>
      <c r="P187" s="38">
        <f t="shared" si="40"/>
        <v>0.76223776223776218</v>
      </c>
      <c r="Q187" s="415">
        <f t="shared" si="44"/>
        <v>1.3119266055045873</v>
      </c>
      <c r="R187" s="422"/>
      <c r="S187" s="240"/>
    </row>
    <row r="188" spans="1:19" ht="12" customHeight="1" outlineLevel="1">
      <c r="A188" s="37">
        <v>0.66666666666666663</v>
      </c>
      <c r="B188" s="86">
        <v>1413</v>
      </c>
      <c r="C188" s="86">
        <v>1067</v>
      </c>
      <c r="D188" s="87"/>
      <c r="E188" s="87"/>
      <c r="F188" s="87"/>
      <c r="G188" s="87"/>
      <c r="H188" s="87"/>
      <c r="I188" s="228"/>
      <c r="J188" s="228"/>
      <c r="K188" s="228"/>
      <c r="L188" s="228"/>
      <c r="M188" s="414"/>
      <c r="N188" s="414"/>
      <c r="O188" s="88"/>
      <c r="P188" s="38">
        <f t="shared" si="40"/>
        <v>0.75513092710544938</v>
      </c>
      <c r="Q188" s="415">
        <f t="shared" si="44"/>
        <v>1.3242736644798501</v>
      </c>
      <c r="R188" s="422"/>
      <c r="S188" s="240"/>
    </row>
    <row r="189" spans="1:19" ht="12" customHeight="1" outlineLevel="1">
      <c r="A189" s="94">
        <v>0.70833333333333337</v>
      </c>
      <c r="B189" s="86">
        <v>1428</v>
      </c>
      <c r="C189" s="86">
        <v>809</v>
      </c>
      <c r="D189" s="157">
        <v>0.436</v>
      </c>
      <c r="E189" s="87">
        <v>0.57899999999999996</v>
      </c>
      <c r="F189" s="226">
        <v>0.34</v>
      </c>
      <c r="G189" s="87">
        <v>0.48399999999999999</v>
      </c>
      <c r="H189" s="226">
        <v>0.31</v>
      </c>
      <c r="I189" s="228">
        <v>26</v>
      </c>
      <c r="J189" s="228">
        <v>12.7</v>
      </c>
      <c r="K189" s="228">
        <v>1.4</v>
      </c>
      <c r="L189" s="228">
        <v>1</v>
      </c>
      <c r="M189" s="414">
        <f t="shared" ref="M189:M203" si="45">(I189*0.4+J189*0.6)</f>
        <v>18.02</v>
      </c>
      <c r="N189" s="414">
        <f t="shared" ref="N189:N201" si="46">(K189*0.4+L189*0.6)</f>
        <v>1.1599999999999999</v>
      </c>
      <c r="O189" s="88">
        <v>8.1999999999999993</v>
      </c>
      <c r="P189" s="38">
        <f t="shared" si="40"/>
        <v>0.56652661064425769</v>
      </c>
      <c r="Q189" s="415">
        <f t="shared" si="44"/>
        <v>1.765142150803461</v>
      </c>
      <c r="R189" s="422"/>
      <c r="S189" s="240"/>
    </row>
    <row r="190" spans="1:19" ht="12" customHeight="1" outlineLevel="1">
      <c r="A190" s="37">
        <v>0.75</v>
      </c>
      <c r="B190" s="86">
        <v>1430</v>
      </c>
      <c r="C190" s="86">
        <v>880</v>
      </c>
      <c r="D190" s="87"/>
      <c r="E190" s="87"/>
      <c r="F190" s="87"/>
      <c r="G190" s="87"/>
      <c r="H190" s="87"/>
      <c r="I190" s="226"/>
      <c r="J190" s="226"/>
      <c r="K190" s="226"/>
      <c r="L190" s="226"/>
      <c r="M190" s="414"/>
      <c r="N190" s="414"/>
      <c r="O190" s="88"/>
      <c r="P190" s="38">
        <f t="shared" si="40"/>
        <v>0.61538461538461542</v>
      </c>
      <c r="Q190" s="415">
        <f t="shared" si="44"/>
        <v>1.625</v>
      </c>
      <c r="R190" s="422"/>
      <c r="S190" s="240"/>
    </row>
    <row r="191" spans="1:19" ht="12" customHeight="1" outlineLevel="1">
      <c r="A191" s="37">
        <v>0.79166666666666663</v>
      </c>
      <c r="B191" s="86">
        <v>1540</v>
      </c>
      <c r="C191" s="86">
        <v>902</v>
      </c>
      <c r="D191" s="87">
        <v>0.27900000000000003</v>
      </c>
      <c r="E191" s="87">
        <v>0.52500000000000002</v>
      </c>
      <c r="F191" s="226">
        <v>0.32</v>
      </c>
      <c r="G191" s="87">
        <v>0.48299999999999998</v>
      </c>
      <c r="H191" s="226">
        <v>0.3</v>
      </c>
      <c r="I191" s="228">
        <v>27.8</v>
      </c>
      <c r="J191" s="228">
        <v>13.1</v>
      </c>
      <c r="K191" s="228">
        <v>2.1</v>
      </c>
      <c r="L191" s="228">
        <v>1.1000000000000001</v>
      </c>
      <c r="M191" s="414">
        <f t="shared" si="45"/>
        <v>18.98</v>
      </c>
      <c r="N191" s="414">
        <f t="shared" si="46"/>
        <v>1.5</v>
      </c>
      <c r="O191" s="88">
        <v>8.1</v>
      </c>
      <c r="P191" s="38">
        <f t="shared" si="40"/>
        <v>0.58571428571428574</v>
      </c>
      <c r="Q191" s="415">
        <f t="shared" si="44"/>
        <v>1.7073170731707317</v>
      </c>
      <c r="R191" s="422"/>
      <c r="S191" s="240"/>
    </row>
    <row r="192" spans="1:19" ht="12" customHeight="1" outlineLevel="1">
      <c r="A192" s="37">
        <v>0.83333333333333337</v>
      </c>
      <c r="B192" s="86">
        <v>1524</v>
      </c>
      <c r="C192" s="86">
        <v>894</v>
      </c>
      <c r="D192" s="87"/>
      <c r="E192" s="87"/>
      <c r="F192" s="87"/>
      <c r="G192" s="87"/>
      <c r="H192" s="87"/>
      <c r="I192" s="226"/>
      <c r="J192" s="226"/>
      <c r="K192" s="226"/>
      <c r="L192" s="226"/>
      <c r="M192" s="414"/>
      <c r="N192" s="414"/>
      <c r="O192" s="88"/>
      <c r="P192" s="38">
        <f t="shared" si="40"/>
        <v>0.58661417322834641</v>
      </c>
      <c r="Q192" s="415">
        <f t="shared" si="44"/>
        <v>1.7046979865771814</v>
      </c>
      <c r="R192" s="422"/>
      <c r="S192" s="240"/>
    </row>
    <row r="193" spans="1:19" ht="12" customHeight="1" outlineLevel="1">
      <c r="A193" s="37">
        <v>0.875</v>
      </c>
      <c r="B193" s="86">
        <v>1538</v>
      </c>
      <c r="C193" s="86">
        <v>951</v>
      </c>
      <c r="D193" s="87">
        <v>0.24099999999999999</v>
      </c>
      <c r="E193" s="87">
        <v>0.75900000000000001</v>
      </c>
      <c r="F193" s="226">
        <v>0.53</v>
      </c>
      <c r="G193" s="87">
        <v>0.73699999999999999</v>
      </c>
      <c r="H193" s="226">
        <v>0.56000000000000005</v>
      </c>
      <c r="I193" s="228">
        <v>25.6</v>
      </c>
      <c r="J193" s="228">
        <v>15.5</v>
      </c>
      <c r="K193" s="228">
        <v>2.6</v>
      </c>
      <c r="L193" s="228">
        <v>1.9</v>
      </c>
      <c r="M193" s="414">
        <f t="shared" si="45"/>
        <v>19.54</v>
      </c>
      <c r="N193" s="414">
        <f t="shared" si="46"/>
        <v>2.1799999999999997</v>
      </c>
      <c r="O193" s="88">
        <v>8.4</v>
      </c>
      <c r="P193" s="38">
        <f t="shared" si="40"/>
        <v>0.61833550065019505</v>
      </c>
      <c r="Q193" s="415">
        <f t="shared" si="44"/>
        <v>1.6172450052576235</v>
      </c>
      <c r="R193" s="422" t="s">
        <v>153</v>
      </c>
      <c r="S193" s="240"/>
    </row>
    <row r="194" spans="1:19" ht="12" customHeight="1" outlineLevel="1">
      <c r="A194" s="37">
        <v>0.91666666666666663</v>
      </c>
      <c r="B194" s="86">
        <v>1490</v>
      </c>
      <c r="C194" s="86">
        <v>1008</v>
      </c>
      <c r="D194" s="87"/>
      <c r="E194" s="87"/>
      <c r="F194" s="87"/>
      <c r="G194" s="87"/>
      <c r="H194" s="87"/>
      <c r="I194" s="228"/>
      <c r="J194" s="228"/>
      <c r="K194" s="228"/>
      <c r="L194" s="228"/>
      <c r="M194" s="414"/>
      <c r="N194" s="414"/>
      <c r="O194" s="88"/>
      <c r="P194" s="38">
        <f t="shared" si="40"/>
        <v>0.676510067114094</v>
      </c>
      <c r="Q194" s="415">
        <f t="shared" si="44"/>
        <v>1.478174603174603</v>
      </c>
      <c r="R194" s="422"/>
      <c r="S194" s="240"/>
    </row>
    <row r="195" spans="1:19" ht="12" customHeight="1" outlineLevel="1">
      <c r="A195" s="37">
        <v>0.95833333333333337</v>
      </c>
      <c r="B195" s="86">
        <v>1443</v>
      </c>
      <c r="C195" s="86">
        <v>980</v>
      </c>
      <c r="D195" s="87">
        <v>0.222</v>
      </c>
      <c r="E195" s="87">
        <v>0.77600000000000002</v>
      </c>
      <c r="F195" s="226">
        <v>0.43</v>
      </c>
      <c r="G195" s="87">
        <v>0.755</v>
      </c>
      <c r="H195" s="226">
        <v>0.46</v>
      </c>
      <c r="I195" s="228">
        <v>29.3</v>
      </c>
      <c r="J195" s="228">
        <v>15.2</v>
      </c>
      <c r="K195" s="228">
        <v>2.9</v>
      </c>
      <c r="L195" s="228">
        <v>2</v>
      </c>
      <c r="M195" s="414">
        <f t="shared" si="45"/>
        <v>20.84</v>
      </c>
      <c r="N195" s="414">
        <f t="shared" si="46"/>
        <v>2.36</v>
      </c>
      <c r="O195" s="88">
        <v>8.1999999999999993</v>
      </c>
      <c r="P195" s="38">
        <f t="shared" si="40"/>
        <v>0.6791406791406791</v>
      </c>
      <c r="Q195" s="415">
        <f t="shared" si="44"/>
        <v>1.4724489795918367</v>
      </c>
      <c r="R195" s="422" t="s">
        <v>154</v>
      </c>
      <c r="S195" s="240"/>
    </row>
    <row r="196" spans="1:19" ht="12" customHeight="1" outlineLevel="1">
      <c r="A196" s="37">
        <v>0</v>
      </c>
      <c r="B196" s="86">
        <v>1497</v>
      </c>
      <c r="C196" s="86">
        <v>960</v>
      </c>
      <c r="D196" s="87"/>
      <c r="E196" s="87"/>
      <c r="F196" s="87"/>
      <c r="G196" s="87"/>
      <c r="H196" s="87"/>
      <c r="I196" s="228"/>
      <c r="J196" s="228"/>
      <c r="K196" s="228"/>
      <c r="L196" s="228"/>
      <c r="M196" s="414"/>
      <c r="N196" s="414"/>
      <c r="O196" s="88"/>
      <c r="P196" s="38">
        <f t="shared" si="40"/>
        <v>0.6412825651302605</v>
      </c>
      <c r="Q196" s="415">
        <f>IFERROR(1/P196,0)</f>
        <v>1.559375</v>
      </c>
      <c r="R196" s="422"/>
      <c r="S196" s="240"/>
    </row>
    <row r="197" spans="1:19" ht="12" customHeight="1" outlineLevel="1">
      <c r="A197" s="37">
        <v>4.1666666666666664E-2</v>
      </c>
      <c r="B197" s="86">
        <v>1568</v>
      </c>
      <c r="C197" s="86">
        <v>1018</v>
      </c>
      <c r="D197" s="87">
        <v>0.191</v>
      </c>
      <c r="E197" s="87">
        <v>0.57299999999999995</v>
      </c>
      <c r="F197" s="226">
        <v>0.33</v>
      </c>
      <c r="G197" s="87">
        <v>0.56599999999999995</v>
      </c>
      <c r="H197" s="226">
        <v>0.3</v>
      </c>
      <c r="I197" s="228">
        <v>22.6</v>
      </c>
      <c r="J197" s="228">
        <v>12.6</v>
      </c>
      <c r="K197" s="228">
        <v>1.7</v>
      </c>
      <c r="L197" s="228">
        <v>1.7</v>
      </c>
      <c r="M197" s="414">
        <f t="shared" si="45"/>
        <v>16.600000000000001</v>
      </c>
      <c r="N197" s="414">
        <f t="shared" si="46"/>
        <v>1.7000000000000002</v>
      </c>
      <c r="O197" s="88">
        <v>8.1999999999999993</v>
      </c>
      <c r="P197" s="38">
        <f t="shared" si="40"/>
        <v>0.64923469387755106</v>
      </c>
      <c r="Q197" s="415">
        <f t="shared" si="44"/>
        <v>1.5402750491159134</v>
      </c>
      <c r="R197" s="422"/>
      <c r="S197" s="240"/>
    </row>
    <row r="198" spans="1:19" ht="12" customHeight="1" outlineLevel="1">
      <c r="A198" s="37">
        <v>8.3333333333333329E-2</v>
      </c>
      <c r="B198" s="86">
        <v>1581</v>
      </c>
      <c r="C198" s="86">
        <v>1085</v>
      </c>
      <c r="D198" s="87"/>
      <c r="E198" s="87"/>
      <c r="F198" s="87"/>
      <c r="G198" s="87"/>
      <c r="H198" s="87"/>
      <c r="I198" s="226"/>
      <c r="J198" s="226"/>
      <c r="K198" s="226"/>
      <c r="L198" s="226"/>
      <c r="M198" s="414"/>
      <c r="N198" s="414"/>
      <c r="O198" s="88"/>
      <c r="P198" s="38">
        <f t="shared" si="40"/>
        <v>0.68627450980392157</v>
      </c>
      <c r="Q198" s="415">
        <f t="shared" si="44"/>
        <v>1.4571428571428571</v>
      </c>
      <c r="R198" s="422" t="s">
        <v>155</v>
      </c>
      <c r="S198" s="240"/>
    </row>
    <row r="199" spans="1:19" ht="12" customHeight="1" outlineLevel="1">
      <c r="A199" s="37">
        <v>0.125</v>
      </c>
      <c r="B199" s="86">
        <v>1598</v>
      </c>
      <c r="C199" s="86">
        <v>1114</v>
      </c>
      <c r="D199" s="87">
        <v>0.214</v>
      </c>
      <c r="E199" s="87">
        <v>0.57999999999999996</v>
      </c>
      <c r="F199" s="226">
        <v>0.31</v>
      </c>
      <c r="G199" s="87">
        <v>1.3029999999999999</v>
      </c>
      <c r="H199" s="226">
        <v>0.7</v>
      </c>
      <c r="I199" s="228">
        <v>26.9</v>
      </c>
      <c r="J199" s="228">
        <v>12</v>
      </c>
      <c r="K199" s="228">
        <v>2.8</v>
      </c>
      <c r="L199" s="228">
        <v>1.7</v>
      </c>
      <c r="M199" s="414">
        <f t="shared" si="45"/>
        <v>17.96</v>
      </c>
      <c r="N199" s="414">
        <f t="shared" si="46"/>
        <v>2.1399999999999997</v>
      </c>
      <c r="O199" s="88">
        <v>8.1</v>
      </c>
      <c r="P199" s="38">
        <f t="shared" si="40"/>
        <v>0.69712140175219028</v>
      </c>
      <c r="Q199" s="415">
        <f t="shared" si="44"/>
        <v>1.4344703770197487</v>
      </c>
      <c r="R199" s="422"/>
      <c r="S199" s="240"/>
    </row>
    <row r="200" spans="1:19" ht="12" customHeight="1" outlineLevel="1">
      <c r="A200" s="37">
        <v>0.16666666666666666</v>
      </c>
      <c r="B200" s="86">
        <v>1527</v>
      </c>
      <c r="C200" s="86">
        <v>1024</v>
      </c>
      <c r="D200" s="87"/>
      <c r="E200" s="87"/>
      <c r="F200" s="87"/>
      <c r="G200" s="87"/>
      <c r="H200" s="87"/>
      <c r="I200" s="226"/>
      <c r="J200" s="226"/>
      <c r="K200" s="226"/>
      <c r="L200" s="226"/>
      <c r="M200" s="414"/>
      <c r="N200" s="414"/>
      <c r="O200" s="88"/>
      <c r="P200" s="38">
        <f t="shared" si="40"/>
        <v>0.67059593975114606</v>
      </c>
      <c r="Q200" s="415">
        <f t="shared" si="44"/>
        <v>1.4912109375</v>
      </c>
      <c r="R200" s="422"/>
      <c r="S200" s="240"/>
    </row>
    <row r="201" spans="1:19" ht="12" customHeight="1" outlineLevel="1">
      <c r="A201" s="37">
        <v>0.20833333333333334</v>
      </c>
      <c r="B201" s="86">
        <v>1515</v>
      </c>
      <c r="C201" s="86">
        <v>1075</v>
      </c>
      <c r="D201" s="87">
        <v>0.223</v>
      </c>
      <c r="E201" s="87">
        <v>0.65100000000000002</v>
      </c>
      <c r="F201" s="226">
        <v>0.41</v>
      </c>
      <c r="G201" s="87">
        <v>1.4850000000000001</v>
      </c>
      <c r="H201" s="226">
        <v>0.89</v>
      </c>
      <c r="I201" s="228">
        <v>26.7</v>
      </c>
      <c r="J201" s="228">
        <v>15.2</v>
      </c>
      <c r="K201" s="228">
        <v>2.2999999999999998</v>
      </c>
      <c r="L201" s="228">
        <v>2.4</v>
      </c>
      <c r="M201" s="414">
        <f t="shared" si="45"/>
        <v>19.799999999999997</v>
      </c>
      <c r="N201" s="414">
        <f t="shared" si="46"/>
        <v>2.36</v>
      </c>
      <c r="O201" s="88">
        <v>8</v>
      </c>
      <c r="P201" s="38">
        <f t="shared" si="40"/>
        <v>0.70957095709570961</v>
      </c>
      <c r="Q201" s="415">
        <f t="shared" si="44"/>
        <v>1.4093023255813952</v>
      </c>
      <c r="R201" s="422" t="s">
        <v>156</v>
      </c>
      <c r="S201" s="240"/>
    </row>
    <row r="202" spans="1:19" ht="12" customHeight="1" outlineLevel="1">
      <c r="A202" s="37">
        <v>0.25</v>
      </c>
      <c r="B202" s="86">
        <v>1446</v>
      </c>
      <c r="C202" s="86">
        <v>1011</v>
      </c>
      <c r="D202" s="87"/>
      <c r="E202" s="87"/>
      <c r="F202" s="87"/>
      <c r="G202" s="87"/>
      <c r="H202" s="87"/>
      <c r="I202" s="228"/>
      <c r="J202" s="228"/>
      <c r="K202" s="226"/>
      <c r="L202" s="226"/>
      <c r="M202" s="414"/>
      <c r="N202" s="414"/>
      <c r="O202" s="88"/>
      <c r="P202" s="38">
        <f t="shared" si="40"/>
        <v>0.69917012448132776</v>
      </c>
      <c r="Q202" s="415">
        <f t="shared" si="44"/>
        <v>1.4302670623145401</v>
      </c>
      <c r="R202" s="422"/>
      <c r="S202" s="240"/>
    </row>
    <row r="203" spans="1:19" ht="12" customHeight="1" outlineLevel="1">
      <c r="A203" s="37">
        <v>0.29166666666666669</v>
      </c>
      <c r="B203" s="86">
        <v>1490</v>
      </c>
      <c r="C203" s="86">
        <v>1016</v>
      </c>
      <c r="D203" s="87">
        <v>0.217</v>
      </c>
      <c r="E203" s="87"/>
      <c r="F203" s="226"/>
      <c r="G203" s="87"/>
      <c r="H203" s="226"/>
      <c r="I203" s="228"/>
      <c r="J203" s="228"/>
      <c r="K203" s="228">
        <v>2.8</v>
      </c>
      <c r="L203" s="228">
        <v>2.1</v>
      </c>
      <c r="M203" s="414">
        <f t="shared" si="45"/>
        <v>0</v>
      </c>
      <c r="N203" s="414">
        <f>(K203*0.4+L203*0.6)</f>
        <v>2.38</v>
      </c>
      <c r="O203" s="88">
        <v>8.1</v>
      </c>
      <c r="P203" s="38">
        <f t="shared" si="40"/>
        <v>0.68187919463087243</v>
      </c>
      <c r="Q203" s="415">
        <f t="shared" si="44"/>
        <v>1.4665354330708662</v>
      </c>
      <c r="R203" s="422"/>
      <c r="S203" s="240"/>
    </row>
    <row r="204" spans="1:19" ht="12" customHeight="1" outlineLevel="1">
      <c r="A204" s="37">
        <v>0.33333333333333331</v>
      </c>
      <c r="B204" s="90">
        <v>1483</v>
      </c>
      <c r="C204" s="90">
        <v>1116</v>
      </c>
      <c r="D204" s="91"/>
      <c r="E204" s="91"/>
      <c r="F204" s="91"/>
      <c r="G204" s="91"/>
      <c r="H204" s="91"/>
      <c r="I204" s="227"/>
      <c r="J204" s="227"/>
      <c r="K204" s="227"/>
      <c r="L204" s="91"/>
      <c r="M204" s="91"/>
      <c r="N204" s="91"/>
      <c r="O204" s="92"/>
      <c r="P204" s="93">
        <f t="shared" si="40"/>
        <v>0.75252865812542147</v>
      </c>
      <c r="Q204" s="415">
        <f t="shared" si="44"/>
        <v>1.3288530465949819</v>
      </c>
      <c r="R204" s="422"/>
      <c r="S204" s="240"/>
    </row>
    <row r="205" spans="1:19" ht="12" customHeight="1">
      <c r="A205" s="95">
        <v>46273</v>
      </c>
      <c r="B205" s="84">
        <f>+IF(SUM(B181:B204)=0, "", SUM(B181:B204))</f>
        <v>35503</v>
      </c>
      <c r="C205" s="84">
        <f>+IF(SUM(C181:C204)=0, "", SUM(C181:C204))</f>
        <v>23722</v>
      </c>
      <c r="D205" s="419">
        <f>+IFERROR((AVERAGE(D181:D204)),0)</f>
        <v>0.26124999999999998</v>
      </c>
      <c r="E205" s="419">
        <f>+IFERROR((AVERAGE(E181:E204)),0)</f>
        <v>0.61718181818181816</v>
      </c>
      <c r="F205" s="418">
        <f>+IFERROR((AVERAGE(F181:F204)),0)</f>
        <v>0.38000000000000006</v>
      </c>
      <c r="G205" s="419">
        <f>+IFERROR((AVERAGE(G181:G204)),0)</f>
        <v>0.74545454545454537</v>
      </c>
      <c r="H205" s="418">
        <f>+IFERROR((AVERAGE(H181:H204)),0)</f>
        <v>0.46181818181818174</v>
      </c>
      <c r="I205" s="420">
        <f t="shared" ref="I205:L205" si="47">+IFERROR((AVERAGE(I181:I204)),"")</f>
        <v>24.509090909090911</v>
      </c>
      <c r="J205" s="420">
        <f t="shared" si="47"/>
        <v>13.17272727272727</v>
      </c>
      <c r="K205" s="420">
        <f t="shared" si="47"/>
        <v>2.0000000000000004</v>
      </c>
      <c r="L205" s="420">
        <f t="shared" si="47"/>
        <v>1.55</v>
      </c>
      <c r="M205" s="420">
        <f>+IFERROR((AVERAGE(M181:M204)),0)</f>
        <v>16.231666666666669</v>
      </c>
      <c r="N205" s="420">
        <f>+IFERROR((AVERAGE(N181:N204)),0)</f>
        <v>1.7299999999999998</v>
      </c>
      <c r="O205" s="420">
        <f>+IFERROR((AVERAGE(O181:O204)),0)</f>
        <v>8.1583333333333332</v>
      </c>
      <c r="P205" s="85">
        <f t="shared" si="40"/>
        <v>0.6681688871362983</v>
      </c>
      <c r="Q205" s="416">
        <f>IFERROR(1/P205,0)</f>
        <v>1.4966276030688812</v>
      </c>
      <c r="R205" s="422"/>
      <c r="S205" s="240"/>
    </row>
    <row r="206" spans="1:19" ht="12" customHeight="1" outlineLevel="1">
      <c r="A206" s="36">
        <v>0.375</v>
      </c>
      <c r="B206" s="86">
        <v>1523</v>
      </c>
      <c r="C206" s="86">
        <v>981</v>
      </c>
      <c r="D206" s="87">
        <v>0.183</v>
      </c>
      <c r="E206" s="87">
        <v>0.59099999999999997</v>
      </c>
      <c r="F206" s="226">
        <v>0.37</v>
      </c>
      <c r="G206" s="87">
        <v>0.54700000000000004</v>
      </c>
      <c r="H206" s="226">
        <v>0.36</v>
      </c>
      <c r="I206" s="228">
        <v>28.2</v>
      </c>
      <c r="J206" s="228">
        <v>18.399999999999999</v>
      </c>
      <c r="K206" s="228">
        <v>3.4</v>
      </c>
      <c r="L206" s="228">
        <v>3.3</v>
      </c>
      <c r="M206" s="414">
        <f>(I206*0.4+J206*0.6)</f>
        <v>22.32</v>
      </c>
      <c r="N206" s="414">
        <f>(K206*0.4+L206*0.6)</f>
        <v>3.34</v>
      </c>
      <c r="O206" s="88">
        <v>8.1999999999999993</v>
      </c>
      <c r="P206" s="38">
        <f t="shared" si="40"/>
        <v>0.6441234405778069</v>
      </c>
      <c r="Q206" s="415">
        <f>IFERROR(1/P206,0)</f>
        <v>1.5524974515800205</v>
      </c>
      <c r="R206" s="422"/>
      <c r="S206" s="240"/>
    </row>
    <row r="207" spans="1:19" ht="12" customHeight="1" outlineLevel="1">
      <c r="A207" s="39">
        <v>0.41666666666666669</v>
      </c>
      <c r="B207" s="86">
        <v>1489</v>
      </c>
      <c r="C207" s="86">
        <v>987</v>
      </c>
      <c r="D207" s="87"/>
      <c r="E207" s="87"/>
      <c r="F207" s="226"/>
      <c r="G207" s="87"/>
      <c r="H207" s="226"/>
      <c r="I207" s="228"/>
      <c r="J207" s="228"/>
      <c r="K207" s="228"/>
      <c r="L207" s="228"/>
      <c r="M207" s="228"/>
      <c r="N207" s="87"/>
      <c r="O207" s="88"/>
      <c r="P207" s="38">
        <f t="shared" si="40"/>
        <v>0.66286098052384146</v>
      </c>
      <c r="Q207" s="415">
        <f>IFERROR(1/P207,0)</f>
        <v>1.5086119554204662</v>
      </c>
      <c r="R207" s="422"/>
      <c r="S207" s="240"/>
    </row>
    <row r="208" spans="1:19" ht="12" customHeight="1" outlineLevel="1">
      <c r="A208" s="39">
        <v>0.45833333333333331</v>
      </c>
      <c r="B208" s="86">
        <v>1414</v>
      </c>
      <c r="C208" s="86">
        <v>994</v>
      </c>
      <c r="D208" s="87">
        <v>0.16800000000000001</v>
      </c>
      <c r="E208" s="87">
        <v>0.52400000000000002</v>
      </c>
      <c r="F208" s="226">
        <v>0.36</v>
      </c>
      <c r="G208" s="87">
        <v>0.51500000000000001</v>
      </c>
      <c r="H208" s="226">
        <v>0.36</v>
      </c>
      <c r="I208" s="228">
        <v>27.7</v>
      </c>
      <c r="J208" s="228">
        <v>17</v>
      </c>
      <c r="K208" s="228">
        <v>2.9</v>
      </c>
      <c r="L208" s="228">
        <v>3.3</v>
      </c>
      <c r="M208" s="414">
        <f>(I208*0.4+J208*0.6)</f>
        <v>21.28</v>
      </c>
      <c r="N208" s="414">
        <f>(K208*0.4+L208*0.6)</f>
        <v>3.1399999999999997</v>
      </c>
      <c r="O208" s="88">
        <v>8.1999999999999993</v>
      </c>
      <c r="P208" s="38">
        <f t="shared" si="40"/>
        <v>0.70297029702970293</v>
      </c>
      <c r="Q208" s="415">
        <f t="shared" ref="Q208:Q229" si="48">IFERROR(1/P208,0)</f>
        <v>1.4225352112676057</v>
      </c>
      <c r="R208" s="422"/>
      <c r="S208" s="240"/>
    </row>
    <row r="209" spans="1:19" ht="12" customHeight="1" outlineLevel="1">
      <c r="A209" s="39">
        <v>0.5</v>
      </c>
      <c r="B209" s="86">
        <v>1435</v>
      </c>
      <c r="C209" s="86">
        <v>901</v>
      </c>
      <c r="D209" s="87"/>
      <c r="E209" s="87"/>
      <c r="F209" s="226"/>
      <c r="G209" s="87"/>
      <c r="H209" s="226"/>
      <c r="I209" s="228"/>
      <c r="J209" s="228"/>
      <c r="K209" s="228"/>
      <c r="L209" s="228"/>
      <c r="M209" s="414"/>
      <c r="N209" s="414"/>
      <c r="O209" s="88"/>
      <c r="P209" s="38">
        <f t="shared" si="40"/>
        <v>0.62787456445993028</v>
      </c>
      <c r="Q209" s="415">
        <f t="shared" si="48"/>
        <v>1.5926748057713653</v>
      </c>
      <c r="R209" s="422"/>
      <c r="S209" s="240"/>
    </row>
    <row r="210" spans="1:19" ht="12" customHeight="1" outlineLevel="1">
      <c r="A210" s="39">
        <v>0.54166666666666663</v>
      </c>
      <c r="B210" s="86">
        <v>1475</v>
      </c>
      <c r="C210" s="86">
        <v>1095</v>
      </c>
      <c r="D210" s="87">
        <v>0.186</v>
      </c>
      <c r="E210" s="87">
        <v>0.89700000000000002</v>
      </c>
      <c r="F210" s="226"/>
      <c r="G210" s="87">
        <v>0.70199999999999996</v>
      </c>
      <c r="H210" s="226"/>
      <c r="I210" s="228">
        <v>25.2</v>
      </c>
      <c r="J210" s="228">
        <v>15.4</v>
      </c>
      <c r="K210" s="228">
        <v>2.5</v>
      </c>
      <c r="L210" s="228">
        <v>2.6</v>
      </c>
      <c r="M210" s="414">
        <f>(I210*0.4+J210*0.6)</f>
        <v>19.32</v>
      </c>
      <c r="N210" s="414">
        <f>(K210*0.4+L210*0.6)</f>
        <v>2.56</v>
      </c>
      <c r="O210" s="88">
        <v>8.1</v>
      </c>
      <c r="P210" s="38">
        <f t="shared" si="40"/>
        <v>0.74237288135593216</v>
      </c>
      <c r="Q210" s="415">
        <f t="shared" si="48"/>
        <v>1.3470319634703196</v>
      </c>
      <c r="R210" s="422"/>
      <c r="S210" s="240"/>
    </row>
    <row r="211" spans="1:19" ht="12" customHeight="1" outlineLevel="1">
      <c r="A211" s="39">
        <v>0.58333333333333337</v>
      </c>
      <c r="B211" s="86">
        <v>1476</v>
      </c>
      <c r="C211" s="86">
        <v>1094</v>
      </c>
      <c r="D211" s="87"/>
      <c r="E211" s="87"/>
      <c r="F211" s="226"/>
      <c r="G211" s="87"/>
      <c r="H211" s="226"/>
      <c r="I211" s="228"/>
      <c r="J211" s="228"/>
      <c r="K211" s="228"/>
      <c r="L211" s="228"/>
      <c r="M211" s="414"/>
      <c r="N211" s="414"/>
      <c r="O211" s="88"/>
      <c r="P211" s="38">
        <f t="shared" si="40"/>
        <v>0.74119241192411922</v>
      </c>
      <c r="Q211" s="415">
        <f t="shared" si="48"/>
        <v>1.3491773308957953</v>
      </c>
      <c r="R211" s="422"/>
      <c r="S211" s="240"/>
    </row>
    <row r="212" spans="1:19" ht="12" customHeight="1" outlineLevel="1">
      <c r="A212" s="37">
        <v>0.625</v>
      </c>
      <c r="B212" s="86">
        <v>1495</v>
      </c>
      <c r="C212" s="86">
        <v>1134</v>
      </c>
      <c r="D212" s="87">
        <v>0.19</v>
      </c>
      <c r="E212" s="87">
        <v>0.59699999999999998</v>
      </c>
      <c r="F212" s="226"/>
      <c r="G212" s="87">
        <v>0.58699999999999997</v>
      </c>
      <c r="H212" s="226"/>
      <c r="I212" s="228">
        <v>27.6</v>
      </c>
      <c r="J212" s="228">
        <v>16.899999999999999</v>
      </c>
      <c r="K212" s="228">
        <v>3</v>
      </c>
      <c r="L212" s="228">
        <v>3.1</v>
      </c>
      <c r="M212" s="414">
        <f>(I212*0.4+J212*0.6)</f>
        <v>21.18</v>
      </c>
      <c r="N212" s="414">
        <f>(K212*0.4+L212*0.6)</f>
        <v>3.06</v>
      </c>
      <c r="O212" s="88">
        <v>8.4</v>
      </c>
      <c r="P212" s="38">
        <f t="shared" si="40"/>
        <v>0.75852842809364551</v>
      </c>
      <c r="Q212" s="415">
        <f t="shared" si="48"/>
        <v>1.318342151675485</v>
      </c>
      <c r="R212" s="422"/>
      <c r="S212" s="240"/>
    </row>
    <row r="213" spans="1:19" ht="12" customHeight="1" outlineLevel="1">
      <c r="A213" s="37">
        <v>0.66666666666666663</v>
      </c>
      <c r="B213" s="86">
        <v>1485</v>
      </c>
      <c r="C213" s="86">
        <v>1044</v>
      </c>
      <c r="D213" s="87"/>
      <c r="E213" s="87"/>
      <c r="F213" s="226"/>
      <c r="G213" s="87"/>
      <c r="H213" s="226"/>
      <c r="I213" s="228"/>
      <c r="J213" s="228"/>
      <c r="K213" s="228"/>
      <c r="L213" s="228"/>
      <c r="M213" s="414"/>
      <c r="N213" s="414"/>
      <c r="O213" s="88"/>
      <c r="P213" s="38">
        <f t="shared" si="40"/>
        <v>0.70303030303030301</v>
      </c>
      <c r="Q213" s="415">
        <f t="shared" si="48"/>
        <v>1.4224137931034484</v>
      </c>
      <c r="R213" s="422"/>
      <c r="S213" s="240"/>
    </row>
    <row r="214" spans="1:19" ht="12" customHeight="1" outlineLevel="1">
      <c r="A214" s="94">
        <v>0.70833333333333337</v>
      </c>
      <c r="B214" s="86">
        <v>1311</v>
      </c>
      <c r="C214" s="86">
        <v>900</v>
      </c>
      <c r="D214" s="157">
        <v>0.17799999999999999</v>
      </c>
      <c r="E214" s="87">
        <v>0.76</v>
      </c>
      <c r="F214" s="226"/>
      <c r="G214" s="87">
        <v>0.71499999999999997</v>
      </c>
      <c r="H214" s="226"/>
      <c r="I214" s="228">
        <v>25.4</v>
      </c>
      <c r="J214" s="228">
        <v>17.600000000000001</v>
      </c>
      <c r="K214" s="228">
        <v>3.3</v>
      </c>
      <c r="L214" s="228">
        <v>3.3</v>
      </c>
      <c r="M214" s="414">
        <f t="shared" ref="M214" si="49">(I214*0.4+J214*0.6)</f>
        <v>20.72</v>
      </c>
      <c r="N214" s="414">
        <f t="shared" ref="N214" si="50">(K214*0.4+L214*0.6)</f>
        <v>3.3</v>
      </c>
      <c r="O214" s="88">
        <v>8.1999999999999993</v>
      </c>
      <c r="P214" s="38">
        <f t="shared" ref="P214:P222" si="51">+IFERROR(C214/B214,"")</f>
        <v>0.68649885583524028</v>
      </c>
      <c r="Q214" s="415">
        <f t="shared" si="48"/>
        <v>1.4566666666666666</v>
      </c>
      <c r="R214" s="422"/>
      <c r="S214" s="240"/>
    </row>
    <row r="215" spans="1:19" ht="12" customHeight="1" outlineLevel="1">
      <c r="A215" s="37">
        <v>0.75</v>
      </c>
      <c r="B215" s="86">
        <v>1308</v>
      </c>
      <c r="C215" s="86">
        <v>1001</v>
      </c>
      <c r="D215" s="87"/>
      <c r="E215" s="87"/>
      <c r="F215" s="226"/>
      <c r="G215" s="87"/>
      <c r="H215" s="226"/>
      <c r="I215" s="226"/>
      <c r="J215" s="226"/>
      <c r="K215" s="226"/>
      <c r="L215" s="226"/>
      <c r="M215" s="414"/>
      <c r="N215" s="414"/>
      <c r="O215" s="88"/>
      <c r="P215" s="38">
        <f t="shared" si="51"/>
        <v>0.76529051987767582</v>
      </c>
      <c r="Q215" s="415">
        <f t="shared" si="48"/>
        <v>1.3066933066933066</v>
      </c>
      <c r="R215" s="422"/>
      <c r="S215" s="240"/>
    </row>
    <row r="216" spans="1:19" ht="12" customHeight="1" outlineLevel="1">
      <c r="A216" s="37">
        <v>0.79166666666666663</v>
      </c>
      <c r="B216" s="86">
        <v>1382</v>
      </c>
      <c r="C216" s="86">
        <v>732</v>
      </c>
      <c r="D216" s="87">
        <v>0.156</v>
      </c>
      <c r="E216" s="87">
        <v>0.83</v>
      </c>
      <c r="F216" s="226"/>
      <c r="G216" s="87">
        <v>0.755</v>
      </c>
      <c r="H216" s="226"/>
      <c r="I216" s="228">
        <v>26</v>
      </c>
      <c r="J216" s="228">
        <v>15.2</v>
      </c>
      <c r="K216" s="228">
        <v>3.2</v>
      </c>
      <c r="L216" s="228">
        <v>2.6</v>
      </c>
      <c r="M216" s="414">
        <f t="shared" ref="M216" si="52">(I216*0.4+J216*0.6)</f>
        <v>19.52</v>
      </c>
      <c r="N216" s="414">
        <f t="shared" ref="N216" si="53">(K216*0.4+L216*0.6)</f>
        <v>2.8400000000000003</v>
      </c>
      <c r="O216" s="88">
        <v>8.4</v>
      </c>
      <c r="P216" s="38">
        <f t="shared" si="51"/>
        <v>0.52966714905933432</v>
      </c>
      <c r="Q216" s="415">
        <f t="shared" si="48"/>
        <v>1.8879781420765027</v>
      </c>
      <c r="R216" s="121"/>
      <c r="S216" s="240"/>
    </row>
    <row r="217" spans="1:19" ht="12" customHeight="1" outlineLevel="1">
      <c r="A217" s="37">
        <v>0.83333333333333337</v>
      </c>
      <c r="B217" s="86">
        <v>1581</v>
      </c>
      <c r="C217" s="86">
        <v>839</v>
      </c>
      <c r="D217" s="87"/>
      <c r="E217" s="87"/>
      <c r="F217" s="226"/>
      <c r="G217" s="87"/>
      <c r="H217" s="226"/>
      <c r="I217" s="226"/>
      <c r="J217" s="226"/>
      <c r="K217" s="226"/>
      <c r="L217" s="226"/>
      <c r="M217" s="414"/>
      <c r="N217" s="414"/>
      <c r="O217" s="88"/>
      <c r="P217" s="38">
        <f t="shared" si="51"/>
        <v>0.53067678684376973</v>
      </c>
      <c r="Q217" s="415">
        <f t="shared" si="48"/>
        <v>1.8843861740166867</v>
      </c>
      <c r="R217" s="422"/>
      <c r="S217" s="240"/>
    </row>
    <row r="218" spans="1:19" ht="12" customHeight="1" outlineLevel="1">
      <c r="A218" s="37">
        <v>0.875</v>
      </c>
      <c r="B218" s="86">
        <v>1594</v>
      </c>
      <c r="C218" s="86">
        <v>894</v>
      </c>
      <c r="D218" s="87">
        <v>0.152</v>
      </c>
      <c r="E218" s="87">
        <v>0.79700000000000004</v>
      </c>
      <c r="F218" s="226">
        <v>0.46</v>
      </c>
      <c r="G218" s="87">
        <v>0.74299999999999999</v>
      </c>
      <c r="H218" s="226">
        <v>0.41</v>
      </c>
      <c r="I218" s="228">
        <v>22.3</v>
      </c>
      <c r="J218" s="228">
        <v>18.3</v>
      </c>
      <c r="K218" s="228">
        <v>2.7</v>
      </c>
      <c r="L218" s="228">
        <v>3</v>
      </c>
      <c r="M218" s="414">
        <f t="shared" ref="M218" si="54">(I218*0.4+J218*0.6)</f>
        <v>19.899999999999999</v>
      </c>
      <c r="N218" s="414">
        <f t="shared" ref="N218" si="55">(K218*0.4+L218*0.6)</f>
        <v>2.88</v>
      </c>
      <c r="O218" s="88">
        <v>8.1999999999999993</v>
      </c>
      <c r="P218" s="38">
        <f t="shared" si="51"/>
        <v>0.56085319949811796</v>
      </c>
      <c r="Q218" s="415">
        <f t="shared" si="48"/>
        <v>1.7829977628635345</v>
      </c>
      <c r="R218" s="35" t="s">
        <v>157</v>
      </c>
      <c r="S218" s="240"/>
    </row>
    <row r="219" spans="1:19" ht="12" customHeight="1" outlineLevel="1">
      <c r="A219" s="37">
        <v>0.91666666666666663</v>
      </c>
      <c r="B219" s="86">
        <v>1639</v>
      </c>
      <c r="C219" s="86">
        <v>1069</v>
      </c>
      <c r="D219" s="87"/>
      <c r="E219" s="87"/>
      <c r="F219" s="226"/>
      <c r="G219" s="87"/>
      <c r="H219" s="226"/>
      <c r="I219" s="228"/>
      <c r="J219" s="228"/>
      <c r="K219" s="228"/>
      <c r="L219" s="228"/>
      <c r="M219" s="414"/>
      <c r="N219" s="414"/>
      <c r="O219" s="88"/>
      <c r="P219" s="38">
        <f t="shared" si="51"/>
        <v>0.65222696766320931</v>
      </c>
      <c r="Q219" s="415">
        <f t="shared" si="48"/>
        <v>1.5332086061739942</v>
      </c>
      <c r="R219" s="422" t="s">
        <v>158</v>
      </c>
      <c r="S219" s="240"/>
    </row>
    <row r="220" spans="1:19" ht="12" customHeight="1" outlineLevel="1">
      <c r="A220" s="37">
        <v>0.95833333333333337</v>
      </c>
      <c r="B220" s="86">
        <v>1641</v>
      </c>
      <c r="C220" s="86">
        <v>1059</v>
      </c>
      <c r="D220" s="87">
        <v>0.154</v>
      </c>
      <c r="E220" s="87">
        <v>0.63500000000000001</v>
      </c>
      <c r="F220" s="226">
        <v>0.38</v>
      </c>
      <c r="G220" s="87">
        <v>0.61499999999999999</v>
      </c>
      <c r="H220" s="226">
        <v>0.36</v>
      </c>
      <c r="I220" s="228">
        <v>22.9</v>
      </c>
      <c r="J220" s="228">
        <v>18</v>
      </c>
      <c r="K220" s="228">
        <v>2.9</v>
      </c>
      <c r="L220" s="228">
        <v>2.5</v>
      </c>
      <c r="M220" s="414">
        <f t="shared" ref="M220" si="56">(I220*0.4+J220*0.6)</f>
        <v>19.96</v>
      </c>
      <c r="N220" s="414">
        <f t="shared" ref="N220" si="57">(K220*0.4+L220*0.6)</f>
        <v>2.66</v>
      </c>
      <c r="O220" s="88">
        <v>8.3000000000000007</v>
      </c>
      <c r="P220" s="38">
        <f t="shared" si="51"/>
        <v>0.6453382084095064</v>
      </c>
      <c r="Q220" s="415">
        <f t="shared" si="48"/>
        <v>1.5495750708215297</v>
      </c>
      <c r="R220" s="422" t="s">
        <v>159</v>
      </c>
      <c r="S220" s="240"/>
    </row>
    <row r="221" spans="1:19" ht="12" customHeight="1" outlineLevel="1">
      <c r="A221" s="37">
        <v>0</v>
      </c>
      <c r="B221" s="86">
        <v>1622</v>
      </c>
      <c r="C221" s="86">
        <v>1044</v>
      </c>
      <c r="D221" s="87"/>
      <c r="E221" s="87"/>
      <c r="F221" s="226"/>
      <c r="G221" s="87"/>
      <c r="H221" s="226"/>
      <c r="I221" s="228"/>
      <c r="J221" s="228"/>
      <c r="K221" s="228"/>
      <c r="L221" s="228"/>
      <c r="M221" s="414"/>
      <c r="N221" s="414"/>
      <c r="O221" s="88"/>
      <c r="P221" s="38">
        <f t="shared" si="51"/>
        <v>0.64364981504315655</v>
      </c>
      <c r="Q221" s="415">
        <f>IFERROR(1/P221,0)</f>
        <v>1.553639846743295</v>
      </c>
      <c r="R221" s="422" t="s">
        <v>160</v>
      </c>
      <c r="S221" s="240"/>
    </row>
    <row r="222" spans="1:19" ht="12" customHeight="1" outlineLevel="1">
      <c r="A222" s="37">
        <v>4.1666666666666664E-2</v>
      </c>
      <c r="B222" s="86">
        <v>1591</v>
      </c>
      <c r="C222" s="86">
        <v>1118</v>
      </c>
      <c r="D222" s="87">
        <v>0.13800000000000001</v>
      </c>
      <c r="E222" s="87">
        <v>0.70699999999999996</v>
      </c>
      <c r="F222" s="226">
        <v>0.43</v>
      </c>
      <c r="G222" s="87">
        <v>0.71499999999999997</v>
      </c>
      <c r="H222" s="226">
        <v>0.4</v>
      </c>
      <c r="I222" s="228">
        <v>31</v>
      </c>
      <c r="J222" s="228">
        <v>13.8</v>
      </c>
      <c r="K222" s="228">
        <v>2.5</v>
      </c>
      <c r="L222" s="228">
        <v>1.7</v>
      </c>
      <c r="M222" s="414">
        <f t="shared" ref="M222:M226" si="58">(I222*0.4+J222*0.6)</f>
        <v>20.68</v>
      </c>
      <c r="N222" s="414">
        <f t="shared" ref="N222" si="59">(K222*0.4+L222*0.6)</f>
        <v>2.02</v>
      </c>
      <c r="O222" s="88">
        <v>8.1</v>
      </c>
      <c r="P222" s="38">
        <f t="shared" si="51"/>
        <v>0.70270270270270274</v>
      </c>
      <c r="Q222" s="415">
        <f t="shared" si="48"/>
        <v>1.4230769230769229</v>
      </c>
      <c r="R222" s="422" t="s">
        <v>161</v>
      </c>
      <c r="S222" s="240"/>
    </row>
    <row r="223" spans="1:19" ht="12" customHeight="1" outlineLevel="1">
      <c r="A223" s="37">
        <v>8.3333333333333329E-2</v>
      </c>
      <c r="B223" s="86">
        <v>1584</v>
      </c>
      <c r="C223" s="86">
        <v>1122</v>
      </c>
      <c r="D223" s="87"/>
      <c r="E223" s="87"/>
      <c r="F223" s="226"/>
      <c r="G223" s="87"/>
      <c r="H223" s="226"/>
      <c r="I223" s="226"/>
      <c r="J223" s="226"/>
      <c r="K223" s="226"/>
      <c r="L223" s="226"/>
      <c r="M223" s="414"/>
      <c r="N223" s="414"/>
      <c r="O223" s="88"/>
      <c r="P223" s="38">
        <f t="shared" ref="P223:P286" si="60">+IFERROR(C223/B223,"")</f>
        <v>0.70833333333333337</v>
      </c>
      <c r="Q223" s="415">
        <f t="shared" si="48"/>
        <v>1.4117647058823528</v>
      </c>
      <c r="R223" s="422" t="s">
        <v>162</v>
      </c>
      <c r="S223" s="422"/>
    </row>
    <row r="224" spans="1:19" ht="12" customHeight="1" outlineLevel="1">
      <c r="A224" s="37">
        <v>0.125</v>
      </c>
      <c r="B224" s="86">
        <v>1604</v>
      </c>
      <c r="C224" s="86">
        <v>1052</v>
      </c>
      <c r="D224" s="87">
        <v>0.13200000000000001</v>
      </c>
      <c r="E224" s="87">
        <v>0.74</v>
      </c>
      <c r="F224" s="226">
        <v>0.47</v>
      </c>
      <c r="G224" s="87">
        <v>0.76700000000000002</v>
      </c>
      <c r="H224" s="226">
        <v>0.5</v>
      </c>
      <c r="I224" s="228">
        <v>28.9</v>
      </c>
      <c r="J224" s="228">
        <v>13.9</v>
      </c>
      <c r="K224" s="228">
        <v>2.6</v>
      </c>
      <c r="L224" s="228">
        <v>2</v>
      </c>
      <c r="M224" s="414">
        <f t="shared" si="58"/>
        <v>19.899999999999999</v>
      </c>
      <c r="N224" s="414">
        <f t="shared" ref="N224:N226" si="61">(K224*0.4+L224*0.6)</f>
        <v>2.2400000000000002</v>
      </c>
      <c r="O224" s="88">
        <v>8.4</v>
      </c>
      <c r="P224" s="38">
        <f t="shared" si="60"/>
        <v>0.65586034912718205</v>
      </c>
      <c r="Q224" s="415">
        <f t="shared" si="48"/>
        <v>1.5247148288973384</v>
      </c>
      <c r="R224" s="422" t="s">
        <v>163</v>
      </c>
      <c r="S224" s="240"/>
    </row>
    <row r="225" spans="1:19" ht="12" customHeight="1" outlineLevel="1">
      <c r="A225" s="37">
        <v>0.16666666666666666</v>
      </c>
      <c r="B225" s="86">
        <v>1607</v>
      </c>
      <c r="C225" s="86">
        <v>1174</v>
      </c>
      <c r="D225" s="87"/>
      <c r="E225" s="87"/>
      <c r="F225" s="226"/>
      <c r="G225" s="87"/>
      <c r="H225" s="226"/>
      <c r="I225" s="226"/>
      <c r="J225" s="226"/>
      <c r="K225" s="226"/>
      <c r="L225" s="226"/>
      <c r="M225" s="414"/>
      <c r="N225" s="414"/>
      <c r="O225" s="88"/>
      <c r="P225" s="38">
        <f t="shared" si="60"/>
        <v>0.73055382700684501</v>
      </c>
      <c r="Q225" s="415">
        <f t="shared" si="48"/>
        <v>1.368824531516184</v>
      </c>
      <c r="R225" s="422" t="s">
        <v>164</v>
      </c>
      <c r="S225" s="240"/>
    </row>
    <row r="226" spans="1:19" ht="12" customHeight="1" outlineLevel="1">
      <c r="A226" s="37">
        <v>0.20833333333333334</v>
      </c>
      <c r="B226" s="86">
        <v>1612</v>
      </c>
      <c r="C226" s="86">
        <v>1131</v>
      </c>
      <c r="D226" s="87">
        <v>0.154</v>
      </c>
      <c r="E226" s="87">
        <v>0.73699999999999999</v>
      </c>
      <c r="F226" s="226">
        <v>0.44</v>
      </c>
      <c r="G226" s="87">
        <v>0.47799999999999998</v>
      </c>
      <c r="H226" s="226">
        <v>0.31</v>
      </c>
      <c r="I226" s="228">
        <v>27.6</v>
      </c>
      <c r="J226" s="228">
        <v>14</v>
      </c>
      <c r="K226" s="228">
        <v>2.4</v>
      </c>
      <c r="L226" s="228">
        <v>1.8</v>
      </c>
      <c r="M226" s="414">
        <f t="shared" si="58"/>
        <v>19.440000000000001</v>
      </c>
      <c r="N226" s="414">
        <f t="shared" si="61"/>
        <v>2.04</v>
      </c>
      <c r="O226" s="88">
        <v>8.6</v>
      </c>
      <c r="P226" s="38">
        <f t="shared" si="60"/>
        <v>0.70161290322580649</v>
      </c>
      <c r="Q226" s="415">
        <f t="shared" si="48"/>
        <v>1.4252873563218389</v>
      </c>
      <c r="R226" s="422" t="s">
        <v>165</v>
      </c>
      <c r="S226" s="240" t="s">
        <v>166</v>
      </c>
    </row>
    <row r="227" spans="1:19" ht="12" customHeight="1" outlineLevel="1">
      <c r="A227" s="37">
        <v>0.25</v>
      </c>
      <c r="B227" s="86">
        <v>1600</v>
      </c>
      <c r="C227" s="86">
        <v>1348</v>
      </c>
      <c r="D227" s="87"/>
      <c r="E227" s="87"/>
      <c r="F227" s="226"/>
      <c r="G227" s="87"/>
      <c r="H227" s="226"/>
      <c r="I227" s="228"/>
      <c r="J227" s="228"/>
      <c r="K227" s="228"/>
      <c r="L227" s="228"/>
      <c r="M227" s="414"/>
      <c r="N227" s="414"/>
      <c r="O227" s="88"/>
      <c r="P227" s="38">
        <f t="shared" si="60"/>
        <v>0.84250000000000003</v>
      </c>
      <c r="Q227" s="415">
        <f t="shared" si="48"/>
        <v>1.1869436201780414</v>
      </c>
      <c r="R227" s="422"/>
      <c r="S227" s="240"/>
    </row>
    <row r="228" spans="1:19" ht="12" customHeight="1" outlineLevel="1">
      <c r="A228" s="37">
        <v>0.29166666666666669</v>
      </c>
      <c r="B228" s="86">
        <v>1582</v>
      </c>
      <c r="C228" s="86">
        <v>1345</v>
      </c>
      <c r="D228" s="87">
        <v>0.16500000000000001</v>
      </c>
      <c r="E228" s="87">
        <v>0.53900000000000003</v>
      </c>
      <c r="F228" s="226">
        <v>0.33</v>
      </c>
      <c r="G228" s="87">
        <v>0.58399999999999996</v>
      </c>
      <c r="H228" s="226">
        <v>0.36</v>
      </c>
      <c r="I228" s="228">
        <v>27.7</v>
      </c>
      <c r="J228" s="228">
        <v>14.6</v>
      </c>
      <c r="K228" s="228">
        <v>2.5</v>
      </c>
      <c r="L228" s="228">
        <v>2</v>
      </c>
      <c r="M228" s="414">
        <f t="shared" ref="M228" si="62">(I228*0.4+J228*0.6)</f>
        <v>19.84</v>
      </c>
      <c r="N228" s="414">
        <f t="shared" ref="N228" si="63">(K228*0.4+L228*0.6)</f>
        <v>2.2000000000000002</v>
      </c>
      <c r="O228" s="88">
        <v>8.6999999999999993</v>
      </c>
      <c r="P228" s="38">
        <f t="shared" si="60"/>
        <v>0.85018963337547404</v>
      </c>
      <c r="Q228" s="415">
        <f t="shared" si="48"/>
        <v>1.1762081784386618</v>
      </c>
      <c r="R228" s="422" t="s">
        <v>167</v>
      </c>
      <c r="S228" s="240" t="s">
        <v>168</v>
      </c>
    </row>
    <row r="229" spans="1:19" ht="12" customHeight="1" outlineLevel="1">
      <c r="A229" s="89">
        <v>0.33333333333333331</v>
      </c>
      <c r="B229" s="90">
        <v>1369</v>
      </c>
      <c r="C229" s="90">
        <v>991</v>
      </c>
      <c r="D229" s="91"/>
      <c r="E229" s="91"/>
      <c r="F229" s="227"/>
      <c r="G229" s="91"/>
      <c r="H229" s="227"/>
      <c r="I229" s="227"/>
      <c r="J229" s="227"/>
      <c r="K229" s="227"/>
      <c r="L229" s="91"/>
      <c r="M229" s="91"/>
      <c r="N229" s="91"/>
      <c r="O229" s="92"/>
      <c r="P229" s="93">
        <f t="shared" si="60"/>
        <v>0.7238860482103725</v>
      </c>
      <c r="Q229" s="415">
        <f t="shared" si="48"/>
        <v>1.3814328960645812</v>
      </c>
      <c r="R229" s="422" t="s">
        <v>169</v>
      </c>
      <c r="S229" s="240"/>
    </row>
    <row r="230" spans="1:19" ht="12" customHeight="1">
      <c r="A230" s="83">
        <v>46274</v>
      </c>
      <c r="B230" s="84">
        <f>+IF(SUM(B206:B229)=0, "", SUM(B206:B229))</f>
        <v>36419</v>
      </c>
      <c r="C230" s="84">
        <f>+IF(SUM(C206:C229)=0, "", SUM(C206:C229))</f>
        <v>25049</v>
      </c>
      <c r="D230" s="419">
        <f>+IFERROR((AVERAGE(D206:D229)),0)</f>
        <v>0.16299999999999995</v>
      </c>
      <c r="E230" s="419">
        <f>+IFERROR((AVERAGE(E206:E229)),0)</f>
        <v>0.6961666666666666</v>
      </c>
      <c r="F230" s="418">
        <f>+IFERROR((AVERAGE(F206:F229)),0)</f>
        <v>0.40499999999999997</v>
      </c>
      <c r="G230" s="419">
        <f>+IFERROR((AVERAGE(G206:G229)),0)</f>
        <v>0.64358333333333329</v>
      </c>
      <c r="H230" s="418">
        <f>+IFERROR((AVERAGE(H206:H229)),0)</f>
        <v>0.38249999999999995</v>
      </c>
      <c r="I230" s="420">
        <f>+IFERROR((AVERAGE(I206:I229)),"")</f>
        <v>26.708333333333332</v>
      </c>
      <c r="J230" s="420">
        <f t="shared" ref="J230:L230" si="64">+IFERROR((AVERAGE(J206:J229)),"")</f>
        <v>16.091666666666665</v>
      </c>
      <c r="K230" s="420">
        <f t="shared" si="64"/>
        <v>2.8249999999999997</v>
      </c>
      <c r="L230" s="420">
        <f t="shared" si="64"/>
        <v>2.6</v>
      </c>
      <c r="M230" s="420">
        <f>+IFERROR((AVERAGE(M206:M229)),0)</f>
        <v>20.338333333333335</v>
      </c>
      <c r="N230" s="752">
        <f>+IFERROR((AVERAGE(N206:N229)),0)</f>
        <v>2.69</v>
      </c>
      <c r="O230" s="420">
        <f>+IFERROR((AVERAGE(O206:O229)),0)</f>
        <v>8.3166666666666647</v>
      </c>
      <c r="P230" s="85">
        <f t="shared" si="60"/>
        <v>0.68780032400669977</v>
      </c>
      <c r="Q230" s="416">
        <f>IFERROR(1/P230,0)</f>
        <v>1.4539103357419458</v>
      </c>
      <c r="R230" s="422"/>
      <c r="S230" s="240"/>
    </row>
    <row r="231" spans="1:19" ht="12" customHeight="1" outlineLevel="1">
      <c r="A231" s="36">
        <v>0.375</v>
      </c>
      <c r="B231" s="86">
        <v>1342</v>
      </c>
      <c r="C231" s="86">
        <v>928</v>
      </c>
      <c r="D231" s="87">
        <v>0.14699999999999999</v>
      </c>
      <c r="E231" s="87">
        <v>0.67300000000000004</v>
      </c>
      <c r="F231" s="226">
        <v>0.39</v>
      </c>
      <c r="G231" s="87">
        <v>0.70499999999999996</v>
      </c>
      <c r="H231" s="226">
        <v>0.42</v>
      </c>
      <c r="I231" s="228">
        <v>26.1</v>
      </c>
      <c r="J231" s="228">
        <v>16</v>
      </c>
      <c r="K231" s="228">
        <v>3.1</v>
      </c>
      <c r="L231" s="228">
        <v>2.8</v>
      </c>
      <c r="M231" s="414">
        <f>(I231*0.4+J231*0.6)</f>
        <v>20.04</v>
      </c>
      <c r="N231" s="414">
        <f>(K231*0.4+L231*0.6)</f>
        <v>2.92</v>
      </c>
      <c r="O231" s="88">
        <v>8.4</v>
      </c>
      <c r="P231" s="38">
        <f t="shared" si="60"/>
        <v>0.69150521609538007</v>
      </c>
      <c r="Q231" s="415">
        <f>IFERROR(1/P231,0)</f>
        <v>1.4461206896551724</v>
      </c>
      <c r="R231" s="422"/>
      <c r="S231" s="240"/>
    </row>
    <row r="232" spans="1:19" ht="12" customHeight="1" outlineLevel="1">
      <c r="A232" s="39">
        <v>0.41666666666666669</v>
      </c>
      <c r="B232" s="86">
        <v>1284</v>
      </c>
      <c r="C232" s="86">
        <v>851</v>
      </c>
      <c r="D232" s="87"/>
      <c r="E232" s="87"/>
      <c r="F232" s="226"/>
      <c r="G232" s="87"/>
      <c r="H232" s="226"/>
      <c r="I232" s="228"/>
      <c r="J232" s="228"/>
      <c r="K232" s="228"/>
      <c r="L232" s="228"/>
      <c r="M232" s="228"/>
      <c r="N232" s="87"/>
      <c r="O232" s="88"/>
      <c r="P232" s="38">
        <f t="shared" si="60"/>
        <v>0.66277258566978192</v>
      </c>
      <c r="Q232" s="415">
        <f>IFERROR(1/P232,0)</f>
        <v>1.5088131609870741</v>
      </c>
      <c r="R232" s="422"/>
      <c r="S232" s="240"/>
    </row>
    <row r="233" spans="1:19" ht="12" customHeight="1" outlineLevel="1">
      <c r="A233" s="39">
        <v>0.45833333333333331</v>
      </c>
      <c r="B233" s="86">
        <v>1329</v>
      </c>
      <c r="C233" s="86">
        <v>921</v>
      </c>
      <c r="D233" s="87">
        <v>0.155</v>
      </c>
      <c r="E233" s="87">
        <v>0.70399999999999996</v>
      </c>
      <c r="F233" s="226">
        <v>0.42</v>
      </c>
      <c r="G233" s="87">
        <v>0.78100000000000003</v>
      </c>
      <c r="H233" s="226">
        <v>0.47</v>
      </c>
      <c r="I233" s="228">
        <v>24.5</v>
      </c>
      <c r="J233" s="228">
        <v>14</v>
      </c>
      <c r="K233" s="228">
        <v>3</v>
      </c>
      <c r="L233" s="228">
        <v>2.4</v>
      </c>
      <c r="M233" s="414">
        <f>(I233*0.4+J233*0.6)</f>
        <v>18.200000000000003</v>
      </c>
      <c r="N233" s="414">
        <f>(K233*0.4+L233*0.6)</f>
        <v>2.64</v>
      </c>
      <c r="O233" s="88">
        <v>8.4</v>
      </c>
      <c r="P233" s="38">
        <f>+IFERROR(C233/B233,"")</f>
        <v>0.69300225733634313</v>
      </c>
      <c r="Q233" s="415">
        <f t="shared" ref="Q233:Q254" si="65">IFERROR(1/P233,0)</f>
        <v>1.4429967426710097</v>
      </c>
      <c r="R233" s="422"/>
      <c r="S233" s="240"/>
    </row>
    <row r="234" spans="1:19" ht="12" customHeight="1" outlineLevel="1">
      <c r="A234" s="39">
        <v>0.5</v>
      </c>
      <c r="B234" s="86">
        <v>1401</v>
      </c>
      <c r="C234" s="86">
        <v>897</v>
      </c>
      <c r="D234" s="87"/>
      <c r="E234" s="87"/>
      <c r="F234" s="226"/>
      <c r="G234" s="87"/>
      <c r="H234" s="226"/>
      <c r="I234" s="228"/>
      <c r="J234" s="228"/>
      <c r="K234" s="228"/>
      <c r="L234" s="228"/>
      <c r="M234" s="414"/>
      <c r="N234" s="414"/>
      <c r="O234" s="88"/>
      <c r="P234" s="38">
        <f t="shared" si="60"/>
        <v>0.64025695931477511</v>
      </c>
      <c r="Q234" s="415">
        <f t="shared" si="65"/>
        <v>1.5618729096989967</v>
      </c>
      <c r="R234" s="422"/>
      <c r="S234" s="240"/>
    </row>
    <row r="235" spans="1:19" ht="12" customHeight="1" outlineLevel="1">
      <c r="A235" s="39">
        <v>0.54166666666666663</v>
      </c>
      <c r="B235" s="86">
        <v>1403</v>
      </c>
      <c r="C235" s="86">
        <v>1030</v>
      </c>
      <c r="D235" s="87">
        <v>0.14499999999999999</v>
      </c>
      <c r="E235" s="87">
        <v>0.60899999999999999</v>
      </c>
      <c r="F235" s="226">
        <v>0.36</v>
      </c>
      <c r="G235" s="87">
        <v>0.59099999999999997</v>
      </c>
      <c r="H235" s="226">
        <v>0.35</v>
      </c>
      <c r="I235" s="228">
        <v>24.8</v>
      </c>
      <c r="J235" s="228">
        <v>15.2</v>
      </c>
      <c r="K235" s="228">
        <v>2.4</v>
      </c>
      <c r="L235" s="228">
        <v>2.7</v>
      </c>
      <c r="M235" s="414">
        <f>(I235*0.4+J235*0.6)</f>
        <v>19.04</v>
      </c>
      <c r="N235" s="414">
        <f>(K235*0.4+L235*0.6)</f>
        <v>2.58</v>
      </c>
      <c r="O235" s="88">
        <v>8.5</v>
      </c>
      <c r="P235" s="38">
        <f t="shared" si="60"/>
        <v>0.73414112615823235</v>
      </c>
      <c r="Q235" s="415">
        <f t="shared" si="65"/>
        <v>1.3621359223300971</v>
      </c>
      <c r="R235" s="422"/>
      <c r="S235" s="240"/>
    </row>
    <row r="236" spans="1:19" ht="12" customHeight="1" outlineLevel="1">
      <c r="A236" s="39">
        <v>0.58333333333333337</v>
      </c>
      <c r="B236" s="86">
        <v>1434</v>
      </c>
      <c r="C236" s="86">
        <v>995</v>
      </c>
      <c r="D236" s="87"/>
      <c r="E236" s="87"/>
      <c r="F236" s="87"/>
      <c r="G236" s="87"/>
      <c r="H236" s="87"/>
      <c r="I236" s="228"/>
      <c r="J236" s="228"/>
      <c r="K236" s="228"/>
      <c r="L236" s="228"/>
      <c r="M236" s="414"/>
      <c r="N236" s="414"/>
      <c r="O236" s="88"/>
      <c r="P236" s="38">
        <f>+IFERROR(C236/B236,"")</f>
        <v>0.69386331938633194</v>
      </c>
      <c r="Q236" s="415">
        <f t="shared" si="65"/>
        <v>1.4412060301507537</v>
      </c>
      <c r="R236" s="422"/>
      <c r="S236" s="240"/>
    </row>
    <row r="237" spans="1:19" ht="12" customHeight="1" outlineLevel="1">
      <c r="A237" s="37">
        <v>0.625</v>
      </c>
      <c r="B237" s="86">
        <v>1132</v>
      </c>
      <c r="C237" s="86">
        <v>983</v>
      </c>
      <c r="D237" s="87">
        <v>0.14099999999999999</v>
      </c>
      <c r="E237" s="87">
        <v>0.73099999999999998</v>
      </c>
      <c r="F237" s="226">
        <v>0.44</v>
      </c>
      <c r="G237" s="87">
        <v>0.61799999999999999</v>
      </c>
      <c r="H237" s="226">
        <v>0.37</v>
      </c>
      <c r="I237" s="228">
        <v>26</v>
      </c>
      <c r="J237" s="228">
        <v>14</v>
      </c>
      <c r="K237" s="228">
        <v>3</v>
      </c>
      <c r="L237" s="228">
        <v>3.1</v>
      </c>
      <c r="M237" s="414">
        <f>(I237*0.4+J237*0.6)</f>
        <v>18.8</v>
      </c>
      <c r="N237" s="414">
        <f>(K237*0.4+L237*0.6)</f>
        <v>3.06</v>
      </c>
      <c r="O237" s="88">
        <v>8.3000000000000007</v>
      </c>
      <c r="P237" s="38">
        <f>+IFERROR(C237/B237,"")</f>
        <v>0.86837455830388688</v>
      </c>
      <c r="Q237" s="415">
        <f t="shared" si="65"/>
        <v>1.1515768056968465</v>
      </c>
      <c r="R237" s="422"/>
      <c r="S237" s="240"/>
    </row>
    <row r="238" spans="1:19" ht="12" customHeight="1" outlineLevel="1">
      <c r="A238" s="37">
        <v>0.66666666666666663</v>
      </c>
      <c r="B238" s="86">
        <v>1263</v>
      </c>
      <c r="C238" s="86">
        <v>897</v>
      </c>
      <c r="D238" s="87"/>
      <c r="E238" s="87"/>
      <c r="F238" s="87"/>
      <c r="G238" s="87"/>
      <c r="H238" s="87"/>
      <c r="I238" s="228"/>
      <c r="J238" s="228"/>
      <c r="K238" s="228"/>
      <c r="L238" s="228"/>
      <c r="M238" s="414"/>
      <c r="N238" s="414"/>
      <c r="O238" s="88"/>
      <c r="P238" s="38">
        <f t="shared" si="60"/>
        <v>0.7102137767220903</v>
      </c>
      <c r="Q238" s="415">
        <f t="shared" si="65"/>
        <v>1.4080267558528428</v>
      </c>
      <c r="R238" s="422"/>
      <c r="S238" s="240"/>
    </row>
    <row r="239" spans="1:19" ht="12" customHeight="1" outlineLevel="1">
      <c r="A239" s="94">
        <v>0.70833333333333337</v>
      </c>
      <c r="B239" s="86">
        <v>1280</v>
      </c>
      <c r="C239" s="86">
        <v>706</v>
      </c>
      <c r="D239" s="87">
        <v>0.14899999999999999</v>
      </c>
      <c r="E239" s="87">
        <v>0.61799999999999999</v>
      </c>
      <c r="F239" s="226">
        <v>0.4</v>
      </c>
      <c r="G239" s="87">
        <v>0.66300000000000003</v>
      </c>
      <c r="H239" s="226">
        <v>0.38</v>
      </c>
      <c r="I239" s="228">
        <v>26.8</v>
      </c>
      <c r="J239" s="228">
        <v>14.9</v>
      </c>
      <c r="K239" s="228">
        <v>3</v>
      </c>
      <c r="L239" s="228">
        <v>2.6</v>
      </c>
      <c r="M239" s="414">
        <f t="shared" ref="M239:M253" si="66">(I239*0.4+J239*0.6)</f>
        <v>19.66</v>
      </c>
      <c r="N239" s="414">
        <f t="shared" ref="N239:N253" si="67">(K239*0.4+L239*0.6)</f>
        <v>2.7600000000000002</v>
      </c>
      <c r="O239" s="88">
        <v>8</v>
      </c>
      <c r="P239" s="38">
        <f t="shared" si="60"/>
        <v>0.55156249999999996</v>
      </c>
      <c r="Q239" s="415">
        <f t="shared" si="65"/>
        <v>1.8130311614730881</v>
      </c>
      <c r="R239" s="809"/>
      <c r="S239" s="240"/>
    </row>
    <row r="240" spans="1:19" ht="12" customHeight="1" outlineLevel="1">
      <c r="A240" s="37">
        <v>0.75</v>
      </c>
      <c r="B240" s="86">
        <v>1381</v>
      </c>
      <c r="C240" s="86">
        <v>1135</v>
      </c>
      <c r="D240" s="87"/>
      <c r="E240" s="87"/>
      <c r="F240" s="87"/>
      <c r="G240" s="87"/>
      <c r="H240" s="87"/>
      <c r="I240" s="226"/>
      <c r="J240" s="226"/>
      <c r="K240" s="226"/>
      <c r="L240" s="226"/>
      <c r="M240" s="414"/>
      <c r="N240" s="414"/>
      <c r="O240" s="88"/>
      <c r="P240" s="38">
        <f t="shared" si="60"/>
        <v>0.82186821144098476</v>
      </c>
      <c r="Q240" s="415">
        <f t="shared" si="65"/>
        <v>1.2167400881057269</v>
      </c>
      <c r="R240" s="422"/>
      <c r="S240" s="240"/>
    </row>
    <row r="241" spans="1:19" ht="12" customHeight="1" outlineLevel="1">
      <c r="A241" s="37">
        <v>0.79166666666666663</v>
      </c>
      <c r="B241" s="86">
        <v>1395</v>
      </c>
      <c r="C241" s="86">
        <v>1022</v>
      </c>
      <c r="D241" s="87">
        <v>0.14299999999999999</v>
      </c>
      <c r="E241" s="87">
        <v>0.6</v>
      </c>
      <c r="F241" s="226">
        <v>0.3</v>
      </c>
      <c r="G241" s="87">
        <v>0.55700000000000005</v>
      </c>
      <c r="H241" s="226">
        <v>0.4</v>
      </c>
      <c r="I241" s="228">
        <v>25.4</v>
      </c>
      <c r="J241" s="228">
        <v>16.899999999999999</v>
      </c>
      <c r="K241" s="228">
        <v>2.5</v>
      </c>
      <c r="L241" s="228">
        <v>2.9</v>
      </c>
      <c r="M241" s="414">
        <f t="shared" si="66"/>
        <v>20.299999999999997</v>
      </c>
      <c r="N241" s="414">
        <f t="shared" si="67"/>
        <v>2.74</v>
      </c>
      <c r="O241" s="88">
        <v>8.1999999999999993</v>
      </c>
      <c r="P241" s="38">
        <f t="shared" si="60"/>
        <v>0.73261648745519714</v>
      </c>
      <c r="Q241" s="415">
        <f t="shared" si="65"/>
        <v>1.3649706457925637</v>
      </c>
      <c r="R241" s="422"/>
      <c r="S241" s="240"/>
    </row>
    <row r="242" spans="1:19" ht="12" customHeight="1" outlineLevel="1">
      <c r="A242" s="37">
        <v>0.83333333333333337</v>
      </c>
      <c r="B242" s="86">
        <v>1400</v>
      </c>
      <c r="C242" s="86">
        <v>730</v>
      </c>
      <c r="D242" s="87"/>
      <c r="E242" s="87"/>
      <c r="F242" s="87"/>
      <c r="G242" s="87"/>
      <c r="H242" s="87"/>
      <c r="I242" s="226"/>
      <c r="J242" s="226"/>
      <c r="K242" s="226"/>
      <c r="L242" s="226"/>
      <c r="M242" s="414"/>
      <c r="N242" s="414"/>
      <c r="O242" s="88"/>
      <c r="P242" s="38">
        <f t="shared" si="60"/>
        <v>0.52142857142857146</v>
      </c>
      <c r="Q242" s="415">
        <f t="shared" si="65"/>
        <v>1.9178082191780821</v>
      </c>
      <c r="R242" s="422"/>
      <c r="S242" s="240"/>
    </row>
    <row r="243" spans="1:19" ht="12" customHeight="1" outlineLevel="1">
      <c r="A243" s="37">
        <v>0.875</v>
      </c>
      <c r="B243" s="86">
        <v>1386</v>
      </c>
      <c r="C243" s="86">
        <v>1066</v>
      </c>
      <c r="D243" s="87">
        <v>0.14499999999999999</v>
      </c>
      <c r="E243" s="87">
        <v>0.70899999999999996</v>
      </c>
      <c r="F243" s="226">
        <v>0.45</v>
      </c>
      <c r="G243" s="87">
        <v>0.67200000000000004</v>
      </c>
      <c r="H243" s="226">
        <v>0.37</v>
      </c>
      <c r="I243" s="228">
        <v>27.6</v>
      </c>
      <c r="J243" s="228">
        <v>16.8</v>
      </c>
      <c r="K243" s="228">
        <v>3.3</v>
      </c>
      <c r="L243" s="228">
        <v>2.9</v>
      </c>
      <c r="M243" s="414">
        <f t="shared" si="66"/>
        <v>21.12</v>
      </c>
      <c r="N243" s="414">
        <f t="shared" si="67"/>
        <v>3.06</v>
      </c>
      <c r="O243" s="88">
        <v>8.1999999999999993</v>
      </c>
      <c r="P243" s="38">
        <f t="shared" si="60"/>
        <v>0.76911976911976909</v>
      </c>
      <c r="Q243" s="415">
        <f t="shared" si="65"/>
        <v>1.300187617260788</v>
      </c>
      <c r="R243" s="422"/>
      <c r="S243" s="240"/>
    </row>
    <row r="244" spans="1:19" ht="12" customHeight="1" outlineLevel="1">
      <c r="A244" s="37">
        <v>0.91666666666666663</v>
      </c>
      <c r="B244" s="86">
        <v>1363</v>
      </c>
      <c r="C244" s="86">
        <v>1074</v>
      </c>
      <c r="D244" s="87"/>
      <c r="E244" s="87"/>
      <c r="F244" s="87"/>
      <c r="G244" s="87"/>
      <c r="H244" s="87"/>
      <c r="I244" s="228"/>
      <c r="J244" s="228"/>
      <c r="K244" s="228"/>
      <c r="L244" s="228"/>
      <c r="M244" s="414"/>
      <c r="N244" s="414"/>
      <c r="O244" s="88"/>
      <c r="P244" s="38">
        <f t="shared" si="60"/>
        <v>0.7879677182685253</v>
      </c>
      <c r="Q244" s="415">
        <f t="shared" si="65"/>
        <v>1.2690875232774674</v>
      </c>
      <c r="R244" s="422"/>
      <c r="S244" s="240"/>
    </row>
    <row r="245" spans="1:19" ht="12" customHeight="1" outlineLevel="1">
      <c r="A245" s="37">
        <v>0.95833333333333337</v>
      </c>
      <c r="B245" s="86">
        <v>1358</v>
      </c>
      <c r="C245" s="86">
        <v>1039</v>
      </c>
      <c r="D245" s="87">
        <v>0.14299999999999999</v>
      </c>
      <c r="E245" s="87">
        <v>0.72499999999999998</v>
      </c>
      <c r="F245" s="226">
        <v>0.47</v>
      </c>
      <c r="G245" s="87">
        <v>0.61799999999999999</v>
      </c>
      <c r="H245" s="226">
        <v>0.36</v>
      </c>
      <c r="I245" s="228">
        <v>31.5</v>
      </c>
      <c r="J245" s="228">
        <v>13.9</v>
      </c>
      <c r="K245" s="228">
        <v>4.3</v>
      </c>
      <c r="L245" s="228">
        <v>2.4</v>
      </c>
      <c r="M245" s="414">
        <f t="shared" si="66"/>
        <v>20.94</v>
      </c>
      <c r="N245" s="414">
        <f t="shared" si="67"/>
        <v>3.16</v>
      </c>
      <c r="O245" s="88">
        <v>8.1999999999999993</v>
      </c>
      <c r="P245" s="38">
        <f t="shared" si="60"/>
        <v>0.76509572901325473</v>
      </c>
      <c r="Q245" s="415">
        <f t="shared" si="65"/>
        <v>1.3070259865255054</v>
      </c>
      <c r="R245" s="422"/>
      <c r="S245" s="240"/>
    </row>
    <row r="246" spans="1:19" ht="12" customHeight="1" outlineLevel="1">
      <c r="A246" s="37">
        <v>0</v>
      </c>
      <c r="B246" s="86">
        <v>1330</v>
      </c>
      <c r="C246" s="86">
        <v>952</v>
      </c>
      <c r="D246" s="87"/>
      <c r="E246" s="87"/>
      <c r="F246" s="87"/>
      <c r="G246" s="87"/>
      <c r="H246" s="87"/>
      <c r="I246" s="228"/>
      <c r="J246" s="228"/>
      <c r="K246" s="228"/>
      <c r="L246" s="228"/>
      <c r="M246" s="414"/>
      <c r="N246" s="414"/>
      <c r="O246" s="88"/>
      <c r="P246" s="38">
        <f t="shared" si="60"/>
        <v>0.71578947368421053</v>
      </c>
      <c r="Q246" s="415">
        <f>IFERROR(1/P246,0)</f>
        <v>1.3970588235294117</v>
      </c>
      <c r="R246" s="422" t="s">
        <v>170</v>
      </c>
      <c r="S246" s="240"/>
    </row>
    <row r="247" spans="1:19" ht="12" customHeight="1" outlineLevel="1">
      <c r="A247" s="37">
        <v>4.1666666666666664E-2</v>
      </c>
      <c r="B247" s="86">
        <v>1361</v>
      </c>
      <c r="C247" s="86">
        <v>864</v>
      </c>
      <c r="D247" s="87">
        <v>0.14499999999999999</v>
      </c>
      <c r="E247" s="87">
        <v>0.47499999999999998</v>
      </c>
      <c r="F247" s="226">
        <v>0.33</v>
      </c>
      <c r="G247" s="87">
        <v>0.74299999999999999</v>
      </c>
      <c r="H247" s="226">
        <v>0.4</v>
      </c>
      <c r="I247" s="228">
        <v>26.4</v>
      </c>
      <c r="J247" s="228">
        <v>14.8</v>
      </c>
      <c r="K247" s="228">
        <v>2.2999999999999998</v>
      </c>
      <c r="L247" s="228">
        <v>1.3</v>
      </c>
      <c r="M247" s="414">
        <f t="shared" si="66"/>
        <v>19.440000000000001</v>
      </c>
      <c r="N247" s="414">
        <f t="shared" si="67"/>
        <v>1.7</v>
      </c>
      <c r="O247" s="88">
        <v>8</v>
      </c>
      <c r="P247" s="38">
        <f t="shared" si="60"/>
        <v>0.63482733284349746</v>
      </c>
      <c r="Q247" s="415">
        <f t="shared" si="65"/>
        <v>1.5752314814814814</v>
      </c>
      <c r="R247" s="422" t="s">
        <v>171</v>
      </c>
      <c r="S247" s="240"/>
    </row>
    <row r="248" spans="1:19" ht="12" customHeight="1" outlineLevel="1">
      <c r="A248" s="37">
        <v>8.3333333333333329E-2</v>
      </c>
      <c r="B248" s="86">
        <v>1564</v>
      </c>
      <c r="C248" s="86">
        <v>1021</v>
      </c>
      <c r="D248" s="87"/>
      <c r="E248" s="87"/>
      <c r="F248" s="87"/>
      <c r="G248" s="87"/>
      <c r="H248" s="87"/>
      <c r="I248" s="226"/>
      <c r="J248" s="226"/>
      <c r="K248" s="226"/>
      <c r="L248" s="226"/>
      <c r="M248" s="414"/>
      <c r="N248" s="414"/>
      <c r="O248" s="88"/>
      <c r="P248" s="38">
        <f t="shared" si="60"/>
        <v>0.65281329923273657</v>
      </c>
      <c r="Q248" s="415">
        <f t="shared" si="65"/>
        <v>1.5318315377081293</v>
      </c>
      <c r="R248" s="422" t="s">
        <v>172</v>
      </c>
      <c r="S248" s="240"/>
    </row>
    <row r="249" spans="1:19" ht="12" customHeight="1" outlineLevel="1">
      <c r="A249" s="37">
        <v>0.125</v>
      </c>
      <c r="B249" s="86">
        <v>1601</v>
      </c>
      <c r="C249" s="86">
        <v>743</v>
      </c>
      <c r="D249" s="87">
        <v>0.19500000000000001</v>
      </c>
      <c r="E249" s="87">
        <v>0.505</v>
      </c>
      <c r="F249" s="226">
        <v>0.34</v>
      </c>
      <c r="G249" s="87">
        <v>0.59399999999999997</v>
      </c>
      <c r="H249" s="226">
        <v>0.36</v>
      </c>
      <c r="I249" s="228">
        <v>24.6</v>
      </c>
      <c r="J249" s="228">
        <v>15.6</v>
      </c>
      <c r="K249" s="228">
        <v>3.4</v>
      </c>
      <c r="L249" s="228">
        <v>1.6</v>
      </c>
      <c r="M249" s="414">
        <f t="shared" si="66"/>
        <v>19.200000000000003</v>
      </c>
      <c r="N249" s="414">
        <f t="shared" si="67"/>
        <v>2.3200000000000003</v>
      </c>
      <c r="O249" s="88">
        <v>8</v>
      </c>
      <c r="P249" s="38">
        <f t="shared" si="60"/>
        <v>0.46408494690818236</v>
      </c>
      <c r="Q249" s="415">
        <f t="shared" si="65"/>
        <v>2.154777927321669</v>
      </c>
      <c r="R249" s="422" t="s">
        <v>173</v>
      </c>
      <c r="S249" s="240" t="s">
        <v>174</v>
      </c>
    </row>
    <row r="250" spans="1:19" ht="12" customHeight="1" outlineLevel="1">
      <c r="A250" s="37">
        <v>0.16666666666666666</v>
      </c>
      <c r="B250" s="86">
        <v>1592</v>
      </c>
      <c r="C250" s="86">
        <v>1075</v>
      </c>
      <c r="D250" s="87"/>
      <c r="E250" s="87"/>
      <c r="F250" s="87"/>
      <c r="G250" s="87"/>
      <c r="H250" s="87"/>
      <c r="I250" s="226"/>
      <c r="J250" s="226"/>
      <c r="K250" s="226"/>
      <c r="L250" s="226"/>
      <c r="M250" s="414"/>
      <c r="N250" s="414"/>
      <c r="O250" s="88"/>
      <c r="P250" s="38">
        <f t="shared" si="60"/>
        <v>0.67525125628140703</v>
      </c>
      <c r="Q250" s="415">
        <f t="shared" si="65"/>
        <v>1.4809302325581395</v>
      </c>
      <c r="R250" s="422" t="s">
        <v>175</v>
      </c>
      <c r="S250" s="240"/>
    </row>
    <row r="251" spans="1:19" ht="12" customHeight="1" outlineLevel="1">
      <c r="A251" s="37">
        <v>0.20833333333333334</v>
      </c>
      <c r="B251" s="86">
        <v>1621</v>
      </c>
      <c r="C251" s="86">
        <v>1114</v>
      </c>
      <c r="D251" s="87">
        <v>0.20899999999999999</v>
      </c>
      <c r="E251" s="87">
        <v>0.63200000000000001</v>
      </c>
      <c r="F251" s="226">
        <v>0.38</v>
      </c>
      <c r="G251" s="87">
        <v>0.56299999999999994</v>
      </c>
      <c r="H251" s="226">
        <v>0.34</v>
      </c>
      <c r="I251" s="228">
        <v>24</v>
      </c>
      <c r="J251" s="228">
        <v>15.8</v>
      </c>
      <c r="K251" s="228">
        <v>4.3</v>
      </c>
      <c r="L251" s="228">
        <v>2</v>
      </c>
      <c r="M251" s="414">
        <f t="shared" si="66"/>
        <v>19.080000000000002</v>
      </c>
      <c r="N251" s="414">
        <f t="shared" si="67"/>
        <v>2.92</v>
      </c>
      <c r="O251" s="88">
        <v>8.4</v>
      </c>
      <c r="P251" s="38">
        <f t="shared" si="60"/>
        <v>0.68723010487353486</v>
      </c>
      <c r="Q251" s="415">
        <f t="shared" si="65"/>
        <v>1.4551166965888689</v>
      </c>
      <c r="R251" s="422" t="s">
        <v>176</v>
      </c>
      <c r="S251" s="240"/>
    </row>
    <row r="252" spans="1:19" ht="12" customHeight="1" outlineLevel="1">
      <c r="A252" s="37">
        <v>0.25</v>
      </c>
      <c r="B252" s="86">
        <v>1624</v>
      </c>
      <c r="C252" s="86">
        <v>1182</v>
      </c>
      <c r="D252" s="87"/>
      <c r="E252" s="87"/>
      <c r="F252" s="87"/>
      <c r="G252" s="87"/>
      <c r="H252" s="87"/>
      <c r="I252" s="226"/>
      <c r="J252" s="226"/>
      <c r="K252" s="226"/>
      <c r="L252" s="226"/>
      <c r="M252" s="414"/>
      <c r="N252" s="414"/>
      <c r="O252" s="88"/>
      <c r="P252" s="38">
        <f t="shared" si="60"/>
        <v>0.72783251231527091</v>
      </c>
      <c r="Q252" s="415">
        <f t="shared" si="65"/>
        <v>1.3739424703891709</v>
      </c>
      <c r="R252" s="422"/>
      <c r="S252" s="240"/>
    </row>
    <row r="253" spans="1:19" ht="12" customHeight="1" outlineLevel="1">
      <c r="A253" s="37">
        <v>0.29166666666666669</v>
      </c>
      <c r="B253" s="86">
        <v>1602</v>
      </c>
      <c r="C253" s="86">
        <v>1044</v>
      </c>
      <c r="D253" s="87">
        <v>0.2</v>
      </c>
      <c r="E253" s="87">
        <v>0.60599999999999998</v>
      </c>
      <c r="F253" s="87">
        <v>0.4</v>
      </c>
      <c r="G253" s="87">
        <v>0.56499999999999995</v>
      </c>
      <c r="H253" s="87">
        <v>0.33</v>
      </c>
      <c r="I253" s="228">
        <v>24</v>
      </c>
      <c r="J253" s="228">
        <v>13.5</v>
      </c>
      <c r="K253" s="228">
        <v>3.3</v>
      </c>
      <c r="L253" s="228">
        <v>2</v>
      </c>
      <c r="M253" s="414">
        <f t="shared" si="66"/>
        <v>17.700000000000003</v>
      </c>
      <c r="N253" s="414">
        <f t="shared" si="67"/>
        <v>2.52</v>
      </c>
      <c r="O253" s="88">
        <v>8.5</v>
      </c>
      <c r="P253" s="38">
        <f t="shared" si="60"/>
        <v>0.651685393258427</v>
      </c>
      <c r="Q253" s="415">
        <f t="shared" si="65"/>
        <v>1.5344827586206895</v>
      </c>
      <c r="R253" s="422"/>
      <c r="S253" s="240"/>
    </row>
    <row r="254" spans="1:19" ht="12" customHeight="1" outlineLevel="1">
      <c r="A254" s="89">
        <v>0.33333333333333331</v>
      </c>
      <c r="B254" s="90">
        <v>1581</v>
      </c>
      <c r="C254" s="90">
        <v>1120</v>
      </c>
      <c r="D254" s="91"/>
      <c r="E254" s="91"/>
      <c r="F254" s="91"/>
      <c r="G254" s="91"/>
      <c r="H254" s="91"/>
      <c r="I254" s="227"/>
      <c r="J254" s="227"/>
      <c r="K254" s="227"/>
      <c r="L254" s="91"/>
      <c r="M254" s="91"/>
      <c r="N254" s="91"/>
      <c r="O254" s="92"/>
      <c r="P254" s="93">
        <f t="shared" si="60"/>
        <v>0.70841239721695126</v>
      </c>
      <c r="Q254" s="415">
        <f t="shared" si="65"/>
        <v>1.4116071428571428</v>
      </c>
      <c r="R254" s="422"/>
      <c r="S254" s="240"/>
    </row>
    <row r="255" spans="1:19" ht="12" customHeight="1">
      <c r="A255" s="83">
        <v>46275</v>
      </c>
      <c r="B255" s="84">
        <f>+IF(SUM(B231:B254)=0, "", SUM(B231:B254))</f>
        <v>34027</v>
      </c>
      <c r="C255" s="84">
        <f>+IF(SUM(C231:C254)=0, "", SUM(C231:C254))</f>
        <v>23389</v>
      </c>
      <c r="D255" s="419">
        <f>+IFERROR((AVERAGE(D231:D254)),0)</f>
        <v>0.15975</v>
      </c>
      <c r="E255" s="419">
        <f>+IFERROR((AVERAGE(E231:E254)),0)</f>
        <v>0.63224999999999987</v>
      </c>
      <c r="F255" s="419">
        <f>+IFERROR((AVERAGE(F231:F254)),0)</f>
        <v>0.38999999999999996</v>
      </c>
      <c r="G255" s="419">
        <f>+IFERROR((AVERAGE(G231:G254)),0)</f>
        <v>0.63916666666666666</v>
      </c>
      <c r="H255" s="419">
        <f>+IFERROR((AVERAGE(H231:H254)),0)</f>
        <v>0.37916666666666665</v>
      </c>
      <c r="I255" s="701">
        <f t="shared" ref="I255:L255" si="68">+IFERROR((AVERAGE(I231:I254)),"")</f>
        <v>25.975000000000005</v>
      </c>
      <c r="J255" s="420">
        <f t="shared" si="68"/>
        <v>15.116666666666667</v>
      </c>
      <c r="K255" s="420">
        <f t="shared" si="68"/>
        <v>3.1583333333333332</v>
      </c>
      <c r="L255" s="420">
        <f t="shared" si="68"/>
        <v>2.3916666666666666</v>
      </c>
      <c r="M255" s="420">
        <f>+IFERROR((AVERAGE(M231:M254)),0)</f>
        <v>19.460000000000004</v>
      </c>
      <c r="N255" s="752">
        <f>+IFERROR((AVERAGE(N231:N254)),0)</f>
        <v>2.6983333333333337</v>
      </c>
      <c r="O255" s="420">
        <f>+IFERROR((AVERAGE(O231:O254)),0)</f>
        <v>8.2583333333333346</v>
      </c>
      <c r="P255" s="85">
        <f t="shared" si="60"/>
        <v>0.68736591530255386</v>
      </c>
      <c r="Q255" s="416">
        <f>IFERROR(1/P255,0)</f>
        <v>1.4548291932104835</v>
      </c>
      <c r="R255" s="422"/>
      <c r="S255" s="240"/>
    </row>
    <row r="256" spans="1:19" ht="12" customHeight="1" outlineLevel="1">
      <c r="A256" s="36">
        <v>0.375</v>
      </c>
      <c r="B256" s="86">
        <v>1609</v>
      </c>
      <c r="C256" s="86">
        <v>1094</v>
      </c>
      <c r="D256" s="87">
        <v>0.191</v>
      </c>
      <c r="E256" s="87">
        <v>0.70399999999999996</v>
      </c>
      <c r="F256" s="226">
        <v>0.4</v>
      </c>
      <c r="G256" s="87">
        <v>0.70199999999999996</v>
      </c>
      <c r="H256" s="226">
        <v>0.38</v>
      </c>
      <c r="I256" s="228">
        <v>29.9</v>
      </c>
      <c r="J256" s="228">
        <v>14.5</v>
      </c>
      <c r="K256" s="228">
        <v>3.4</v>
      </c>
      <c r="L256" s="228">
        <v>2.5</v>
      </c>
      <c r="M256" s="414">
        <f>(I256*0.4+J256*0.6)</f>
        <v>20.66</v>
      </c>
      <c r="N256" s="414">
        <f>(K256*0.4+L256*0.6)</f>
        <v>2.8600000000000003</v>
      </c>
      <c r="O256" s="88">
        <v>8.4</v>
      </c>
      <c r="P256" s="38">
        <f t="shared" si="60"/>
        <v>0.67992541951522689</v>
      </c>
      <c r="Q256" s="415">
        <f>IFERROR(1/P256,0)</f>
        <v>1.4707495429616086</v>
      </c>
      <c r="R256" s="422"/>
      <c r="S256" s="240"/>
    </row>
    <row r="257" spans="1:19" ht="12" customHeight="1" outlineLevel="1">
      <c r="A257" s="39">
        <v>0.41666666666666669</v>
      </c>
      <c r="B257" s="86">
        <v>1568</v>
      </c>
      <c r="C257" s="86">
        <v>969</v>
      </c>
      <c r="D257" s="87"/>
      <c r="E257" s="87"/>
      <c r="F257" s="87"/>
      <c r="G257" s="87"/>
      <c r="H257" s="87"/>
      <c r="I257" s="228"/>
      <c r="J257" s="228"/>
      <c r="K257" s="228"/>
      <c r="L257" s="228"/>
      <c r="M257" s="228"/>
      <c r="N257" s="228"/>
      <c r="O257" s="88"/>
      <c r="P257" s="38">
        <f t="shared" si="60"/>
        <v>0.61798469387755106</v>
      </c>
      <c r="Q257" s="415">
        <f>IFERROR(1/P257,0)</f>
        <v>1.6181630546955623</v>
      </c>
      <c r="R257" s="422"/>
      <c r="S257" s="1461" t="s">
        <v>177</v>
      </c>
    </row>
    <row r="258" spans="1:19" ht="12" customHeight="1" outlineLevel="1">
      <c r="A258" s="39">
        <v>0.45833333333333298</v>
      </c>
      <c r="B258" s="86">
        <v>1484</v>
      </c>
      <c r="C258" s="86">
        <v>943</v>
      </c>
      <c r="D258" s="87">
        <v>0.20399999999999999</v>
      </c>
      <c r="E258" s="87">
        <v>0.60099999999999998</v>
      </c>
      <c r="F258" s="226">
        <v>0.37</v>
      </c>
      <c r="G258" s="87">
        <v>0.69</v>
      </c>
      <c r="H258" s="226">
        <v>0.34</v>
      </c>
      <c r="I258" s="228">
        <v>26.5</v>
      </c>
      <c r="J258" s="228">
        <v>14.7</v>
      </c>
      <c r="K258" s="228">
        <v>3</v>
      </c>
      <c r="L258" s="228">
        <v>1.9</v>
      </c>
      <c r="M258" s="414">
        <f>(I258*0.4+J258*0.6)</f>
        <v>19.420000000000002</v>
      </c>
      <c r="N258" s="414">
        <f>(K258*0.4+L258*0.6)</f>
        <v>2.34</v>
      </c>
      <c r="O258" s="88">
        <v>8.1999999999999993</v>
      </c>
      <c r="P258" s="38">
        <f t="shared" si="60"/>
        <v>0.63544474393530992</v>
      </c>
      <c r="Q258" s="415">
        <f t="shared" ref="Q258:Q279" si="69">IFERROR(1/P258,0)</f>
        <v>1.5737009544008485</v>
      </c>
      <c r="R258" s="422"/>
      <c r="S258" s="240"/>
    </row>
    <row r="259" spans="1:19" ht="12" customHeight="1" outlineLevel="1">
      <c r="A259" s="39">
        <v>0.5</v>
      </c>
      <c r="B259" s="86">
        <v>1526</v>
      </c>
      <c r="C259" s="86">
        <v>1095</v>
      </c>
      <c r="D259" s="87"/>
      <c r="E259" s="87"/>
      <c r="F259" s="87"/>
      <c r="G259" s="87"/>
      <c r="H259" s="87"/>
      <c r="I259" s="228"/>
      <c r="J259" s="228"/>
      <c r="K259" s="228"/>
      <c r="L259" s="228"/>
      <c r="M259" s="414"/>
      <c r="N259" s="228"/>
      <c r="O259" s="88"/>
      <c r="P259" s="38">
        <f t="shared" si="60"/>
        <v>0.71756225425950193</v>
      </c>
      <c r="Q259" s="415">
        <f t="shared" si="69"/>
        <v>1.3936073059360732</v>
      </c>
      <c r="R259" s="422"/>
      <c r="S259" s="240"/>
    </row>
    <row r="260" spans="1:19" ht="12" customHeight="1" outlineLevel="1">
      <c r="A260" s="39">
        <v>0.54166666666666663</v>
      </c>
      <c r="B260" s="86">
        <v>1549</v>
      </c>
      <c r="C260" s="86">
        <v>1122</v>
      </c>
      <c r="D260" s="87">
        <v>0.19800000000000001</v>
      </c>
      <c r="E260" s="87">
        <v>0.77</v>
      </c>
      <c r="F260" s="226">
        <v>0.49</v>
      </c>
      <c r="G260" s="87">
        <v>0.61699999999999999</v>
      </c>
      <c r="H260" s="226">
        <v>0.37</v>
      </c>
      <c r="I260" s="228">
        <v>24.2</v>
      </c>
      <c r="J260" s="228">
        <v>13.9</v>
      </c>
      <c r="K260" s="228">
        <v>2.7</v>
      </c>
      <c r="L260" s="228">
        <v>1.8</v>
      </c>
      <c r="M260" s="414">
        <f t="shared" ref="M260:M272" si="70">(I260*0.4+J260*0.6)</f>
        <v>18.02</v>
      </c>
      <c r="N260" s="414">
        <f t="shared" ref="N260:N276" si="71">(K260*0.4+L260*0.6)</f>
        <v>2.16</v>
      </c>
      <c r="O260" s="88">
        <v>8.9</v>
      </c>
      <c r="P260" s="38">
        <f t="shared" si="60"/>
        <v>0.72433828276307299</v>
      </c>
      <c r="Q260" s="415">
        <f t="shared" si="69"/>
        <v>1.3805704099821745</v>
      </c>
      <c r="R260" s="422"/>
      <c r="S260" s="240" t="s">
        <v>178</v>
      </c>
    </row>
    <row r="261" spans="1:19" ht="12" customHeight="1" outlineLevel="1">
      <c r="A261" s="39">
        <v>0.58333333333333337</v>
      </c>
      <c r="B261" s="86">
        <v>1557</v>
      </c>
      <c r="C261" s="86">
        <v>770</v>
      </c>
      <c r="D261" s="87"/>
      <c r="E261" s="87"/>
      <c r="F261" s="87"/>
      <c r="G261" s="87"/>
      <c r="H261" s="87"/>
      <c r="I261" s="228"/>
      <c r="J261" s="228"/>
      <c r="K261" s="228"/>
      <c r="L261" s="228"/>
      <c r="M261" s="414"/>
      <c r="N261" s="414"/>
      <c r="O261" s="88"/>
      <c r="P261" s="38">
        <f t="shared" si="60"/>
        <v>0.49454078355812459</v>
      </c>
      <c r="Q261" s="415">
        <f t="shared" si="69"/>
        <v>2.0220779220779219</v>
      </c>
      <c r="R261" s="422"/>
      <c r="S261" s="240"/>
    </row>
    <row r="262" spans="1:19" ht="12" customHeight="1" outlineLevel="1">
      <c r="A262" s="37">
        <v>0.625</v>
      </c>
      <c r="B262" s="86">
        <v>1642</v>
      </c>
      <c r="C262" s="86">
        <v>1104</v>
      </c>
      <c r="D262" s="87">
        <v>0.189</v>
      </c>
      <c r="E262" s="87">
        <v>0.73399999999999999</v>
      </c>
      <c r="F262" s="226">
        <v>0.5</v>
      </c>
      <c r="G262" s="87">
        <v>0.73299999999999998</v>
      </c>
      <c r="H262" s="226">
        <v>0.46</v>
      </c>
      <c r="I262" s="228">
        <v>27.6</v>
      </c>
      <c r="J262" s="228">
        <v>14.1</v>
      </c>
      <c r="K262" s="228">
        <v>3.5</v>
      </c>
      <c r="L262" s="228">
        <v>2.9</v>
      </c>
      <c r="M262" s="414">
        <f>(I262*0.4+J262*0.6)</f>
        <v>19.5</v>
      </c>
      <c r="N262" s="414">
        <f t="shared" si="71"/>
        <v>3.14</v>
      </c>
      <c r="O262" s="88">
        <v>8.3000000000000007</v>
      </c>
      <c r="P262" s="38">
        <f t="shared" si="60"/>
        <v>0.67235079171741774</v>
      </c>
      <c r="Q262" s="415">
        <f t="shared" si="69"/>
        <v>1.4873188405797102</v>
      </c>
      <c r="R262" s="422"/>
      <c r="S262" s="240"/>
    </row>
    <row r="263" spans="1:19" ht="12" customHeight="1" outlineLevel="1">
      <c r="A263" s="37">
        <v>0.66666666666666663</v>
      </c>
      <c r="B263" s="86">
        <v>1637</v>
      </c>
      <c r="C263" s="86">
        <v>1135</v>
      </c>
      <c r="D263" s="87"/>
      <c r="E263" s="87"/>
      <c r="F263" s="87"/>
      <c r="G263" s="87"/>
      <c r="H263" s="87"/>
      <c r="I263" s="228"/>
      <c r="J263" s="228"/>
      <c r="K263" s="228"/>
      <c r="L263" s="228"/>
      <c r="M263" s="414"/>
      <c r="N263" s="414"/>
      <c r="O263" s="88"/>
      <c r="P263" s="38">
        <f t="shared" si="60"/>
        <v>0.69334147831398896</v>
      </c>
      <c r="Q263" s="415">
        <f t="shared" si="69"/>
        <v>1.4422907488986785</v>
      </c>
      <c r="R263" s="422"/>
      <c r="S263" s="240"/>
    </row>
    <row r="264" spans="1:19" ht="12" customHeight="1" outlineLevel="1">
      <c r="A264" s="94">
        <v>0.70833333333333337</v>
      </c>
      <c r="B264" s="86">
        <v>1621</v>
      </c>
      <c r="C264" s="86">
        <v>1215</v>
      </c>
      <c r="D264" s="87">
        <v>0.184</v>
      </c>
      <c r="E264" s="87">
        <v>0.74199999999999999</v>
      </c>
      <c r="F264" s="226">
        <v>0.53</v>
      </c>
      <c r="G264" s="87">
        <v>0.52200000000000002</v>
      </c>
      <c r="H264" s="226">
        <v>0.41</v>
      </c>
      <c r="I264" s="228">
        <v>24.6</v>
      </c>
      <c r="J264" s="228">
        <v>13.6</v>
      </c>
      <c r="K264" s="228">
        <v>1.9</v>
      </c>
      <c r="L264" s="228">
        <v>2</v>
      </c>
      <c r="M264" s="414">
        <f t="shared" ref="M264:M266" si="72">(I264*0.4+J264*0.6)</f>
        <v>18</v>
      </c>
      <c r="N264" s="414">
        <f t="shared" si="71"/>
        <v>1.96</v>
      </c>
      <c r="O264" s="88">
        <v>8.4</v>
      </c>
      <c r="P264" s="38">
        <f t="shared" si="60"/>
        <v>0.74953732264034545</v>
      </c>
      <c r="Q264" s="415">
        <f t="shared" si="69"/>
        <v>1.334156378600823</v>
      </c>
      <c r="R264" s="422"/>
      <c r="S264" s="240"/>
    </row>
    <row r="265" spans="1:19" ht="12" customHeight="1" outlineLevel="1">
      <c r="A265" s="37">
        <v>0.75</v>
      </c>
      <c r="B265" s="86">
        <v>1600</v>
      </c>
      <c r="C265" s="86">
        <v>1031</v>
      </c>
      <c r="D265" s="87"/>
      <c r="E265" s="87"/>
      <c r="F265" s="87"/>
      <c r="G265" s="87"/>
      <c r="H265" s="87"/>
      <c r="I265" s="226"/>
      <c r="J265" s="226"/>
      <c r="K265" s="226"/>
      <c r="L265" s="226"/>
      <c r="M265" s="414"/>
      <c r="N265" s="414"/>
      <c r="O265" s="88"/>
      <c r="P265" s="38">
        <f t="shared" si="60"/>
        <v>0.64437500000000003</v>
      </c>
      <c r="Q265" s="415">
        <f t="shared" si="69"/>
        <v>1.5518913676042676</v>
      </c>
      <c r="R265" s="422" t="s">
        <v>179</v>
      </c>
      <c r="S265" s="240"/>
    </row>
    <row r="266" spans="1:19" ht="12" customHeight="1" outlineLevel="1">
      <c r="A266" s="37">
        <v>0.79166666666666663</v>
      </c>
      <c r="B266" s="86">
        <v>1576</v>
      </c>
      <c r="C266" s="86">
        <v>1262</v>
      </c>
      <c r="D266" s="87">
        <v>0.17599999999999999</v>
      </c>
      <c r="E266" s="87">
        <v>0.64500000000000002</v>
      </c>
      <c r="F266" s="226">
        <v>0.31</v>
      </c>
      <c r="G266" s="87">
        <v>0.56299999999999994</v>
      </c>
      <c r="H266" s="226">
        <v>0.36</v>
      </c>
      <c r="I266" s="228">
        <v>21.7</v>
      </c>
      <c r="J266" s="228">
        <v>13.9</v>
      </c>
      <c r="K266" s="228">
        <v>1.9</v>
      </c>
      <c r="L266" s="228">
        <v>2</v>
      </c>
      <c r="M266" s="414">
        <f t="shared" si="72"/>
        <v>17.02</v>
      </c>
      <c r="N266" s="414">
        <f t="shared" si="71"/>
        <v>1.96</v>
      </c>
      <c r="O266" s="88">
        <v>8.3000000000000007</v>
      </c>
      <c r="P266" s="38">
        <f t="shared" si="60"/>
        <v>0.800761421319797</v>
      </c>
      <c r="Q266" s="415">
        <f t="shared" si="69"/>
        <v>1.248811410459588</v>
      </c>
      <c r="R266" s="422"/>
      <c r="S266" s="240"/>
    </row>
    <row r="267" spans="1:19" ht="12" customHeight="1" outlineLevel="1">
      <c r="A267" s="37">
        <v>0.83333333333333337</v>
      </c>
      <c r="B267" s="86">
        <v>1652</v>
      </c>
      <c r="C267" s="86">
        <v>1116</v>
      </c>
      <c r="D267" s="87"/>
      <c r="E267" s="87"/>
      <c r="F267" s="87"/>
      <c r="G267" s="87"/>
      <c r="H267" s="87"/>
      <c r="I267" s="226"/>
      <c r="J267" s="226"/>
      <c r="K267" s="226"/>
      <c r="L267" s="226"/>
      <c r="M267" s="414"/>
      <c r="N267" s="414"/>
      <c r="O267" s="88"/>
      <c r="P267" s="38">
        <f t="shared" si="60"/>
        <v>0.67554479418886193</v>
      </c>
      <c r="Q267" s="415">
        <f t="shared" si="69"/>
        <v>1.4802867383512546</v>
      </c>
      <c r="R267" s="422"/>
      <c r="S267" s="240"/>
    </row>
    <row r="268" spans="1:19" ht="12" customHeight="1" outlineLevel="1">
      <c r="A268" s="37">
        <v>0.875</v>
      </c>
      <c r="B268" s="86">
        <v>1655</v>
      </c>
      <c r="C268" s="86">
        <v>1210</v>
      </c>
      <c r="D268" s="87">
        <v>0.17799999999999999</v>
      </c>
      <c r="E268" s="87">
        <v>0.54700000000000004</v>
      </c>
      <c r="F268" s="226">
        <v>0.3</v>
      </c>
      <c r="G268" s="87">
        <v>0.69899999999999995</v>
      </c>
      <c r="H268" s="226">
        <v>0.33</v>
      </c>
      <c r="I268" s="228">
        <v>24.4</v>
      </c>
      <c r="J268" s="228">
        <v>12.6</v>
      </c>
      <c r="K268" s="228">
        <v>2.2000000000000002</v>
      </c>
      <c r="L268" s="228">
        <v>1.8</v>
      </c>
      <c r="M268" s="414">
        <f t="shared" si="70"/>
        <v>17.32</v>
      </c>
      <c r="N268" s="414">
        <f t="shared" si="71"/>
        <v>1.9600000000000002</v>
      </c>
      <c r="O268" s="88">
        <v>8.1</v>
      </c>
      <c r="P268" s="38">
        <f t="shared" si="60"/>
        <v>0.73111782477341392</v>
      </c>
      <c r="Q268" s="415">
        <f t="shared" si="69"/>
        <v>1.3677685950413223</v>
      </c>
      <c r="R268" s="422"/>
      <c r="S268" s="240"/>
    </row>
    <row r="269" spans="1:19" ht="12" customHeight="1" outlineLevel="1">
      <c r="A269" s="37">
        <v>0.91666666666666663</v>
      </c>
      <c r="B269" s="86">
        <v>1645</v>
      </c>
      <c r="C269" s="86">
        <v>1012</v>
      </c>
      <c r="D269" s="87"/>
      <c r="E269" s="87"/>
      <c r="F269" s="87"/>
      <c r="G269" s="87"/>
      <c r="H269" s="87"/>
      <c r="I269" s="228"/>
      <c r="J269" s="228"/>
      <c r="K269" s="228"/>
      <c r="L269" s="228"/>
      <c r="M269" s="414"/>
      <c r="N269" s="414"/>
      <c r="O269" s="88"/>
      <c r="P269" s="38">
        <f t="shared" si="60"/>
        <v>0.6151975683890577</v>
      </c>
      <c r="Q269" s="415">
        <f t="shared" si="69"/>
        <v>1.6254940711462451</v>
      </c>
      <c r="R269" s="422"/>
      <c r="S269" s="240"/>
    </row>
    <row r="270" spans="1:19" ht="12" customHeight="1" outlineLevel="1">
      <c r="A270" s="37">
        <v>0.95833333333333337</v>
      </c>
      <c r="B270" s="86">
        <v>1637</v>
      </c>
      <c r="C270" s="86">
        <v>1052</v>
      </c>
      <c r="D270" s="87">
        <v>0.216</v>
      </c>
      <c r="E270" s="87">
        <v>0.433</v>
      </c>
      <c r="F270" s="226">
        <v>0.28000000000000003</v>
      </c>
      <c r="G270" s="87">
        <v>0.52900000000000003</v>
      </c>
      <c r="H270" s="226">
        <v>0.31</v>
      </c>
      <c r="I270" s="228">
        <v>24.1</v>
      </c>
      <c r="J270" s="228">
        <v>13.3</v>
      </c>
      <c r="K270" s="228">
        <v>2.4</v>
      </c>
      <c r="L270" s="228">
        <v>2</v>
      </c>
      <c r="M270" s="414">
        <f t="shared" si="70"/>
        <v>17.62</v>
      </c>
      <c r="N270" s="414">
        <f t="shared" si="71"/>
        <v>2.16</v>
      </c>
      <c r="O270" s="88">
        <v>8.1999999999999993</v>
      </c>
      <c r="P270" s="38">
        <f>+IFERROR(C270/B270,"")</f>
        <v>0.64263897373243739</v>
      </c>
      <c r="Q270" s="415">
        <f t="shared" si="69"/>
        <v>1.5560836501901141</v>
      </c>
      <c r="R270" s="422"/>
      <c r="S270" s="240"/>
    </row>
    <row r="271" spans="1:19" ht="12" customHeight="1" outlineLevel="1">
      <c r="A271" s="37">
        <v>0</v>
      </c>
      <c r="B271" s="86">
        <v>1582</v>
      </c>
      <c r="C271" s="86">
        <v>958</v>
      </c>
      <c r="D271" s="87"/>
      <c r="E271" s="87"/>
      <c r="F271" s="87"/>
      <c r="G271" s="87"/>
      <c r="H271" s="87"/>
      <c r="I271" s="228"/>
      <c r="J271" s="228"/>
      <c r="K271" s="228"/>
      <c r="L271" s="228"/>
      <c r="M271" s="414">
        <f>(I271*0.4+J271*0.6)</f>
        <v>0</v>
      </c>
      <c r="N271" s="414">
        <f t="shared" si="71"/>
        <v>0</v>
      </c>
      <c r="O271" s="88"/>
      <c r="P271" s="38">
        <f t="shared" si="60"/>
        <v>0.60556257901390642</v>
      </c>
      <c r="Q271" s="415">
        <f>IFERROR(1/P271,0)</f>
        <v>1.6513569937369521</v>
      </c>
      <c r="R271" s="422"/>
      <c r="S271" s="240"/>
    </row>
    <row r="272" spans="1:19" ht="12" customHeight="1" outlineLevel="1">
      <c r="A272" s="37">
        <v>4.1666666666666664E-2</v>
      </c>
      <c r="B272" s="86">
        <v>1602</v>
      </c>
      <c r="C272" s="86">
        <v>1163</v>
      </c>
      <c r="D272" s="87">
        <v>0.19900000000000001</v>
      </c>
      <c r="E272" s="87">
        <v>0.55900000000000005</v>
      </c>
      <c r="F272" s="226">
        <v>0.33</v>
      </c>
      <c r="G272" s="87">
        <v>0.57099999999999995</v>
      </c>
      <c r="H272" s="226">
        <v>0.34</v>
      </c>
      <c r="I272" s="228">
        <v>22.8</v>
      </c>
      <c r="J272" s="228">
        <v>12.1</v>
      </c>
      <c r="K272" s="228">
        <v>2.1</v>
      </c>
      <c r="L272" s="228">
        <v>1.7</v>
      </c>
      <c r="M272" s="414">
        <f t="shared" si="70"/>
        <v>16.380000000000003</v>
      </c>
      <c r="N272" s="414">
        <f t="shared" si="71"/>
        <v>1.86</v>
      </c>
      <c r="O272" s="88">
        <v>8.1</v>
      </c>
      <c r="P272" s="38">
        <f t="shared" si="60"/>
        <v>0.72596754057428214</v>
      </c>
      <c r="Q272" s="415">
        <f t="shared" si="69"/>
        <v>1.3774720550300945</v>
      </c>
      <c r="R272" s="422" t="s">
        <v>180</v>
      </c>
      <c r="S272" s="240"/>
    </row>
    <row r="273" spans="1:19" ht="12" customHeight="1" outlineLevel="1">
      <c r="A273" s="37">
        <v>8.3333333333333329E-2</v>
      </c>
      <c r="B273" s="86">
        <v>1609</v>
      </c>
      <c r="C273" s="86">
        <v>1110</v>
      </c>
      <c r="D273" s="87"/>
      <c r="E273" s="87"/>
      <c r="F273" s="87"/>
      <c r="G273" s="87"/>
      <c r="H273" s="87"/>
      <c r="I273" s="226"/>
      <c r="J273" s="226"/>
      <c r="K273" s="226"/>
      <c r="L273" s="226"/>
      <c r="M273" s="414">
        <f t="shared" ref="M273:M275" si="73">(I273*0.4+J273*0.6)</f>
        <v>0</v>
      </c>
      <c r="N273" s="414">
        <f t="shared" si="71"/>
        <v>0</v>
      </c>
      <c r="O273" s="88"/>
      <c r="P273" s="38">
        <f t="shared" si="60"/>
        <v>0.68986948415164695</v>
      </c>
      <c r="Q273" s="415">
        <f t="shared" si="69"/>
        <v>1.4495495495495496</v>
      </c>
      <c r="R273" s="422" t="s">
        <v>181</v>
      </c>
      <c r="S273" s="240"/>
    </row>
    <row r="274" spans="1:19" ht="12" customHeight="1" outlineLevel="1">
      <c r="A274" s="37">
        <v>0.125</v>
      </c>
      <c r="B274" s="86">
        <v>1605</v>
      </c>
      <c r="C274" s="86">
        <v>1120</v>
      </c>
      <c r="D274" s="87">
        <v>0.2</v>
      </c>
      <c r="E274" s="87">
        <v>0.63900000000000001</v>
      </c>
      <c r="F274" s="226">
        <v>0.37</v>
      </c>
      <c r="G274" s="87">
        <v>0.54300000000000004</v>
      </c>
      <c r="H274" s="226">
        <v>0.31</v>
      </c>
      <c r="I274" s="228">
        <v>23.6</v>
      </c>
      <c r="J274" s="228">
        <v>12.4</v>
      </c>
      <c r="K274" s="228">
        <v>2.4</v>
      </c>
      <c r="L274" s="228">
        <v>1.7</v>
      </c>
      <c r="M274" s="414">
        <f>(I274*0.4+J274*0.6)</f>
        <v>16.880000000000003</v>
      </c>
      <c r="N274" s="414">
        <f t="shared" si="71"/>
        <v>1.98</v>
      </c>
      <c r="O274" s="88">
        <v>8.1</v>
      </c>
      <c r="P274" s="38">
        <f t="shared" si="60"/>
        <v>0.69781931464174451</v>
      </c>
      <c r="Q274" s="415">
        <f t="shared" si="69"/>
        <v>1.4330357142857144</v>
      </c>
      <c r="R274" s="422" t="s">
        <v>182</v>
      </c>
      <c r="S274" s="240"/>
    </row>
    <row r="275" spans="1:19" ht="12" customHeight="1" outlineLevel="1">
      <c r="A275" s="37">
        <v>0.16666666666666666</v>
      </c>
      <c r="B275" s="86">
        <v>1619</v>
      </c>
      <c r="C275" s="86">
        <v>1197</v>
      </c>
      <c r="D275" s="87"/>
      <c r="E275" s="87"/>
      <c r="F275" s="87"/>
      <c r="G275" s="87"/>
      <c r="H275" s="87"/>
      <c r="I275" s="226"/>
      <c r="J275" s="226"/>
      <c r="K275" s="226"/>
      <c r="L275" s="226"/>
      <c r="M275" s="414">
        <f t="shared" si="73"/>
        <v>0</v>
      </c>
      <c r="N275" s="414">
        <f t="shared" si="71"/>
        <v>0</v>
      </c>
      <c r="O275" s="88"/>
      <c r="P275" s="38">
        <f t="shared" si="60"/>
        <v>0.7393452748610253</v>
      </c>
      <c r="Q275" s="415">
        <f t="shared" si="69"/>
        <v>1.3525480367585632</v>
      </c>
      <c r="R275" s="35" t="s">
        <v>183</v>
      </c>
      <c r="S275" s="240"/>
    </row>
    <row r="276" spans="1:19" ht="12" customHeight="1" outlineLevel="1">
      <c r="A276" s="37">
        <v>0.20833333333333334</v>
      </c>
      <c r="B276" s="86">
        <v>1614</v>
      </c>
      <c r="C276" s="86">
        <v>1127</v>
      </c>
      <c r="D276" s="87">
        <v>0.2</v>
      </c>
      <c r="E276" s="87">
        <v>0.54900000000000004</v>
      </c>
      <c r="F276" s="226">
        <v>0.31</v>
      </c>
      <c r="G276" s="87">
        <v>0.56599999999999995</v>
      </c>
      <c r="H276" s="226">
        <v>0.36</v>
      </c>
      <c r="I276" s="226">
        <v>27.9</v>
      </c>
      <c r="J276" s="226">
        <v>15.6</v>
      </c>
      <c r="K276" s="226">
        <v>3.2</v>
      </c>
      <c r="L276" s="226">
        <v>2.4</v>
      </c>
      <c r="M276" s="414">
        <f>(I276*0.4+J276*0.6)</f>
        <v>20.52</v>
      </c>
      <c r="N276" s="414">
        <f t="shared" si="71"/>
        <v>2.72</v>
      </c>
      <c r="O276" s="88">
        <v>8.6</v>
      </c>
      <c r="P276" s="38">
        <f t="shared" si="60"/>
        <v>0.69826517967781909</v>
      </c>
      <c r="Q276" s="415">
        <f t="shared" si="69"/>
        <v>1.4321206743566992</v>
      </c>
      <c r="R276" s="240" t="s">
        <v>184</v>
      </c>
      <c r="S276" s="240"/>
    </row>
    <row r="277" spans="1:19" ht="12" customHeight="1" outlineLevel="1">
      <c r="A277" s="37">
        <v>0.25</v>
      </c>
      <c r="B277" s="86">
        <v>1623</v>
      </c>
      <c r="C277" s="86">
        <v>1136</v>
      </c>
      <c r="D277" s="87"/>
      <c r="E277" s="87"/>
      <c r="F277" s="87"/>
      <c r="G277" s="87"/>
      <c r="H277" s="87"/>
      <c r="I277" s="226"/>
      <c r="J277" s="226"/>
      <c r="K277" s="226"/>
      <c r="L277" s="226"/>
      <c r="M277" s="414"/>
      <c r="N277" s="414"/>
      <c r="O277" s="88"/>
      <c r="P277" s="38">
        <f t="shared" si="60"/>
        <v>0.69993838570548372</v>
      </c>
      <c r="Q277" s="415">
        <f t="shared" si="69"/>
        <v>1.4286971830985915</v>
      </c>
      <c r="S277" s="240"/>
    </row>
    <row r="278" spans="1:19" ht="12" customHeight="1" outlineLevel="1">
      <c r="A278" s="37">
        <v>0.29166666666666669</v>
      </c>
      <c r="B278" s="86">
        <v>999</v>
      </c>
      <c r="C278" s="86">
        <v>278</v>
      </c>
      <c r="D278" s="87">
        <v>0.21099999999999999</v>
      </c>
      <c r="E278" s="87">
        <v>0.59499999999999997</v>
      </c>
      <c r="F278" s="226">
        <v>0.36</v>
      </c>
      <c r="G278" s="87">
        <v>0.628</v>
      </c>
      <c r="H278" s="226">
        <v>0.38</v>
      </c>
      <c r="I278" s="226">
        <v>27.4</v>
      </c>
      <c r="J278" s="226">
        <v>14.8</v>
      </c>
      <c r="K278" s="226">
        <v>2.4</v>
      </c>
      <c r="L278" s="226">
        <v>2.5</v>
      </c>
      <c r="M278" s="414">
        <f>(I278*0.4+J278*0.6)</f>
        <v>19.840000000000003</v>
      </c>
      <c r="N278" s="414">
        <f>(K278*0.4+L278*0.6)</f>
        <v>2.46</v>
      </c>
      <c r="O278" s="88">
        <v>8.4</v>
      </c>
      <c r="P278" s="38">
        <f t="shared" si="60"/>
        <v>0.27827827827827828</v>
      </c>
      <c r="Q278" s="415">
        <f t="shared" si="69"/>
        <v>3.593525179856115</v>
      </c>
      <c r="R278" s="422"/>
      <c r="S278" s="240"/>
    </row>
    <row r="279" spans="1:19" ht="12" customHeight="1" outlineLevel="1">
      <c r="A279" s="89">
        <v>0.33333333333333331</v>
      </c>
      <c r="B279" s="90">
        <v>0</v>
      </c>
      <c r="C279" s="90">
        <v>884</v>
      </c>
      <c r="D279" s="91"/>
      <c r="E279" s="91"/>
      <c r="F279" s="91"/>
      <c r="G279" s="91"/>
      <c r="H279" s="91"/>
      <c r="I279" s="227"/>
      <c r="J279" s="227"/>
      <c r="K279" s="227"/>
      <c r="L279" s="91"/>
      <c r="M279" s="414"/>
      <c r="N279" s="414"/>
      <c r="O279" s="92"/>
      <c r="P279" s="93" t="str">
        <f t="shared" si="60"/>
        <v/>
      </c>
      <c r="Q279" s="415">
        <f t="shared" si="69"/>
        <v>0</v>
      </c>
      <c r="R279" s="422"/>
      <c r="S279" s="240"/>
    </row>
    <row r="280" spans="1:19">
      <c r="A280" s="83">
        <v>46276</v>
      </c>
      <c r="B280" s="84">
        <f>+IF(SUM(B256:B279)=0, "", SUM(B256:B279))</f>
        <v>36211</v>
      </c>
      <c r="C280" s="84">
        <f>+IF(SUM(C256:C279)=0, "", SUM(C256:C279))</f>
        <v>25103</v>
      </c>
      <c r="D280" s="419">
        <f>+IFERROR((AVERAGE(D256:D279)),0)</f>
        <v>0.19549999999999998</v>
      </c>
      <c r="E280" s="419">
        <f>+IFERROR((AVERAGE(E256:E279)),0)</f>
        <v>0.62649999999999995</v>
      </c>
      <c r="F280" s="419">
        <f>+IFERROR((AVERAGE(F256:F279)),0)</f>
        <v>0.37916666666666665</v>
      </c>
      <c r="G280" s="419">
        <f>+IFERROR((AVERAGE(G256:G279)),0)</f>
        <v>0.61358333333333326</v>
      </c>
      <c r="H280" s="419">
        <f>+IFERROR((AVERAGE(H256:H279)),0)</f>
        <v>0.36249999999999999</v>
      </c>
      <c r="I280" s="701">
        <f t="shared" ref="I280:L280" si="74">+IFERROR((AVERAGE(I256:I279)),"")</f>
        <v>25.391666666666662</v>
      </c>
      <c r="J280" s="420">
        <f t="shared" si="74"/>
        <v>13.791666666666666</v>
      </c>
      <c r="K280" s="420">
        <f t="shared" si="74"/>
        <v>2.5916666666666663</v>
      </c>
      <c r="L280" s="420">
        <f t="shared" si="74"/>
        <v>2.0999999999999996</v>
      </c>
      <c r="M280" s="752">
        <f>+IFERROR((AVERAGE(M256:M279)),0)</f>
        <v>14.745333333333333</v>
      </c>
      <c r="N280" s="752">
        <f>+IFERROR((AVERAGE(N256:N279)),0)</f>
        <v>1.8373333333333335</v>
      </c>
      <c r="O280" s="420">
        <f>+IFERROR((AVERAGE(O256:O279)),0)</f>
        <v>8.3333333333333321</v>
      </c>
      <c r="P280" s="85">
        <f t="shared" si="60"/>
        <v>0.69324238491066248</v>
      </c>
      <c r="Q280" s="416">
        <f>IFERROR(1/P280,0)</f>
        <v>1.4424969127195952</v>
      </c>
      <c r="R280" s="422"/>
      <c r="S280" s="240"/>
    </row>
    <row r="281" spans="1:19" ht="12" customHeight="1" outlineLevel="1">
      <c r="A281" s="36">
        <v>0.375</v>
      </c>
      <c r="B281" s="86"/>
      <c r="C281" s="86"/>
      <c r="D281" s="87"/>
      <c r="E281" s="87"/>
      <c r="F281" s="226"/>
      <c r="G281" s="87"/>
      <c r="H281" s="226"/>
      <c r="I281" s="228"/>
      <c r="J281" s="228"/>
      <c r="K281" s="228"/>
      <c r="L281" s="228"/>
      <c r="M281" s="414">
        <f>(I281*0.4+J281*0.6)</f>
        <v>0</v>
      </c>
      <c r="N281" s="414">
        <f>(K281*0.4+L281*0.6)</f>
        <v>0</v>
      </c>
      <c r="O281" s="88">
        <v>8.6</v>
      </c>
      <c r="P281" s="38" t="str">
        <f t="shared" si="60"/>
        <v/>
      </c>
      <c r="Q281" s="415">
        <f>IFERROR(1/P281,0)</f>
        <v>0</v>
      </c>
      <c r="R281" s="422"/>
      <c r="S281" s="240"/>
    </row>
    <row r="282" spans="1:19" ht="12" customHeight="1" outlineLevel="1">
      <c r="A282" s="39">
        <v>0.41666666666666669</v>
      </c>
      <c r="B282" s="86"/>
      <c r="C282" s="86"/>
      <c r="D282" s="87"/>
      <c r="E282" s="87"/>
      <c r="F282" s="226"/>
      <c r="G282" s="87"/>
      <c r="H282" s="226"/>
      <c r="I282" s="228"/>
      <c r="J282" s="228"/>
      <c r="K282" s="228"/>
      <c r="L282" s="228"/>
      <c r="M282" s="228"/>
      <c r="N282" s="87"/>
      <c r="O282" s="88"/>
      <c r="P282" s="38" t="str">
        <f t="shared" si="60"/>
        <v/>
      </c>
      <c r="Q282" s="415">
        <f>IFERROR(1/P282,0)</f>
        <v>0</v>
      </c>
      <c r="R282" s="422"/>
      <c r="S282" s="240"/>
    </row>
    <row r="283" spans="1:19" ht="12" customHeight="1" outlineLevel="1">
      <c r="A283" s="39">
        <v>0.45833333333333331</v>
      </c>
      <c r="B283" s="86"/>
      <c r="C283" s="86"/>
      <c r="D283" s="87"/>
      <c r="E283" s="87"/>
      <c r="F283" s="226"/>
      <c r="G283" s="87"/>
      <c r="H283" s="226"/>
      <c r="I283" s="228"/>
      <c r="J283" s="228"/>
      <c r="K283" s="228"/>
      <c r="L283" s="228"/>
      <c r="M283" s="414">
        <f>(I283*0.4+J283*0.6)</f>
        <v>0</v>
      </c>
      <c r="N283" s="414">
        <f>(K283*0.4+L283*0.6)</f>
        <v>0</v>
      </c>
      <c r="O283" s="88"/>
      <c r="P283" s="38" t="str">
        <f t="shared" si="60"/>
        <v/>
      </c>
      <c r="Q283" s="415">
        <f t="shared" ref="Q283:Q304" si="75">IFERROR(1/P283,0)</f>
        <v>0</v>
      </c>
      <c r="R283" s="422"/>
      <c r="S283" s="240"/>
    </row>
    <row r="284" spans="1:19" ht="12" customHeight="1" outlineLevel="1">
      <c r="A284" s="39">
        <v>0.5</v>
      </c>
      <c r="B284" s="86"/>
      <c r="C284" s="86"/>
      <c r="D284" s="87"/>
      <c r="E284" s="87"/>
      <c r="F284" s="226"/>
      <c r="G284" s="87"/>
      <c r="H284" s="226"/>
      <c r="I284" s="228"/>
      <c r="J284" s="228"/>
      <c r="K284" s="228"/>
      <c r="L284" s="228"/>
      <c r="M284" s="414">
        <f t="shared" ref="M284" si="76">(I284*0.4+J284*0.6)</f>
        <v>0</v>
      </c>
      <c r="N284" s="414">
        <f t="shared" ref="N284" si="77">(K284*0.4+L284*0.6)</f>
        <v>0</v>
      </c>
      <c r="O284" s="88"/>
      <c r="P284" s="38" t="str">
        <f t="shared" si="60"/>
        <v/>
      </c>
      <c r="Q284" s="415">
        <f t="shared" si="75"/>
        <v>0</v>
      </c>
      <c r="R284" s="422"/>
      <c r="S284" s="240"/>
    </row>
    <row r="285" spans="1:19" ht="12" customHeight="1" outlineLevel="1">
      <c r="A285" s="39">
        <v>0.54166666666666663</v>
      </c>
      <c r="B285" s="86"/>
      <c r="C285" s="86"/>
      <c r="D285" s="87"/>
      <c r="E285" s="87"/>
      <c r="F285" s="226"/>
      <c r="G285" s="87"/>
      <c r="H285" s="226"/>
      <c r="I285" s="228"/>
      <c r="J285" s="228"/>
      <c r="K285" s="228"/>
      <c r="L285" s="228"/>
      <c r="M285" s="414">
        <f>(I285*0.4+J285*0.6)</f>
        <v>0</v>
      </c>
      <c r="N285" s="414">
        <f>(K285*0.4+L285*0.6)</f>
        <v>0</v>
      </c>
      <c r="O285" s="88"/>
      <c r="P285" s="38" t="str">
        <f t="shared" si="60"/>
        <v/>
      </c>
      <c r="Q285" s="415">
        <f t="shared" si="75"/>
        <v>0</v>
      </c>
      <c r="R285" s="422"/>
      <c r="S285" s="240"/>
    </row>
    <row r="286" spans="1:19" ht="12" customHeight="1" outlineLevel="1">
      <c r="A286" s="39">
        <v>0.58333333333333337</v>
      </c>
      <c r="B286" s="86"/>
      <c r="C286" s="86"/>
      <c r="D286" s="87"/>
      <c r="E286" s="87"/>
      <c r="F286" s="226"/>
      <c r="G286" s="87"/>
      <c r="H286" s="226"/>
      <c r="I286" s="228"/>
      <c r="J286" s="228"/>
      <c r="K286" s="228"/>
      <c r="L286" s="228"/>
      <c r="M286" s="414"/>
      <c r="N286" s="414"/>
      <c r="O286" s="88"/>
      <c r="P286" s="38" t="str">
        <f t="shared" si="60"/>
        <v/>
      </c>
      <c r="Q286" s="415">
        <f t="shared" si="75"/>
        <v>0</v>
      </c>
      <c r="R286" s="422"/>
      <c r="S286" s="240"/>
    </row>
    <row r="287" spans="1:19" ht="12" customHeight="1" outlineLevel="1">
      <c r="A287" s="37">
        <v>0.625</v>
      </c>
      <c r="B287" s="86"/>
      <c r="C287" s="86"/>
      <c r="D287" s="87"/>
      <c r="E287" s="87"/>
      <c r="F287" s="226"/>
      <c r="G287" s="87"/>
      <c r="H287" s="226"/>
      <c r="I287" s="228"/>
      <c r="J287" s="228"/>
      <c r="K287" s="228"/>
      <c r="L287" s="228"/>
      <c r="M287" s="414">
        <f>(I287*0.4+J287*0.6)</f>
        <v>0</v>
      </c>
      <c r="N287" s="414">
        <f>(K287*0.4+L287*0.6)</f>
        <v>0</v>
      </c>
      <c r="O287" s="88"/>
      <c r="P287" s="38" t="str">
        <f t="shared" ref="P287:P350" si="78">+IFERROR(C287/B287,"")</f>
        <v/>
      </c>
      <c r="Q287" s="415">
        <f t="shared" si="75"/>
        <v>0</v>
      </c>
      <c r="R287" s="422"/>
      <c r="S287" s="240"/>
    </row>
    <row r="288" spans="1:19" ht="12" customHeight="1" outlineLevel="1">
      <c r="A288" s="37">
        <v>0.66666666666666663</v>
      </c>
      <c r="B288" s="86"/>
      <c r="C288" s="86">
        <v>329</v>
      </c>
      <c r="D288" s="87"/>
      <c r="E288" s="87"/>
      <c r="F288" s="226"/>
      <c r="G288" s="87"/>
      <c r="H288" s="226"/>
      <c r="I288" s="228"/>
      <c r="J288" s="228"/>
      <c r="K288" s="228"/>
      <c r="L288" s="228"/>
      <c r="M288" s="414">
        <f>(I288*0.4+J288*0.6)</f>
        <v>0</v>
      </c>
      <c r="N288" s="414">
        <f>(K288*0.4+L288*0.6)</f>
        <v>0</v>
      </c>
      <c r="O288" s="88"/>
      <c r="P288" s="38" t="str">
        <f t="shared" si="78"/>
        <v/>
      </c>
      <c r="Q288" s="415">
        <f t="shared" si="75"/>
        <v>0</v>
      </c>
      <c r="R288" s="422"/>
      <c r="S288" s="240"/>
    </row>
    <row r="289" spans="1:19" ht="12" customHeight="1" outlineLevel="1">
      <c r="A289" s="94">
        <v>0.70833333333333337</v>
      </c>
      <c r="B289" s="86"/>
      <c r="C289" s="86"/>
      <c r="D289" s="157"/>
      <c r="E289" s="87"/>
      <c r="F289" s="226"/>
      <c r="G289" s="87"/>
      <c r="H289" s="226"/>
      <c r="I289" s="228"/>
      <c r="J289" s="228"/>
      <c r="K289" s="228"/>
      <c r="L289" s="228"/>
      <c r="M289" s="414">
        <f>(I289*0.4+J289*0.6)</f>
        <v>0</v>
      </c>
      <c r="N289" s="414">
        <f>(K289*0.4+L289*0.6)</f>
        <v>0</v>
      </c>
      <c r="O289" s="88"/>
      <c r="P289" s="38" t="str">
        <f t="shared" si="78"/>
        <v/>
      </c>
      <c r="Q289" s="415">
        <f t="shared" si="75"/>
        <v>0</v>
      </c>
      <c r="R289" s="422"/>
      <c r="S289" s="240"/>
    </row>
    <row r="290" spans="1:19" ht="12" customHeight="1" outlineLevel="1">
      <c r="A290" s="37">
        <v>0.75</v>
      </c>
      <c r="B290" s="86"/>
      <c r="C290" s="86"/>
      <c r="D290" s="87"/>
      <c r="E290" s="87"/>
      <c r="F290" s="226"/>
      <c r="G290" s="87"/>
      <c r="H290" s="226"/>
      <c r="I290" s="226"/>
      <c r="J290" s="226"/>
      <c r="K290" s="226"/>
      <c r="L290" s="226"/>
      <c r="M290" s="414"/>
      <c r="N290" s="414"/>
      <c r="O290" s="88"/>
      <c r="P290" s="38" t="str">
        <f t="shared" si="78"/>
        <v/>
      </c>
      <c r="Q290" s="415">
        <f t="shared" si="75"/>
        <v>0</v>
      </c>
      <c r="R290" s="422"/>
      <c r="S290" s="240"/>
    </row>
    <row r="291" spans="1:19" ht="12" customHeight="1" outlineLevel="1">
      <c r="A291" s="37">
        <v>0.79166666666666663</v>
      </c>
      <c r="B291" s="86"/>
      <c r="C291" s="86"/>
      <c r="D291" s="87"/>
      <c r="E291" s="87"/>
      <c r="F291" s="226"/>
      <c r="G291" s="87"/>
      <c r="H291" s="226"/>
      <c r="I291" s="228"/>
      <c r="J291" s="228"/>
      <c r="K291" s="228"/>
      <c r="L291" s="228"/>
      <c r="M291" s="414">
        <f>(I291*0.4+J291*0.6)</f>
        <v>0</v>
      </c>
      <c r="N291" s="414">
        <f>(K291*0.4+L291*0.6)</f>
        <v>0</v>
      </c>
      <c r="O291" s="88"/>
      <c r="P291" s="38" t="str">
        <f t="shared" si="78"/>
        <v/>
      </c>
      <c r="Q291" s="415">
        <f t="shared" si="75"/>
        <v>0</v>
      </c>
      <c r="R291" s="422"/>
      <c r="S291" s="240"/>
    </row>
    <row r="292" spans="1:19" ht="12" customHeight="1" outlineLevel="1">
      <c r="A292" s="37">
        <v>0.83333333333333337</v>
      </c>
      <c r="B292" s="86"/>
      <c r="C292" s="86"/>
      <c r="D292" s="87"/>
      <c r="E292" s="87"/>
      <c r="F292" s="226"/>
      <c r="G292" s="87"/>
      <c r="H292" s="226"/>
      <c r="I292" s="226"/>
      <c r="J292" s="226"/>
      <c r="K292" s="226"/>
      <c r="L292" s="226"/>
      <c r="M292" s="414"/>
      <c r="N292" s="414"/>
      <c r="O292" s="88"/>
      <c r="P292" s="38" t="str">
        <f t="shared" si="78"/>
        <v/>
      </c>
      <c r="Q292" s="415">
        <f t="shared" si="75"/>
        <v>0</v>
      </c>
      <c r="R292" s="422"/>
      <c r="S292" s="240"/>
    </row>
    <row r="293" spans="1:19" ht="12" customHeight="1" outlineLevel="1">
      <c r="A293" s="37">
        <v>0.875</v>
      </c>
      <c r="B293" s="86">
        <v>590</v>
      </c>
      <c r="C293" s="86">
        <v>247</v>
      </c>
      <c r="D293" s="87"/>
      <c r="E293" s="87"/>
      <c r="F293" s="226"/>
      <c r="G293" s="87"/>
      <c r="H293" s="226"/>
      <c r="I293" s="228"/>
      <c r="J293" s="228"/>
      <c r="K293" s="228"/>
      <c r="L293" s="228"/>
      <c r="M293" s="414">
        <f t="shared" ref="M293:M299" si="79">(I293*0.4+J293*0.6)</f>
        <v>0</v>
      </c>
      <c r="N293" s="414">
        <f t="shared" ref="N293:N299" si="80">(K293*0.4+L293*0.6)</f>
        <v>0</v>
      </c>
      <c r="O293" s="88"/>
      <c r="P293" s="38">
        <f t="shared" si="78"/>
        <v>0.41864406779661018</v>
      </c>
      <c r="Q293" s="415">
        <f t="shared" si="75"/>
        <v>2.3886639676113361</v>
      </c>
      <c r="R293" s="422"/>
      <c r="S293" s="240"/>
    </row>
    <row r="294" spans="1:19" ht="12" customHeight="1" outlineLevel="1">
      <c r="A294" s="37">
        <v>0.91666666666666663</v>
      </c>
      <c r="B294" s="86">
        <v>1425</v>
      </c>
      <c r="C294" s="86">
        <v>776</v>
      </c>
      <c r="D294" s="87"/>
      <c r="E294" s="87"/>
      <c r="F294" s="226"/>
      <c r="G294" s="87"/>
      <c r="H294" s="226"/>
      <c r="I294" s="228"/>
      <c r="J294" s="228"/>
      <c r="K294" s="228"/>
      <c r="L294" s="228"/>
      <c r="M294" s="414"/>
      <c r="N294" s="414"/>
      <c r="O294" s="88"/>
      <c r="P294" s="38">
        <f t="shared" si="78"/>
        <v>0.54456140350877191</v>
      </c>
      <c r="Q294" s="415">
        <f t="shared" si="75"/>
        <v>1.8363402061855671</v>
      </c>
      <c r="R294" s="422"/>
      <c r="S294" s="240"/>
    </row>
    <row r="295" spans="1:19" ht="12" customHeight="1" outlineLevel="1">
      <c r="A295" s="37">
        <v>0.95833333333333337</v>
      </c>
      <c r="B295" s="86">
        <v>1536</v>
      </c>
      <c r="C295" s="86">
        <v>941</v>
      </c>
      <c r="D295" s="87">
        <v>0.40699999999999997</v>
      </c>
      <c r="E295" s="87">
        <v>0.68300000000000005</v>
      </c>
      <c r="F295" s="226">
        <v>0.37</v>
      </c>
      <c r="G295" s="87">
        <v>0.68600000000000005</v>
      </c>
      <c r="H295" s="226">
        <v>0.36</v>
      </c>
      <c r="I295" s="228">
        <v>26</v>
      </c>
      <c r="J295" s="228">
        <v>15</v>
      </c>
      <c r="K295" s="228">
        <v>3.1</v>
      </c>
      <c r="L295" s="228">
        <v>2.2999999999999998</v>
      </c>
      <c r="M295" s="414">
        <f t="shared" si="79"/>
        <v>19.399999999999999</v>
      </c>
      <c r="N295" s="414">
        <f t="shared" si="80"/>
        <v>2.62</v>
      </c>
      <c r="O295" s="88">
        <v>8.6</v>
      </c>
      <c r="P295" s="38">
        <f t="shared" si="78"/>
        <v>0.61263020833333337</v>
      </c>
      <c r="Q295" s="415">
        <f t="shared" si="75"/>
        <v>1.6323060573857597</v>
      </c>
      <c r="R295" s="422"/>
      <c r="S295" s="240"/>
    </row>
    <row r="296" spans="1:19" ht="12" customHeight="1" outlineLevel="1">
      <c r="A296" s="37">
        <v>0</v>
      </c>
      <c r="B296" s="86">
        <v>1511</v>
      </c>
      <c r="C296" s="86">
        <v>675</v>
      </c>
      <c r="D296" s="87"/>
      <c r="E296" s="87"/>
      <c r="F296" s="226"/>
      <c r="G296" s="87"/>
      <c r="H296" s="226"/>
      <c r="I296" s="228"/>
      <c r="J296" s="228"/>
      <c r="K296" s="228"/>
      <c r="L296" s="228"/>
      <c r="M296" s="414"/>
      <c r="N296" s="414"/>
      <c r="O296" s="88"/>
      <c r="P296" s="38">
        <f>+IFERROR(C296/B296,"")</f>
        <v>0.44672402382528126</v>
      </c>
      <c r="Q296" s="415">
        <f>IFERROR(1/P296,0)</f>
        <v>2.2385185185185188</v>
      </c>
      <c r="R296" s="422" t="s">
        <v>185</v>
      </c>
      <c r="S296" s="240"/>
    </row>
    <row r="297" spans="1:19" ht="12" customHeight="1" outlineLevel="1">
      <c r="A297" s="37">
        <v>4.1666666666666664E-2</v>
      </c>
      <c r="B297" s="86">
        <v>1502</v>
      </c>
      <c r="C297" s="86">
        <v>902</v>
      </c>
      <c r="D297" s="87">
        <v>0.34899999999999998</v>
      </c>
      <c r="E297" s="87">
        <v>0.76</v>
      </c>
      <c r="F297" s="226">
        <v>0.47</v>
      </c>
      <c r="G297" s="87">
        <v>1.0209999999999999</v>
      </c>
      <c r="H297" s="226">
        <v>0.68</v>
      </c>
      <c r="I297" s="228">
        <v>30.4</v>
      </c>
      <c r="J297" s="228">
        <v>18.600000000000001</v>
      </c>
      <c r="K297" s="228">
        <v>5.6</v>
      </c>
      <c r="L297" s="228">
        <v>4</v>
      </c>
      <c r="M297" s="414">
        <f t="shared" si="79"/>
        <v>23.32</v>
      </c>
      <c r="N297" s="414">
        <f t="shared" si="80"/>
        <v>4.6399999999999997</v>
      </c>
      <c r="O297" s="88">
        <v>8.1</v>
      </c>
      <c r="P297" s="38">
        <f>+IFERROR(C297/B297,"")</f>
        <v>0.60053262316910783</v>
      </c>
      <c r="Q297" s="415">
        <f t="shared" si="75"/>
        <v>1.6651884700665189</v>
      </c>
      <c r="R297" s="422" t="s">
        <v>186</v>
      </c>
      <c r="S297" s="240"/>
    </row>
    <row r="298" spans="1:19" ht="12" customHeight="1" outlineLevel="1">
      <c r="A298" s="37">
        <v>8.3333333333333329E-2</v>
      </c>
      <c r="B298" s="86">
        <v>1435</v>
      </c>
      <c r="C298" s="86">
        <v>829</v>
      </c>
      <c r="D298" s="87"/>
      <c r="E298" s="87"/>
      <c r="F298" s="226"/>
      <c r="G298" s="87"/>
      <c r="H298" s="226"/>
      <c r="I298" s="226"/>
      <c r="J298" s="226"/>
      <c r="K298" s="226"/>
      <c r="L298" s="226"/>
      <c r="M298" s="414"/>
      <c r="N298" s="414"/>
      <c r="O298" s="88"/>
      <c r="P298" s="38">
        <f>+IFERROR(C298/B298,"")</f>
        <v>0.57770034843205575</v>
      </c>
      <c r="Q298" s="415">
        <f t="shared" si="75"/>
        <v>1.7310012062726177</v>
      </c>
      <c r="R298" s="422" t="s">
        <v>187</v>
      </c>
      <c r="S298" s="240"/>
    </row>
    <row r="299" spans="1:19" ht="12" customHeight="1" outlineLevel="1">
      <c r="A299" s="37">
        <v>0.125</v>
      </c>
      <c r="B299" s="86">
        <v>1469</v>
      </c>
      <c r="C299" s="86">
        <v>945</v>
      </c>
      <c r="D299" s="87">
        <v>0.27200000000000002</v>
      </c>
      <c r="E299" s="87">
        <v>0.77700000000000002</v>
      </c>
      <c r="F299" s="226">
        <v>0.49</v>
      </c>
      <c r="G299" s="87">
        <v>0.75700000000000001</v>
      </c>
      <c r="H299" s="226">
        <v>0.46</v>
      </c>
      <c r="I299" s="228">
        <v>31.3</v>
      </c>
      <c r="J299" s="228">
        <v>18.100000000000001</v>
      </c>
      <c r="K299" s="228">
        <v>4.9000000000000004</v>
      </c>
      <c r="L299" s="228">
        <v>4</v>
      </c>
      <c r="M299" s="414">
        <f t="shared" si="79"/>
        <v>23.380000000000003</v>
      </c>
      <c r="N299" s="414">
        <f t="shared" si="80"/>
        <v>4.3600000000000003</v>
      </c>
      <c r="O299" s="88">
        <v>8.4</v>
      </c>
      <c r="P299" s="38">
        <f>+IFERROR(C299/B299,"")</f>
        <v>0.64329475833900618</v>
      </c>
      <c r="Q299" s="415">
        <f t="shared" si="75"/>
        <v>1.5544973544973544</v>
      </c>
      <c r="R299" s="240" t="s">
        <v>188</v>
      </c>
      <c r="S299" s="240"/>
    </row>
    <row r="300" spans="1:19" ht="12" customHeight="1" outlineLevel="1">
      <c r="A300" s="37">
        <v>0.16666666666666666</v>
      </c>
      <c r="B300" s="86">
        <v>1480</v>
      </c>
      <c r="C300" s="86">
        <v>935</v>
      </c>
      <c r="D300" s="87"/>
      <c r="E300" s="87"/>
      <c r="F300" s="226"/>
      <c r="G300" s="87"/>
      <c r="H300" s="226"/>
      <c r="I300" s="226"/>
      <c r="J300" s="226"/>
      <c r="K300" s="226"/>
      <c r="L300" s="226"/>
      <c r="M300" s="414"/>
      <c r="N300" s="414"/>
      <c r="O300" s="88"/>
      <c r="P300" s="38">
        <f t="shared" si="78"/>
        <v>0.6317567567567568</v>
      </c>
      <c r="Q300" s="415">
        <f t="shared" si="75"/>
        <v>1.5828877005347592</v>
      </c>
      <c r="R300" s="422" t="s">
        <v>189</v>
      </c>
      <c r="S300" s="240"/>
    </row>
    <row r="301" spans="1:19" ht="12" customHeight="1" outlineLevel="1">
      <c r="A301" s="37">
        <v>0.20833333333333334</v>
      </c>
      <c r="B301" s="86">
        <v>1521</v>
      </c>
      <c r="C301" s="86">
        <v>1024</v>
      </c>
      <c r="D301" s="87">
        <v>0.26</v>
      </c>
      <c r="E301" s="87">
        <v>0.75900000000000001</v>
      </c>
      <c r="F301" s="226">
        <v>0.46</v>
      </c>
      <c r="G301" s="87">
        <v>0.95699999999999996</v>
      </c>
      <c r="H301" s="226">
        <v>0.62</v>
      </c>
      <c r="I301" s="226">
        <v>24.3</v>
      </c>
      <c r="J301" s="226">
        <v>14.2</v>
      </c>
      <c r="K301" s="226">
        <v>2.6</v>
      </c>
      <c r="L301" s="226">
        <v>1.8</v>
      </c>
      <c r="M301" s="414">
        <f>(I301*0.4+J301*0.6)</f>
        <v>18.240000000000002</v>
      </c>
      <c r="N301" s="414">
        <f>(K301*0.4+L301*0.6)</f>
        <v>2.12</v>
      </c>
      <c r="O301" s="88">
        <v>8.6999999999999993</v>
      </c>
      <c r="P301" s="38">
        <f t="shared" si="78"/>
        <v>0.67324128862590404</v>
      </c>
      <c r="Q301" s="415">
        <f t="shared" si="75"/>
        <v>1.4853515625</v>
      </c>
      <c r="R301" s="240" t="s">
        <v>190</v>
      </c>
      <c r="S301" s="240"/>
    </row>
    <row r="302" spans="1:19" ht="12" customHeight="1" outlineLevel="1">
      <c r="A302" s="37">
        <v>0.25</v>
      </c>
      <c r="B302" s="86">
        <v>1493</v>
      </c>
      <c r="C302" s="86">
        <v>1098</v>
      </c>
      <c r="D302" s="87"/>
      <c r="E302" s="87"/>
      <c r="F302" s="226"/>
      <c r="G302" s="87"/>
      <c r="H302" s="226"/>
      <c r="I302" s="226"/>
      <c r="J302" s="226"/>
      <c r="K302" s="226"/>
      <c r="L302" s="226"/>
      <c r="M302" s="414"/>
      <c r="N302" s="414"/>
      <c r="O302" s="88"/>
      <c r="P302" s="38">
        <f t="shared" si="78"/>
        <v>0.73543201607501674</v>
      </c>
      <c r="Q302" s="415">
        <f t="shared" si="75"/>
        <v>1.3597449908925319</v>
      </c>
      <c r="R302" s="121" t="s">
        <v>191</v>
      </c>
      <c r="S302" s="240"/>
    </row>
    <row r="303" spans="1:19" ht="12" customHeight="1" outlineLevel="1">
      <c r="A303" s="37">
        <v>0.29166666666666669</v>
      </c>
      <c r="B303" s="86">
        <v>1496</v>
      </c>
      <c r="C303" s="86">
        <v>1089</v>
      </c>
      <c r="D303" s="87">
        <v>0.221</v>
      </c>
      <c r="E303" s="87">
        <v>0.76900000000000002</v>
      </c>
      <c r="F303" s="226">
        <v>0.44</v>
      </c>
      <c r="G303" s="87">
        <v>0.749</v>
      </c>
      <c r="H303" s="226">
        <v>0.41</v>
      </c>
      <c r="I303" s="226">
        <v>27.6</v>
      </c>
      <c r="J303" s="226">
        <v>16.899999999999999</v>
      </c>
      <c r="K303" s="226">
        <v>4.0999999999999996</v>
      </c>
      <c r="L303" s="226">
        <v>2.9</v>
      </c>
      <c r="M303" s="414">
        <f>(I303*0.4+J303*0.6)</f>
        <v>21.18</v>
      </c>
      <c r="N303" s="414">
        <f>(K303*0.4+L303*0.6)</f>
        <v>3.38</v>
      </c>
      <c r="O303" s="88">
        <v>8.8000000000000007</v>
      </c>
      <c r="P303" s="38">
        <f t="shared" si="78"/>
        <v>0.7279411764705882</v>
      </c>
      <c r="Q303" s="415">
        <f t="shared" si="75"/>
        <v>1.3737373737373737</v>
      </c>
      <c r="R303" s="422"/>
      <c r="S303" s="240"/>
    </row>
    <row r="304" spans="1:19" ht="12" customHeight="1" outlineLevel="1">
      <c r="A304" s="89">
        <v>0.33333333333333331</v>
      </c>
      <c r="B304" s="90">
        <v>1485</v>
      </c>
      <c r="C304" s="90">
        <v>907</v>
      </c>
      <c r="D304" s="91"/>
      <c r="E304" s="91"/>
      <c r="F304" s="227"/>
      <c r="G304" s="91"/>
      <c r="H304" s="227"/>
      <c r="I304" s="227"/>
      <c r="J304" s="227"/>
      <c r="K304" s="227"/>
      <c r="L304" s="91"/>
      <c r="M304" s="91"/>
      <c r="N304" s="91"/>
      <c r="O304" s="92"/>
      <c r="P304" s="93">
        <f t="shared" si="78"/>
        <v>0.61077441077441075</v>
      </c>
      <c r="Q304" s="415">
        <f t="shared" si="75"/>
        <v>1.6372657111356119</v>
      </c>
      <c r="R304" s="422"/>
      <c r="S304" s="240"/>
    </row>
    <row r="305" spans="1:19" ht="12" customHeight="1">
      <c r="A305" s="83">
        <v>46277</v>
      </c>
      <c r="B305" s="84">
        <f>+IF(SUM(B281:B304)=0, "", SUM(B281:B304))</f>
        <v>16943</v>
      </c>
      <c r="C305" s="84">
        <f>+IF(SUM(C281:C304)=0, "", SUM(C281:C304))</f>
        <v>10697</v>
      </c>
      <c r="D305" s="419">
        <f t="shared" ref="D305:M305" si="81">+IFERROR((AVERAGE(D281:D304)),0)</f>
        <v>0.30180000000000001</v>
      </c>
      <c r="E305" s="419">
        <f t="shared" si="81"/>
        <v>0.74960000000000004</v>
      </c>
      <c r="F305" s="418">
        <f t="shared" si="81"/>
        <v>0.44600000000000001</v>
      </c>
      <c r="G305" s="419">
        <f t="shared" si="81"/>
        <v>0.83399999999999996</v>
      </c>
      <c r="H305" s="418">
        <f t="shared" si="81"/>
        <v>0.50600000000000001</v>
      </c>
      <c r="I305" s="420">
        <f t="shared" si="81"/>
        <v>27.919999999999998</v>
      </c>
      <c r="J305" s="420">
        <f t="shared" si="81"/>
        <v>16.560000000000002</v>
      </c>
      <c r="K305" s="420">
        <f t="shared" si="81"/>
        <v>4.0599999999999996</v>
      </c>
      <c r="L305" s="420">
        <f t="shared" si="81"/>
        <v>3.0000000000000004</v>
      </c>
      <c r="M305" s="420">
        <f t="shared" si="81"/>
        <v>7.5371428571428583</v>
      </c>
      <c r="N305" s="752">
        <f>+IFERROR((AVERAGE(N281:N304)),0)</f>
        <v>1.2228571428571429</v>
      </c>
      <c r="O305" s="420">
        <f>+IFERROR((AVERAGE(O281:O304)),0)</f>
        <v>8.5333333333333314</v>
      </c>
      <c r="P305" s="85">
        <f t="shared" si="78"/>
        <v>0.63135218084164557</v>
      </c>
      <c r="Q305" s="416">
        <f>IFERROR(1/P305,0)</f>
        <v>1.5839020286061511</v>
      </c>
      <c r="R305" s="422"/>
      <c r="S305" s="240"/>
    </row>
    <row r="306" spans="1:19" ht="12" customHeight="1" outlineLevel="1">
      <c r="A306" s="36">
        <v>0.375</v>
      </c>
      <c r="B306" s="86">
        <v>1225</v>
      </c>
      <c r="C306" s="86">
        <v>972</v>
      </c>
      <c r="D306" s="87">
        <v>0.20799999999999999</v>
      </c>
      <c r="E306" s="87">
        <v>1.1240000000000001</v>
      </c>
      <c r="F306" s="226">
        <v>0.79</v>
      </c>
      <c r="G306" s="87">
        <v>1.153</v>
      </c>
      <c r="H306" s="226">
        <v>0.86</v>
      </c>
      <c r="I306" s="228">
        <v>24.5</v>
      </c>
      <c r="J306" s="228">
        <v>19.7</v>
      </c>
      <c r="K306" s="228">
        <v>5.3</v>
      </c>
      <c r="L306" s="228">
        <v>4.9000000000000004</v>
      </c>
      <c r="M306" s="414">
        <f>(I306*0.4+J306*0.6)</f>
        <v>21.619999999999997</v>
      </c>
      <c r="N306" s="414">
        <f>(K306*0.4+L306*0.6)</f>
        <v>5.0600000000000005</v>
      </c>
      <c r="O306" s="88">
        <v>8.6</v>
      </c>
      <c r="P306" s="38">
        <f t="shared" si="78"/>
        <v>0.79346938775510201</v>
      </c>
      <c r="Q306" s="415">
        <f>IFERROR(1/P306,0)</f>
        <v>1.2602880658436215</v>
      </c>
      <c r="R306" s="422"/>
      <c r="S306" s="240"/>
    </row>
    <row r="307" spans="1:19" ht="12" customHeight="1" outlineLevel="1">
      <c r="A307" s="39">
        <v>0.41666666666666669</v>
      </c>
      <c r="B307" s="86">
        <v>1463</v>
      </c>
      <c r="C307" s="86">
        <v>895</v>
      </c>
      <c r="D307" s="87"/>
      <c r="E307" s="87"/>
      <c r="F307" s="87"/>
      <c r="G307" s="87"/>
      <c r="H307" s="87"/>
      <c r="I307" s="228"/>
      <c r="J307" s="228"/>
      <c r="K307" s="228"/>
      <c r="L307" s="228"/>
      <c r="M307" s="228"/>
      <c r="N307" s="87"/>
      <c r="O307" s="88"/>
      <c r="P307" s="38">
        <f t="shared" si="78"/>
        <v>0.61175666438824339</v>
      </c>
      <c r="Q307" s="415">
        <f>IFERROR(1/P307,0)</f>
        <v>1.6346368715083797</v>
      </c>
      <c r="R307" s="422"/>
      <c r="S307" s="240"/>
    </row>
    <row r="308" spans="1:19" ht="12" customHeight="1" outlineLevel="1">
      <c r="A308" s="39">
        <v>0.45833333333333331</v>
      </c>
      <c r="B308" s="86">
        <v>1499</v>
      </c>
      <c r="C308" s="86">
        <v>971</v>
      </c>
      <c r="D308" s="87">
        <v>0.28199999999999997</v>
      </c>
      <c r="E308" s="87">
        <v>0.69099999999999995</v>
      </c>
      <c r="F308" s="226">
        <v>0.4</v>
      </c>
      <c r="G308" s="87">
        <v>0.82199999999999995</v>
      </c>
      <c r="H308" s="226">
        <v>0.59</v>
      </c>
      <c r="I308" s="228">
        <v>29.8</v>
      </c>
      <c r="J308" s="228">
        <v>20.7</v>
      </c>
      <c r="K308" s="228">
        <v>5.8</v>
      </c>
      <c r="L308" s="228">
        <v>4.4000000000000004</v>
      </c>
      <c r="M308" s="414">
        <f>(I308*0.4+J308*0.6)</f>
        <v>24.340000000000003</v>
      </c>
      <c r="N308" s="414">
        <f>(K308*0.4+L308*0.6)</f>
        <v>4.96</v>
      </c>
      <c r="O308" s="88">
        <v>8.3000000000000007</v>
      </c>
      <c r="P308" s="38">
        <f t="shared" si="78"/>
        <v>0.64776517678452306</v>
      </c>
      <c r="Q308" s="415">
        <f t="shared" ref="Q308:Q329" si="82">IFERROR(1/P308,0)</f>
        <v>1.5437693099897012</v>
      </c>
      <c r="R308" s="422"/>
      <c r="S308" s="720"/>
    </row>
    <row r="309" spans="1:19" ht="12" customHeight="1" outlineLevel="1">
      <c r="A309" s="39">
        <v>0.5</v>
      </c>
      <c r="B309" s="86">
        <v>1503</v>
      </c>
      <c r="C309" s="86">
        <v>875</v>
      </c>
      <c r="D309" s="87"/>
      <c r="E309" s="87"/>
      <c r="F309" s="87"/>
      <c r="G309" s="87"/>
      <c r="H309" s="87"/>
      <c r="I309" s="228"/>
      <c r="J309" s="228"/>
      <c r="K309" s="228"/>
      <c r="L309" s="228"/>
      <c r="M309" s="414"/>
      <c r="N309" s="414"/>
      <c r="O309" s="88"/>
      <c r="P309" s="38">
        <f t="shared" si="78"/>
        <v>0.58216899534264799</v>
      </c>
      <c r="Q309" s="415">
        <f t="shared" si="82"/>
        <v>1.7177142857142857</v>
      </c>
      <c r="R309" s="422"/>
      <c r="S309" s="240"/>
    </row>
    <row r="310" spans="1:19" ht="12" customHeight="1" outlineLevel="1">
      <c r="A310" s="39">
        <v>0.54166666666666663</v>
      </c>
      <c r="B310" s="86">
        <v>1579</v>
      </c>
      <c r="C310" s="86">
        <v>1040</v>
      </c>
      <c r="D310" s="87">
        <v>0.222</v>
      </c>
      <c r="E310" s="87">
        <v>0.93799999999999994</v>
      </c>
      <c r="F310" s="226">
        <v>0.63</v>
      </c>
      <c r="G310" s="87">
        <v>0.72499999999999998</v>
      </c>
      <c r="H310" s="226">
        <v>0.52</v>
      </c>
      <c r="I310" s="228">
        <v>28.3</v>
      </c>
      <c r="J310" s="228">
        <v>15.4</v>
      </c>
      <c r="K310" s="228">
        <v>2.6</v>
      </c>
      <c r="L310" s="228">
        <v>2.5</v>
      </c>
      <c r="M310" s="414">
        <f>(I310*0.4+J310*0.6)</f>
        <v>20.560000000000002</v>
      </c>
      <c r="N310" s="414">
        <f t="shared" ref="N310" si="83">(K310*0.4+L310*0.6)</f>
        <v>2.54</v>
      </c>
      <c r="O310" s="88">
        <v>8.5</v>
      </c>
      <c r="P310" s="38">
        <f t="shared" si="78"/>
        <v>0.6586447118429386</v>
      </c>
      <c r="Q310" s="415">
        <f t="shared" si="82"/>
        <v>1.5182692307692307</v>
      </c>
      <c r="R310" s="422"/>
      <c r="S310" s="240"/>
    </row>
    <row r="311" spans="1:19" ht="12" customHeight="1" outlineLevel="1">
      <c r="A311" s="39">
        <v>0.58333333333333337</v>
      </c>
      <c r="B311" s="86">
        <v>1566</v>
      </c>
      <c r="C311" s="86">
        <v>963</v>
      </c>
      <c r="D311" s="87"/>
      <c r="E311" s="87"/>
      <c r="F311" s="87"/>
      <c r="G311" s="87"/>
      <c r="H311" s="87"/>
      <c r="I311" s="228"/>
      <c r="J311" s="228"/>
      <c r="K311" s="228"/>
      <c r="L311" s="228"/>
      <c r="M311" s="414"/>
      <c r="N311" s="414"/>
      <c r="O311" s="88"/>
      <c r="P311" s="38">
        <f t="shared" si="78"/>
        <v>0.61494252873563215</v>
      </c>
      <c r="Q311" s="415">
        <f t="shared" si="82"/>
        <v>1.6261682242990656</v>
      </c>
      <c r="R311" s="422"/>
      <c r="S311" s="240"/>
    </row>
    <row r="312" spans="1:19" ht="12" customHeight="1" outlineLevel="1">
      <c r="A312" s="37">
        <v>0.625</v>
      </c>
      <c r="B312" s="86">
        <v>1588</v>
      </c>
      <c r="C312" s="86">
        <v>1023</v>
      </c>
      <c r="D312" s="87">
        <v>0.21099999999999999</v>
      </c>
      <c r="E312" s="87">
        <v>0.73399999999999999</v>
      </c>
      <c r="F312" s="226">
        <v>0.46</v>
      </c>
      <c r="G312" s="87">
        <v>0.91200000000000003</v>
      </c>
      <c r="H312" s="226">
        <v>0.61</v>
      </c>
      <c r="I312" s="228">
        <v>26.4</v>
      </c>
      <c r="J312" s="228">
        <v>14.9</v>
      </c>
      <c r="K312" s="228">
        <v>3</v>
      </c>
      <c r="L312" s="228">
        <v>2.1</v>
      </c>
      <c r="M312" s="414">
        <f t="shared" ref="M312:M328" si="84">(I312*0.4+J312*0.6)</f>
        <v>19.5</v>
      </c>
      <c r="N312" s="414">
        <f t="shared" ref="N312:N328" si="85">(K312*0.4+L312*0.6)</f>
        <v>2.46</v>
      </c>
      <c r="O312" s="88">
        <v>8.4</v>
      </c>
      <c r="P312" s="38">
        <f t="shared" si="78"/>
        <v>0.64420654911838793</v>
      </c>
      <c r="Q312" s="415">
        <f t="shared" si="82"/>
        <v>1.552297165200391</v>
      </c>
      <c r="R312" s="422"/>
      <c r="S312" s="240"/>
    </row>
    <row r="313" spans="1:19" ht="12" customHeight="1" outlineLevel="1">
      <c r="A313" s="37">
        <v>0.66666666666666663</v>
      </c>
      <c r="B313" s="86">
        <v>1590</v>
      </c>
      <c r="C313" s="86">
        <v>1072</v>
      </c>
      <c r="D313" s="87"/>
      <c r="E313" s="87"/>
      <c r="F313" s="87"/>
      <c r="G313" s="87"/>
      <c r="H313" s="87"/>
      <c r="I313" s="228"/>
      <c r="J313" s="228"/>
      <c r="K313" s="228"/>
      <c r="L313" s="228"/>
      <c r="M313" s="414"/>
      <c r="N313" s="414"/>
      <c r="O313" s="88"/>
      <c r="P313" s="38">
        <f t="shared" si="78"/>
        <v>0.67421383647798738</v>
      </c>
      <c r="Q313" s="415">
        <f t="shared" si="82"/>
        <v>1.4832089552238807</v>
      </c>
      <c r="R313" s="422"/>
      <c r="S313" s="240"/>
    </row>
    <row r="314" spans="1:19" ht="12" customHeight="1" outlineLevel="1">
      <c r="A314" s="94">
        <v>0.70833333333333337</v>
      </c>
      <c r="B314" s="86">
        <v>1589</v>
      </c>
      <c r="C314" s="86">
        <v>1008</v>
      </c>
      <c r="D314" s="157">
        <v>0.217</v>
      </c>
      <c r="E314" s="87">
        <v>0.64800000000000002</v>
      </c>
      <c r="F314" s="226">
        <v>0.37</v>
      </c>
      <c r="G314" s="87">
        <v>0.66600000000000004</v>
      </c>
      <c r="H314" s="226">
        <v>0.36</v>
      </c>
      <c r="I314" s="228">
        <v>23.9</v>
      </c>
      <c r="J314" s="228">
        <v>15.4</v>
      </c>
      <c r="K314" s="228">
        <v>3</v>
      </c>
      <c r="L314" s="228">
        <v>3.3</v>
      </c>
      <c r="M314" s="414">
        <f t="shared" si="84"/>
        <v>18.8</v>
      </c>
      <c r="N314" s="414">
        <f t="shared" si="85"/>
        <v>3.1799999999999997</v>
      </c>
      <c r="O314" s="88">
        <v>8.6999999999999993</v>
      </c>
      <c r="P314" s="38">
        <f t="shared" si="78"/>
        <v>0.63436123348017626</v>
      </c>
      <c r="Q314" s="415">
        <f t="shared" si="82"/>
        <v>1.5763888888888888</v>
      </c>
      <c r="R314" s="422"/>
    </row>
    <row r="315" spans="1:19" ht="12" customHeight="1" outlineLevel="1">
      <c r="A315" s="37">
        <v>0.75</v>
      </c>
      <c r="B315" s="86">
        <v>1558</v>
      </c>
      <c r="C315" s="86">
        <v>1115</v>
      </c>
      <c r="D315" s="87"/>
      <c r="E315" s="87"/>
      <c r="F315" s="87"/>
      <c r="G315" s="87"/>
      <c r="H315" s="87"/>
      <c r="I315" s="226"/>
      <c r="J315" s="226"/>
      <c r="K315" s="226"/>
      <c r="L315" s="226"/>
      <c r="M315" s="414"/>
      <c r="N315" s="414">
        <f t="shared" si="85"/>
        <v>0</v>
      </c>
      <c r="O315" s="88"/>
      <c r="P315" s="38">
        <f t="shared" si="78"/>
        <v>0.71566110397946081</v>
      </c>
      <c r="Q315" s="415">
        <f t="shared" si="82"/>
        <v>1.3973094170403588</v>
      </c>
      <c r="R315" s="422" t="s">
        <v>192</v>
      </c>
      <c r="S315" s="240"/>
    </row>
    <row r="316" spans="1:19" ht="12" customHeight="1" outlineLevel="1">
      <c r="A316" s="37">
        <v>0.79166666666666663</v>
      </c>
      <c r="B316" s="86">
        <v>1412</v>
      </c>
      <c r="C316" s="86">
        <v>1047</v>
      </c>
      <c r="D316" s="87">
        <v>0.22600000000000001</v>
      </c>
      <c r="E316" s="87">
        <v>0.68400000000000005</v>
      </c>
      <c r="F316" s="226">
        <v>0.38</v>
      </c>
      <c r="G316" s="87">
        <v>0.65900000000000003</v>
      </c>
      <c r="H316" s="226">
        <v>0.31</v>
      </c>
      <c r="I316" s="228">
        <v>27.9</v>
      </c>
      <c r="J316" s="228">
        <v>18</v>
      </c>
      <c r="K316" s="228">
        <v>3.5</v>
      </c>
      <c r="L316" s="228">
        <v>2.2999999999999998</v>
      </c>
      <c r="M316" s="414">
        <f t="shared" si="84"/>
        <v>21.96</v>
      </c>
      <c r="N316" s="414">
        <f t="shared" si="85"/>
        <v>2.7800000000000002</v>
      </c>
      <c r="O316" s="88">
        <v>8.6</v>
      </c>
      <c r="P316" s="38">
        <f t="shared" si="78"/>
        <v>0.74150141643059486</v>
      </c>
      <c r="Q316" s="415">
        <f t="shared" si="82"/>
        <v>1.3486150907354346</v>
      </c>
      <c r="R316" s="422"/>
      <c r="S316" s="240"/>
    </row>
    <row r="317" spans="1:19" ht="12" customHeight="1" outlineLevel="1">
      <c r="A317" s="37">
        <v>0.83333333333333337</v>
      </c>
      <c r="B317" s="86">
        <v>1408</v>
      </c>
      <c r="C317" s="86">
        <v>940</v>
      </c>
      <c r="D317" s="87"/>
      <c r="E317" s="87"/>
      <c r="F317" s="87"/>
      <c r="G317" s="87"/>
      <c r="H317" s="87"/>
      <c r="I317" s="226"/>
      <c r="J317" s="226"/>
      <c r="K317" s="226"/>
      <c r="L317" s="226"/>
      <c r="M317" s="414"/>
      <c r="N317" s="414"/>
      <c r="O317" s="88"/>
      <c r="P317" s="38">
        <f t="shared" si="78"/>
        <v>0.66761363636363635</v>
      </c>
      <c r="Q317" s="415">
        <f t="shared" si="82"/>
        <v>1.4978723404255319</v>
      </c>
      <c r="R317" s="422"/>
      <c r="S317" s="240"/>
    </row>
    <row r="318" spans="1:19" ht="12" customHeight="1" outlineLevel="1">
      <c r="A318" s="37">
        <v>0.875</v>
      </c>
      <c r="B318" s="86">
        <v>1404</v>
      </c>
      <c r="C318" s="86">
        <v>965</v>
      </c>
      <c r="D318" s="87">
        <v>0.19</v>
      </c>
      <c r="E318" s="87">
        <v>0.9</v>
      </c>
      <c r="F318" s="226">
        <v>0.5</v>
      </c>
      <c r="G318" s="87">
        <v>0.82099999999999995</v>
      </c>
      <c r="H318" s="226">
        <v>0.46</v>
      </c>
      <c r="I318" s="228">
        <v>26</v>
      </c>
      <c r="J318" s="228">
        <v>17</v>
      </c>
      <c r="K318" s="228">
        <v>3.6</v>
      </c>
      <c r="L318" s="228">
        <v>2.9</v>
      </c>
      <c r="M318" s="414">
        <f t="shared" si="84"/>
        <v>20.6</v>
      </c>
      <c r="N318" s="414">
        <f t="shared" si="85"/>
        <v>3.18</v>
      </c>
      <c r="O318" s="88">
        <v>8.5</v>
      </c>
      <c r="P318" s="38">
        <f t="shared" si="78"/>
        <v>0.68732193732193736</v>
      </c>
      <c r="Q318" s="415">
        <f t="shared" si="82"/>
        <v>1.4549222797927461</v>
      </c>
      <c r="R318" s="422" t="s">
        <v>193</v>
      </c>
      <c r="S318" s="240"/>
    </row>
    <row r="319" spans="1:19" ht="12" customHeight="1" outlineLevel="1">
      <c r="A319" s="37">
        <v>0.91666666666666663</v>
      </c>
      <c r="B319" s="86">
        <v>1307</v>
      </c>
      <c r="C319" s="86">
        <v>894</v>
      </c>
      <c r="D319" s="87"/>
      <c r="E319" s="87"/>
      <c r="F319" s="87"/>
      <c r="G319" s="87"/>
      <c r="H319" s="87"/>
      <c r="I319" s="228"/>
      <c r="J319" s="228"/>
      <c r="K319" s="228"/>
      <c r="L319" s="228"/>
      <c r="M319" s="414"/>
      <c r="N319" s="414"/>
      <c r="O319" s="88"/>
      <c r="P319" s="38">
        <f t="shared" si="78"/>
        <v>0.68400918133129307</v>
      </c>
      <c r="Q319" s="415">
        <f t="shared" si="82"/>
        <v>1.4619686800894853</v>
      </c>
      <c r="R319" s="422" t="s">
        <v>194</v>
      </c>
      <c r="S319" s="240"/>
    </row>
    <row r="320" spans="1:19" ht="12" customHeight="1" outlineLevel="1">
      <c r="A320" s="37">
        <v>0.95833333333333304</v>
      </c>
      <c r="B320" s="86">
        <v>1385</v>
      </c>
      <c r="C320" s="86">
        <v>1041</v>
      </c>
      <c r="D320" s="87">
        <v>0.19900000000000001</v>
      </c>
      <c r="E320" s="87">
        <v>0.92800000000000005</v>
      </c>
      <c r="F320" s="226">
        <v>0.47</v>
      </c>
      <c r="G320" s="87">
        <v>0.81599999999999995</v>
      </c>
      <c r="H320" s="226">
        <v>0.41</v>
      </c>
      <c r="I320" s="228">
        <v>27.6</v>
      </c>
      <c r="J320" s="228">
        <v>15.4</v>
      </c>
      <c r="K320" s="228">
        <v>3.9</v>
      </c>
      <c r="L320" s="228">
        <v>2.8</v>
      </c>
      <c r="M320" s="414">
        <f t="shared" si="84"/>
        <v>20.28</v>
      </c>
      <c r="N320" s="414">
        <f t="shared" si="85"/>
        <v>3.24</v>
      </c>
      <c r="O320" s="88">
        <v>8.6</v>
      </c>
      <c r="P320" s="38">
        <f t="shared" si="78"/>
        <v>0.75162454873646212</v>
      </c>
      <c r="Q320" s="415">
        <f t="shared" si="82"/>
        <v>1.3304514889529298</v>
      </c>
      <c r="R320" s="422" t="s">
        <v>195</v>
      </c>
      <c r="S320" s="240"/>
    </row>
    <row r="321" spans="1:19" ht="12" customHeight="1" outlineLevel="1">
      <c r="A321" s="37">
        <v>0</v>
      </c>
      <c r="B321" s="86">
        <v>1438</v>
      </c>
      <c r="C321" s="86">
        <v>699</v>
      </c>
      <c r="D321" s="87"/>
      <c r="E321" s="87"/>
      <c r="F321" s="87"/>
      <c r="G321" s="87"/>
      <c r="H321" s="87"/>
      <c r="I321" s="228"/>
      <c r="J321" s="228"/>
      <c r="K321" s="228"/>
      <c r="L321" s="228"/>
      <c r="M321" s="414"/>
      <c r="N321" s="414"/>
      <c r="O321" s="88"/>
      <c r="P321" s="38">
        <f t="shared" si="78"/>
        <v>0.48609179415855353</v>
      </c>
      <c r="Q321" s="415">
        <f>IFERROR(1/P321,0)</f>
        <v>2.0572246065808297</v>
      </c>
      <c r="R321" s="422" t="s">
        <v>196</v>
      </c>
      <c r="S321" s="240"/>
    </row>
    <row r="322" spans="1:19" ht="12" customHeight="1" outlineLevel="1">
      <c r="A322" s="37">
        <v>4.1666666666666664E-2</v>
      </c>
      <c r="B322" s="86">
        <v>1612</v>
      </c>
      <c r="C322" s="86">
        <v>1064</v>
      </c>
      <c r="D322" s="87">
        <v>0.19900000000000001</v>
      </c>
      <c r="E322" s="87">
        <v>0.57999999999999996</v>
      </c>
      <c r="F322" s="87">
        <v>0.33</v>
      </c>
      <c r="G322" s="87">
        <v>0.76900000000000002</v>
      </c>
      <c r="H322" s="226">
        <v>0.43</v>
      </c>
      <c r="I322" s="228">
        <v>24.4</v>
      </c>
      <c r="J322" s="228">
        <v>15.1</v>
      </c>
      <c r="K322" s="228">
        <v>2.6</v>
      </c>
      <c r="L322" s="228">
        <v>2.2999999999999998</v>
      </c>
      <c r="M322" s="414">
        <f t="shared" si="84"/>
        <v>18.82</v>
      </c>
      <c r="N322" s="414">
        <f t="shared" si="85"/>
        <v>2.42</v>
      </c>
      <c r="O322" s="88">
        <v>8.5</v>
      </c>
      <c r="P322" s="38">
        <f t="shared" si="78"/>
        <v>0.66004962779156329</v>
      </c>
      <c r="Q322" s="415">
        <f t="shared" si="82"/>
        <v>1.5150375939849623</v>
      </c>
      <c r="R322" s="422" t="s">
        <v>197</v>
      </c>
      <c r="S322" s="240"/>
    </row>
    <row r="323" spans="1:19" ht="12" customHeight="1" outlineLevel="1">
      <c r="A323" s="37">
        <v>8.3333333333333329E-2</v>
      </c>
      <c r="B323" s="86">
        <v>1601</v>
      </c>
      <c r="C323" s="86">
        <v>923</v>
      </c>
      <c r="D323" s="87"/>
      <c r="E323" s="87"/>
      <c r="F323" s="87"/>
      <c r="G323" s="87"/>
      <c r="H323" s="87"/>
      <c r="I323" s="226"/>
      <c r="J323" s="226"/>
      <c r="K323" s="226"/>
      <c r="L323" s="226"/>
      <c r="M323" s="414"/>
      <c r="N323" s="414"/>
      <c r="O323" s="88"/>
      <c r="P323" s="38">
        <f t="shared" si="78"/>
        <v>0.57651467832604619</v>
      </c>
      <c r="Q323" s="415">
        <f t="shared" si="82"/>
        <v>1.734561213434453</v>
      </c>
      <c r="R323" s="422" t="s">
        <v>198</v>
      </c>
      <c r="S323" s="240"/>
    </row>
    <row r="324" spans="1:19" ht="12" customHeight="1" outlineLevel="1">
      <c r="A324" s="37">
        <v>0.125</v>
      </c>
      <c r="B324" s="86">
        <v>1597</v>
      </c>
      <c r="C324" s="86">
        <v>957</v>
      </c>
      <c r="D324" s="87">
        <v>0.20200000000000001</v>
      </c>
      <c r="E324" s="87">
        <v>0.56899999999999995</v>
      </c>
      <c r="F324" s="226">
        <v>0.31</v>
      </c>
      <c r="G324" s="87">
        <v>0.58099999999999996</v>
      </c>
      <c r="H324" s="226">
        <v>0.34</v>
      </c>
      <c r="I324" s="228">
        <v>27.7</v>
      </c>
      <c r="J324" s="228">
        <v>15.3</v>
      </c>
      <c r="K324" s="228">
        <v>3.8</v>
      </c>
      <c r="L324" s="228">
        <v>2.2999999999999998</v>
      </c>
      <c r="M324" s="414">
        <f t="shared" si="84"/>
        <v>20.259999999999998</v>
      </c>
      <c r="N324" s="414">
        <f t="shared" si="85"/>
        <v>2.9</v>
      </c>
      <c r="O324" s="88">
        <v>8.4</v>
      </c>
      <c r="P324" s="38">
        <f t="shared" si="78"/>
        <v>0.59924859110832807</v>
      </c>
      <c r="Q324" s="415">
        <f t="shared" si="82"/>
        <v>1.6687565308254966</v>
      </c>
      <c r="R324" s="422"/>
      <c r="S324" s="240"/>
    </row>
    <row r="325" spans="1:19" ht="12" customHeight="1" outlineLevel="1">
      <c r="A325" s="37">
        <v>0.16666666666666666</v>
      </c>
      <c r="B325" s="86">
        <v>1428</v>
      </c>
      <c r="C325" s="86">
        <v>984</v>
      </c>
      <c r="D325" s="87"/>
      <c r="E325" s="87"/>
      <c r="F325" s="87"/>
      <c r="G325" s="87"/>
      <c r="H325" s="87"/>
      <c r="I325" s="226"/>
      <c r="J325" s="226"/>
      <c r="K325" s="228"/>
      <c r="L325" s="228"/>
      <c r="M325" s="414"/>
      <c r="N325" s="414"/>
      <c r="O325" s="88"/>
      <c r="P325" s="38">
        <f t="shared" si="78"/>
        <v>0.68907563025210083</v>
      </c>
      <c r="Q325" s="415">
        <f t="shared" si="82"/>
        <v>1.4512195121951219</v>
      </c>
      <c r="R325" s="422" t="s">
        <v>199</v>
      </c>
      <c r="S325" s="240"/>
    </row>
    <row r="326" spans="1:19" ht="12" customHeight="1" outlineLevel="1">
      <c r="A326" s="37">
        <v>0.20833333333333334</v>
      </c>
      <c r="B326" s="86">
        <v>1411</v>
      </c>
      <c r="C326" s="86">
        <v>1097</v>
      </c>
      <c r="D326" s="87">
        <v>0.21</v>
      </c>
      <c r="E326" s="87">
        <v>0.71399999999999997</v>
      </c>
      <c r="F326" s="226">
        <v>0.44</v>
      </c>
      <c r="G326" s="87">
        <v>0.63300000000000001</v>
      </c>
      <c r="H326" s="226">
        <v>0.38</v>
      </c>
      <c r="I326" s="226">
        <v>25.7</v>
      </c>
      <c r="J326" s="226">
        <v>14.8</v>
      </c>
      <c r="K326" s="228">
        <v>3.2</v>
      </c>
      <c r="L326" s="228">
        <v>2.4</v>
      </c>
      <c r="M326" s="414">
        <f t="shared" si="84"/>
        <v>19.160000000000004</v>
      </c>
      <c r="N326" s="414">
        <f t="shared" si="85"/>
        <v>2.72</v>
      </c>
      <c r="O326" s="88">
        <v>8.3000000000000007</v>
      </c>
      <c r="P326" s="38">
        <f t="shared" si="78"/>
        <v>0.77746279234585403</v>
      </c>
      <c r="Q326" s="415">
        <f t="shared" si="82"/>
        <v>1.2862351868732909</v>
      </c>
      <c r="R326" s="422" t="s">
        <v>200</v>
      </c>
      <c r="S326" s="240"/>
    </row>
    <row r="327" spans="1:19" ht="12" customHeight="1" outlineLevel="1">
      <c r="A327" s="37">
        <v>0.25</v>
      </c>
      <c r="B327" s="86">
        <v>1574</v>
      </c>
      <c r="C327" s="86">
        <v>1119</v>
      </c>
      <c r="D327" s="87"/>
      <c r="E327" s="87"/>
      <c r="F327" s="87"/>
      <c r="G327" s="87"/>
      <c r="H327" s="87"/>
      <c r="I327" s="226"/>
      <c r="J327" s="226"/>
      <c r="K327" s="228"/>
      <c r="L327" s="228"/>
      <c r="M327" s="414"/>
      <c r="N327" s="414"/>
      <c r="O327" s="88"/>
      <c r="P327" s="38">
        <f t="shared" ref="P327:P329" si="86">+IFERROR(C327/B327,"")</f>
        <v>0.71092757306226173</v>
      </c>
      <c r="Q327" s="415">
        <f t="shared" si="82"/>
        <v>1.4066130473637177</v>
      </c>
      <c r="R327" s="422" t="s">
        <v>201</v>
      </c>
      <c r="S327" s="240"/>
    </row>
    <row r="328" spans="1:19" ht="12" customHeight="1" outlineLevel="1">
      <c r="A328" s="37">
        <v>0.29166666666666669</v>
      </c>
      <c r="B328" s="86">
        <v>1413</v>
      </c>
      <c r="C328" s="86">
        <v>1057</v>
      </c>
      <c r="D328" s="87">
        <v>0.19700000000000001</v>
      </c>
      <c r="E328" s="87">
        <v>0.67</v>
      </c>
      <c r="F328" s="226">
        <v>0.4</v>
      </c>
      <c r="G328" s="87">
        <v>0.56000000000000005</v>
      </c>
      <c r="H328" s="226">
        <v>0.33</v>
      </c>
      <c r="I328" s="226">
        <v>27.4</v>
      </c>
      <c r="J328" s="226">
        <v>15.2</v>
      </c>
      <c r="K328" s="228">
        <v>3.5</v>
      </c>
      <c r="L328" s="228">
        <v>2.4</v>
      </c>
      <c r="M328" s="414">
        <f t="shared" si="84"/>
        <v>20.079999999999998</v>
      </c>
      <c r="N328" s="414">
        <f t="shared" si="85"/>
        <v>2.84</v>
      </c>
      <c r="O328" s="88">
        <v>8.5</v>
      </c>
      <c r="P328" s="38">
        <f t="shared" si="86"/>
        <v>0.7480537862703468</v>
      </c>
      <c r="Q328" s="415">
        <f t="shared" si="82"/>
        <v>1.336802270577105</v>
      </c>
      <c r="R328" s="422"/>
      <c r="S328" s="240"/>
    </row>
    <row r="329" spans="1:19" ht="12" customHeight="1" outlineLevel="1">
      <c r="A329" s="89">
        <v>0.33333333333333331</v>
      </c>
      <c r="B329" s="90">
        <v>1523</v>
      </c>
      <c r="C329" s="90">
        <v>1024</v>
      </c>
      <c r="D329" s="91"/>
      <c r="E329" s="91"/>
      <c r="F329" s="91"/>
      <c r="G329" s="91"/>
      <c r="H329" s="91"/>
      <c r="I329" s="227"/>
      <c r="J329" s="227"/>
      <c r="K329" s="227"/>
      <c r="L329" s="91"/>
      <c r="M329" s="91"/>
      <c r="N329" s="91"/>
      <c r="O329" s="92"/>
      <c r="P329" s="93">
        <f t="shared" si="86"/>
        <v>0.67235718975705838</v>
      </c>
      <c r="Q329" s="415">
        <f t="shared" si="82"/>
        <v>1.4873046875000002</v>
      </c>
      <c r="R329" s="422"/>
      <c r="S329" s="240"/>
    </row>
    <row r="330" spans="1:19" ht="12" customHeight="1">
      <c r="A330" s="83">
        <v>46278</v>
      </c>
      <c r="B330" s="84">
        <f>+IF(SUM(B306:B329)=0, "", SUM(B306:B329))</f>
        <v>35673</v>
      </c>
      <c r="C330" s="84">
        <f>+IF(SUM(C306:C329)=0, "", SUM(C306:C329))</f>
        <v>23745</v>
      </c>
      <c r="D330" s="419">
        <f>+IFERROR((AVERAGE(D306:D329)),0)</f>
        <v>0.21358333333333335</v>
      </c>
      <c r="E330" s="419">
        <f>+IFERROR((AVERAGE(E306:E329)),0)</f>
        <v>0.76500000000000001</v>
      </c>
      <c r="F330" s="418">
        <f>+IFERROR((AVERAGE(F306:F329)),0)</f>
        <v>0.45666666666666672</v>
      </c>
      <c r="G330" s="419">
        <f>+IFERROR((AVERAGE(G306:G329)),0)</f>
        <v>0.75974999999999993</v>
      </c>
      <c r="H330" s="418">
        <f>+IFERROR((AVERAGE(H306:H329)),0)</f>
        <v>0.46666666666666662</v>
      </c>
      <c r="I330" s="420">
        <f t="shared" ref="I330:L330" si="87">+IFERROR((AVERAGE(I306:I329)),"")</f>
        <v>26.633333333333329</v>
      </c>
      <c r="J330" s="420">
        <f t="shared" si="87"/>
        <v>16.408333333333335</v>
      </c>
      <c r="K330" s="420">
        <f t="shared" si="87"/>
        <v>3.65</v>
      </c>
      <c r="L330" s="420">
        <f t="shared" si="87"/>
        <v>2.8833333333333333</v>
      </c>
      <c r="M330" s="420">
        <f t="shared" ref="M330" si="88">+IFERROR((AVERAGE(M306:M329)),0)</f>
        <v>20.498333333333331</v>
      </c>
      <c r="N330" s="752">
        <f>+IFERROR((AVERAGE(N306:N329)),0)</f>
        <v>2.9446153846153846</v>
      </c>
      <c r="O330" s="420">
        <f>+IFERROR((AVERAGE(O306:O329)),0)</f>
        <v>8.4916666666666671</v>
      </c>
      <c r="P330" s="85">
        <f t="shared" si="78"/>
        <v>0.66562946766462028</v>
      </c>
      <c r="Q330" s="416">
        <f>IFERROR(1/P330,0)</f>
        <v>1.5023373341756159</v>
      </c>
      <c r="R330" s="422"/>
      <c r="S330" s="240"/>
    </row>
    <row r="331" spans="1:19" ht="12" customHeight="1" outlineLevel="1">
      <c r="A331" s="36">
        <v>0.375</v>
      </c>
      <c r="B331" s="86">
        <v>1537</v>
      </c>
      <c r="C331" s="86">
        <v>920</v>
      </c>
      <c r="D331" s="87">
        <v>0.19900000000000001</v>
      </c>
      <c r="E331" s="87">
        <v>0.92700000000000005</v>
      </c>
      <c r="F331" s="226">
        <v>0.64</v>
      </c>
      <c r="G331" s="87">
        <v>0.878</v>
      </c>
      <c r="H331" s="226">
        <v>0.56000000000000005</v>
      </c>
      <c r="I331" s="228">
        <v>28.2</v>
      </c>
      <c r="J331" s="228">
        <v>17.8</v>
      </c>
      <c r="K331" s="228">
        <v>3.2</v>
      </c>
      <c r="L331" s="228">
        <v>2.9</v>
      </c>
      <c r="M331" s="414">
        <f>(I331*0.4+J331*0.6)</f>
        <v>21.96</v>
      </c>
      <c r="N331" s="414">
        <f>(K331*0.4+L331*0.6)</f>
        <v>3.0200000000000005</v>
      </c>
      <c r="O331" s="88">
        <v>8.1999999999999993</v>
      </c>
      <c r="P331" s="38">
        <f t="shared" si="78"/>
        <v>0.59856864020819778</v>
      </c>
      <c r="Q331" s="415">
        <f>IFERROR(1/P331,0)</f>
        <v>1.6706521739130435</v>
      </c>
      <c r="R331" s="422"/>
      <c r="S331" s="240"/>
    </row>
    <row r="332" spans="1:19" ht="12" customHeight="1" outlineLevel="1">
      <c r="A332" s="39">
        <v>0.41666666666666669</v>
      </c>
      <c r="B332" s="86">
        <v>1514</v>
      </c>
      <c r="C332" s="86">
        <v>1030</v>
      </c>
      <c r="D332" s="87"/>
      <c r="E332" s="87"/>
      <c r="F332" s="87"/>
      <c r="G332" s="87"/>
      <c r="H332" s="87"/>
      <c r="I332" s="228"/>
      <c r="J332" s="228"/>
      <c r="K332" s="228"/>
      <c r="L332" s="228"/>
      <c r="M332" s="228"/>
      <c r="N332" s="87"/>
      <c r="O332" s="88"/>
      <c r="P332" s="38">
        <f t="shared" si="78"/>
        <v>0.68031704095112289</v>
      </c>
      <c r="Q332" s="415">
        <f>IFERROR(1/P332,0)</f>
        <v>1.4699029126213592</v>
      </c>
      <c r="R332" s="422"/>
      <c r="S332" s="240"/>
    </row>
    <row r="333" spans="1:19" ht="12" customHeight="1" outlineLevel="1">
      <c r="A333" s="39">
        <v>0.45833333333333331</v>
      </c>
      <c r="B333" s="86">
        <v>1572</v>
      </c>
      <c r="C333" s="86">
        <v>1002</v>
      </c>
      <c r="D333" s="87">
        <v>0.192</v>
      </c>
      <c r="E333" s="87">
        <v>0.93600000000000005</v>
      </c>
      <c r="F333" s="226">
        <v>0.61</v>
      </c>
      <c r="G333" s="87">
        <v>0.88200000000000001</v>
      </c>
      <c r="H333" s="226">
        <v>0.57999999999999996</v>
      </c>
      <c r="I333" s="228">
        <v>24.3</v>
      </c>
      <c r="J333" s="228">
        <v>17.3</v>
      </c>
      <c r="K333" s="228">
        <v>3</v>
      </c>
      <c r="L333" s="228">
        <v>2.4</v>
      </c>
      <c r="M333" s="414">
        <f>(I333*0.4+J333*0.6)</f>
        <v>20.100000000000001</v>
      </c>
      <c r="N333" s="414">
        <f>(K333*0.4+L333*0.6)</f>
        <v>2.64</v>
      </c>
      <c r="O333" s="88">
        <v>8</v>
      </c>
      <c r="P333" s="38">
        <f t="shared" si="78"/>
        <v>0.63740458015267176</v>
      </c>
      <c r="Q333" s="415">
        <f t="shared" ref="Q333:Q354" si="89">IFERROR(1/P333,0)</f>
        <v>1.5688622754491017</v>
      </c>
      <c r="R333" s="422"/>
      <c r="S333" s="240"/>
    </row>
    <row r="334" spans="1:19" ht="12" customHeight="1" outlineLevel="1">
      <c r="A334" s="39">
        <v>0.5</v>
      </c>
      <c r="B334" s="86">
        <v>1489</v>
      </c>
      <c r="C334" s="86">
        <v>944</v>
      </c>
      <c r="D334" s="87"/>
      <c r="E334" s="87"/>
      <c r="F334" s="87"/>
      <c r="G334" s="87"/>
      <c r="H334" s="87"/>
      <c r="I334" s="228"/>
      <c r="J334" s="228"/>
      <c r="K334" s="228"/>
      <c r="L334" s="228"/>
      <c r="M334" s="414"/>
      <c r="N334" s="414"/>
      <c r="O334" s="88"/>
      <c r="P334" s="38">
        <f t="shared" si="78"/>
        <v>0.63398253861652121</v>
      </c>
      <c r="Q334" s="415">
        <f t="shared" si="89"/>
        <v>1.5773305084745761</v>
      </c>
      <c r="R334" s="422"/>
      <c r="S334" s="240"/>
    </row>
    <row r="335" spans="1:19" ht="12" customHeight="1" outlineLevel="1">
      <c r="A335" s="39">
        <v>0.54166666666666663</v>
      </c>
      <c r="B335" s="86">
        <v>1501</v>
      </c>
      <c r="C335" s="86">
        <v>1005</v>
      </c>
      <c r="D335" s="87">
        <v>0.19400000000000001</v>
      </c>
      <c r="E335" s="87">
        <v>1.0369999999999999</v>
      </c>
      <c r="F335" s="226">
        <v>0.62</v>
      </c>
      <c r="G335" s="87">
        <v>0.877</v>
      </c>
      <c r="H335" s="226">
        <v>0.55000000000000004</v>
      </c>
      <c r="I335" s="228">
        <v>27.3</v>
      </c>
      <c r="J335" s="228">
        <v>15.9</v>
      </c>
      <c r="K335" s="228">
        <v>2.9</v>
      </c>
      <c r="L335" s="228">
        <v>2.4</v>
      </c>
      <c r="M335" s="414">
        <f>(I335*0.4+J335*0.6)</f>
        <v>20.46</v>
      </c>
      <c r="N335" s="414">
        <f>(K335*0.4+L335*0.6)</f>
        <v>2.5999999999999996</v>
      </c>
      <c r="O335" s="88">
        <v>8</v>
      </c>
      <c r="P335" s="38">
        <f t="shared" si="78"/>
        <v>0.6695536309127248</v>
      </c>
      <c r="Q335" s="415">
        <f t="shared" si="89"/>
        <v>1.4935323383084578</v>
      </c>
      <c r="R335" s="422"/>
      <c r="S335" s="240"/>
    </row>
    <row r="336" spans="1:19" ht="12" customHeight="1" outlineLevel="1">
      <c r="A336" s="39">
        <v>0.58333333333333337</v>
      </c>
      <c r="B336" s="86">
        <v>1508</v>
      </c>
      <c r="C336" s="86">
        <v>937</v>
      </c>
      <c r="D336" s="87"/>
      <c r="E336" s="87"/>
      <c r="F336" s="87"/>
      <c r="G336" s="87"/>
      <c r="H336" s="87"/>
      <c r="I336" s="228"/>
      <c r="J336" s="228"/>
      <c r="K336" s="228"/>
      <c r="L336" s="228"/>
      <c r="M336" s="414"/>
      <c r="N336" s="414"/>
      <c r="O336" s="88"/>
      <c r="P336" s="38">
        <f t="shared" si="78"/>
        <v>0.62135278514588854</v>
      </c>
      <c r="Q336" s="415">
        <f t="shared" si="89"/>
        <v>1.6093916755602991</v>
      </c>
      <c r="R336" s="422"/>
      <c r="S336" s="240"/>
    </row>
    <row r="337" spans="1:19" ht="12" customHeight="1" outlineLevel="1">
      <c r="A337" s="37">
        <v>0.625</v>
      </c>
      <c r="B337" s="86">
        <v>1427</v>
      </c>
      <c r="C337" s="86">
        <v>942</v>
      </c>
      <c r="D337" s="87">
        <v>0.19</v>
      </c>
      <c r="E337" s="87">
        <v>0.56699999999999995</v>
      </c>
      <c r="F337" s="226">
        <v>0.55000000000000004</v>
      </c>
      <c r="G337" s="87">
        <v>0.60199999999999998</v>
      </c>
      <c r="H337" s="226">
        <v>0.52</v>
      </c>
      <c r="I337" s="228">
        <v>24.7</v>
      </c>
      <c r="J337" s="228">
        <v>15.2</v>
      </c>
      <c r="K337" s="228">
        <v>2.7</v>
      </c>
      <c r="L337" s="228">
        <v>2.4</v>
      </c>
      <c r="M337" s="414">
        <f>(I337*0.4+J337*0.6)</f>
        <v>19</v>
      </c>
      <c r="N337" s="414">
        <f>(K337*0.4+L337*0.6)</f>
        <v>2.52</v>
      </c>
      <c r="O337" s="88">
        <v>8</v>
      </c>
      <c r="P337" s="38">
        <f t="shared" si="78"/>
        <v>0.66012613875262793</v>
      </c>
      <c r="Q337" s="415">
        <f t="shared" si="89"/>
        <v>1.5148619957537155</v>
      </c>
      <c r="R337" s="422"/>
      <c r="S337" s="240"/>
    </row>
    <row r="338" spans="1:19" ht="12" customHeight="1" outlineLevel="1">
      <c r="A338" s="37">
        <v>0.66666666666666663</v>
      </c>
      <c r="B338" s="86">
        <v>1393</v>
      </c>
      <c r="C338" s="86">
        <v>1089</v>
      </c>
      <c r="D338" s="87"/>
      <c r="E338" s="87"/>
      <c r="F338" s="87"/>
      <c r="G338" s="87"/>
      <c r="H338" s="87"/>
      <c r="I338" s="228"/>
      <c r="J338" s="228"/>
      <c r="K338" s="228"/>
      <c r="L338" s="228"/>
      <c r="M338" s="414"/>
      <c r="N338" s="414"/>
      <c r="O338" s="88"/>
      <c r="P338" s="38">
        <f t="shared" si="78"/>
        <v>0.78176597272074655</v>
      </c>
      <c r="Q338" s="415">
        <f t="shared" si="89"/>
        <v>1.2791551882460974</v>
      </c>
      <c r="R338" s="422"/>
      <c r="S338" s="240"/>
    </row>
    <row r="339" spans="1:19" ht="12" customHeight="1" outlineLevel="1">
      <c r="A339" s="94">
        <v>0.70833333333333337</v>
      </c>
      <c r="B339" s="86">
        <v>1460</v>
      </c>
      <c r="C339" s="86">
        <v>902</v>
      </c>
      <c r="D339" s="87">
        <v>0.17699999999999999</v>
      </c>
      <c r="E339" s="87">
        <v>0.61599999999999999</v>
      </c>
      <c r="F339" s="226">
        <v>0.57999999999999996</v>
      </c>
      <c r="G339" s="87">
        <v>0.60699999999999998</v>
      </c>
      <c r="H339" s="226">
        <v>0.47</v>
      </c>
      <c r="I339" s="228">
        <v>26.7</v>
      </c>
      <c r="J339" s="228">
        <v>15</v>
      </c>
      <c r="K339" s="228">
        <v>3.4</v>
      </c>
      <c r="L339" s="228">
        <v>2.5</v>
      </c>
      <c r="M339" s="414">
        <f>(I339*0.4+J339*0.6)</f>
        <v>19.68</v>
      </c>
      <c r="N339" s="414">
        <f>(K339*0.4+L339*0.6)</f>
        <v>2.8600000000000003</v>
      </c>
      <c r="O339" s="88">
        <v>8.1</v>
      </c>
      <c r="P339" s="38">
        <f t="shared" si="78"/>
        <v>0.61780821917808215</v>
      </c>
      <c r="Q339" s="415">
        <f t="shared" si="89"/>
        <v>1.6186252771618626</v>
      </c>
      <c r="R339" s="422"/>
      <c r="S339" s="240"/>
    </row>
    <row r="340" spans="1:19" ht="12" customHeight="1" outlineLevel="1">
      <c r="A340" s="37">
        <v>0.75</v>
      </c>
      <c r="B340" s="86">
        <v>1468</v>
      </c>
      <c r="C340" s="86">
        <v>950</v>
      </c>
      <c r="D340" s="87"/>
      <c r="E340" s="87"/>
      <c r="F340" s="87"/>
      <c r="G340" s="87"/>
      <c r="H340" s="87"/>
      <c r="I340" s="226"/>
      <c r="J340" s="226"/>
      <c r="K340" s="226"/>
      <c r="L340" s="226"/>
      <c r="M340" s="414"/>
      <c r="N340" s="414"/>
      <c r="O340" s="88"/>
      <c r="P340" s="38">
        <f t="shared" si="78"/>
        <v>0.64713896457765663</v>
      </c>
      <c r="Q340" s="415">
        <f t="shared" si="89"/>
        <v>1.5452631578947369</v>
      </c>
      <c r="R340" s="422" t="s">
        <v>202</v>
      </c>
      <c r="S340" s="240"/>
    </row>
    <row r="341" spans="1:19" ht="12" customHeight="1" outlineLevel="1">
      <c r="A341" s="37">
        <v>0.79166666666666663</v>
      </c>
      <c r="B341" s="86">
        <v>1282</v>
      </c>
      <c r="C341" s="86">
        <v>1066</v>
      </c>
      <c r="D341" s="87">
        <v>0.159</v>
      </c>
      <c r="E341" s="87">
        <v>0.68500000000000005</v>
      </c>
      <c r="F341" s="226">
        <v>0.44</v>
      </c>
      <c r="G341" s="87">
        <v>0.60699999999999998</v>
      </c>
      <c r="H341" s="226">
        <v>0.4</v>
      </c>
      <c r="I341" s="228">
        <v>25.9</v>
      </c>
      <c r="J341" s="228">
        <v>15</v>
      </c>
      <c r="K341" s="228">
        <v>3.3</v>
      </c>
      <c r="L341" s="228">
        <v>2.7</v>
      </c>
      <c r="M341" s="414">
        <f>(I341*0.4+J341*0.6)</f>
        <v>19.36</v>
      </c>
      <c r="N341" s="414">
        <f>(K341*0.4+L341*0.6)</f>
        <v>2.9400000000000004</v>
      </c>
      <c r="O341" s="88">
        <v>8.1999999999999993</v>
      </c>
      <c r="P341" s="38">
        <f t="shared" si="78"/>
        <v>0.83151326053042118</v>
      </c>
      <c r="Q341" s="415">
        <f t="shared" si="89"/>
        <v>1.2026266416510318</v>
      </c>
      <c r="R341" s="422"/>
      <c r="S341" s="240"/>
    </row>
    <row r="342" spans="1:19" ht="12" customHeight="1" outlineLevel="1">
      <c r="A342" s="37">
        <v>0.83333333333333337</v>
      </c>
      <c r="B342" s="86">
        <v>1443</v>
      </c>
      <c r="C342" s="86">
        <v>703</v>
      </c>
      <c r="D342" s="87"/>
      <c r="E342" s="87"/>
      <c r="F342" s="87"/>
      <c r="G342" s="87"/>
      <c r="H342" s="87"/>
      <c r="I342" s="226"/>
      <c r="J342" s="226"/>
      <c r="K342" s="226"/>
      <c r="L342" s="226"/>
      <c r="M342" s="414"/>
      <c r="N342" s="414"/>
      <c r="O342" s="88"/>
      <c r="P342" s="38">
        <f>+IFERROR(C342/B343,"")</f>
        <v>0.49298737727910236</v>
      </c>
      <c r="Q342" s="415">
        <f t="shared" si="89"/>
        <v>2.0284495021337126</v>
      </c>
      <c r="R342" s="422"/>
      <c r="S342" s="240"/>
    </row>
    <row r="343" spans="1:19" ht="12" customHeight="1" outlineLevel="1">
      <c r="A343" s="37">
        <v>0.875</v>
      </c>
      <c r="B343" s="86">
        <v>1426</v>
      </c>
      <c r="C343" s="86">
        <v>933</v>
      </c>
      <c r="D343" s="87">
        <v>0.14799999999999999</v>
      </c>
      <c r="E343" s="87">
        <v>0.69199999999999995</v>
      </c>
      <c r="F343" s="226">
        <v>0.41</v>
      </c>
      <c r="G343" s="87">
        <v>0.59299999999999997</v>
      </c>
      <c r="H343" s="226">
        <v>0.4</v>
      </c>
      <c r="I343" s="228">
        <v>26.4</v>
      </c>
      <c r="J343" s="228">
        <v>16.100000000000001</v>
      </c>
      <c r="K343" s="228">
        <v>3</v>
      </c>
      <c r="L343" s="228">
        <v>2.4</v>
      </c>
      <c r="M343" s="414">
        <f>(I343*0.4+J343*0.6)</f>
        <v>20.22</v>
      </c>
      <c r="N343" s="414">
        <f>(K343*0.4+L343*0.6)</f>
        <v>2.64</v>
      </c>
      <c r="O343" s="88">
        <v>8</v>
      </c>
      <c r="P343" s="38">
        <f t="shared" ref="P343:P344" si="90">+IFERROR(C343/B344,"")</f>
        <v>0.68502202643171806</v>
      </c>
      <c r="Q343" s="415">
        <f t="shared" si="89"/>
        <v>1.459807073954984</v>
      </c>
      <c r="R343" s="422" t="s">
        <v>203</v>
      </c>
      <c r="S343" s="240"/>
    </row>
    <row r="344" spans="1:19" ht="12" customHeight="1" outlineLevel="1">
      <c r="A344" s="37">
        <v>0.91666666666666663</v>
      </c>
      <c r="B344" s="86">
        <v>1362</v>
      </c>
      <c r="C344" s="86">
        <v>885</v>
      </c>
      <c r="D344" s="87"/>
      <c r="E344" s="87"/>
      <c r="F344" s="87"/>
      <c r="G344" s="87"/>
      <c r="H344" s="87"/>
      <c r="I344" s="228"/>
      <c r="J344" s="228"/>
      <c r="K344" s="228"/>
      <c r="L344" s="228"/>
      <c r="M344" s="414"/>
      <c r="N344" s="414"/>
      <c r="O344" s="88"/>
      <c r="P344" s="38">
        <f t="shared" si="90"/>
        <v>0.60782967032967028</v>
      </c>
      <c r="Q344" s="415">
        <f t="shared" si="89"/>
        <v>1.6451977401129945</v>
      </c>
      <c r="R344" s="422" t="s">
        <v>204</v>
      </c>
      <c r="S344" s="240"/>
    </row>
    <row r="345" spans="1:19" ht="12" customHeight="1" outlineLevel="1">
      <c r="A345" s="37">
        <v>0.95833333333333337</v>
      </c>
      <c r="B345" s="86">
        <v>1456</v>
      </c>
      <c r="C345" s="86">
        <v>1072</v>
      </c>
      <c r="D345" s="87">
        <v>0.14299999999999999</v>
      </c>
      <c r="E345" s="87">
        <v>0.61899999999999999</v>
      </c>
      <c r="F345" s="226">
        <v>0.4</v>
      </c>
      <c r="G345" s="87">
        <v>0.57599999999999996</v>
      </c>
      <c r="H345" s="226">
        <v>0.34</v>
      </c>
      <c r="I345" s="228">
        <v>25.3</v>
      </c>
      <c r="J345" s="228">
        <v>13.7</v>
      </c>
      <c r="K345" s="228">
        <v>3.2</v>
      </c>
      <c r="L345" s="228">
        <v>2.2000000000000002</v>
      </c>
      <c r="M345" s="414">
        <f>(I345*0.4+J345*0.6)</f>
        <v>18.34</v>
      </c>
      <c r="N345" s="414">
        <f>(K345*0.4+L345*0.6)</f>
        <v>2.6000000000000005</v>
      </c>
      <c r="O345" s="88">
        <v>8.1</v>
      </c>
      <c r="P345" s="38">
        <f t="shared" si="78"/>
        <v>0.73626373626373631</v>
      </c>
      <c r="Q345" s="415">
        <f t="shared" si="89"/>
        <v>1.3582089552238805</v>
      </c>
      <c r="R345" s="422"/>
      <c r="S345" s="240"/>
    </row>
    <row r="346" spans="1:19" ht="12" customHeight="1" outlineLevel="1">
      <c r="A346" s="37">
        <v>0</v>
      </c>
      <c r="B346" s="86">
        <v>1476</v>
      </c>
      <c r="C346" s="86">
        <v>848</v>
      </c>
      <c r="D346" s="87"/>
      <c r="E346" s="87"/>
      <c r="F346" s="87"/>
      <c r="G346" s="87"/>
      <c r="H346" s="87"/>
      <c r="I346" s="228"/>
      <c r="J346" s="228"/>
      <c r="K346" s="228"/>
      <c r="L346" s="228"/>
      <c r="M346" s="414"/>
      <c r="N346" s="414"/>
      <c r="O346" s="88"/>
      <c r="P346" s="38">
        <f t="shared" si="78"/>
        <v>0.57452574525745259</v>
      </c>
      <c r="Q346" s="415">
        <f t="shared" si="89"/>
        <v>1.7405660377358489</v>
      </c>
      <c r="R346" s="422"/>
      <c r="S346" s="240"/>
    </row>
    <row r="347" spans="1:19" ht="12" customHeight="1" outlineLevel="1">
      <c r="A347" s="37">
        <v>4.1666666666666664E-2</v>
      </c>
      <c r="B347" s="86">
        <v>1511</v>
      </c>
      <c r="C347" s="86">
        <v>947</v>
      </c>
      <c r="D347" s="87">
        <v>0.16</v>
      </c>
      <c r="E347" s="87">
        <v>0.62</v>
      </c>
      <c r="F347" s="226">
        <v>0.41</v>
      </c>
      <c r="G347" s="87">
        <v>0.58799999999999997</v>
      </c>
      <c r="H347" s="226">
        <v>0.37</v>
      </c>
      <c r="I347" s="228">
        <v>29.9</v>
      </c>
      <c r="J347" s="228">
        <v>15.1</v>
      </c>
      <c r="K347" s="228">
        <v>3.7</v>
      </c>
      <c r="L347" s="228">
        <v>2.4</v>
      </c>
      <c r="M347" s="414">
        <f t="shared" ref="M347:M353" si="91">(I347*0.4+J347*0.6)</f>
        <v>21.02</v>
      </c>
      <c r="N347" s="414">
        <f t="shared" ref="N347:N353" si="92">(K347*0.4+L347*0.6)</f>
        <v>2.92</v>
      </c>
      <c r="O347" s="88">
        <v>8</v>
      </c>
      <c r="P347" s="38">
        <f t="shared" si="78"/>
        <v>0.62673726009265385</v>
      </c>
      <c r="Q347" s="415">
        <f t="shared" si="89"/>
        <v>1.5955649419218585</v>
      </c>
      <c r="R347" s="422" t="s">
        <v>205</v>
      </c>
      <c r="S347" s="240"/>
    </row>
    <row r="348" spans="1:19" ht="12" customHeight="1" outlineLevel="1">
      <c r="A348" s="37">
        <v>8.3333333333333329E-2</v>
      </c>
      <c r="B348" s="86">
        <v>1408</v>
      </c>
      <c r="C348" s="86">
        <v>1059</v>
      </c>
      <c r="D348" s="87"/>
      <c r="E348" s="87"/>
      <c r="F348" s="87"/>
      <c r="G348" s="87"/>
      <c r="H348" s="87"/>
      <c r="I348" s="226"/>
      <c r="J348" s="226"/>
      <c r="K348" s="226"/>
      <c r="L348" s="226"/>
      <c r="M348" s="414"/>
      <c r="N348" s="414"/>
      <c r="O348" s="88"/>
      <c r="P348" s="38">
        <f t="shared" si="78"/>
        <v>0.75213068181818177</v>
      </c>
      <c r="Q348" s="415">
        <f t="shared" si="89"/>
        <v>1.3295561850802644</v>
      </c>
      <c r="R348" s="422" t="s">
        <v>206</v>
      </c>
      <c r="S348" s="240"/>
    </row>
    <row r="349" spans="1:19" ht="12" customHeight="1" outlineLevel="1">
      <c r="A349" s="37">
        <v>0.125</v>
      </c>
      <c r="B349" s="86">
        <v>1436</v>
      </c>
      <c r="C349" s="86">
        <v>1041</v>
      </c>
      <c r="D349" s="87">
        <v>0.16400000000000001</v>
      </c>
      <c r="E349" s="87">
        <v>0.42</v>
      </c>
      <c r="F349" s="226">
        <v>0.27</v>
      </c>
      <c r="G349" s="87">
        <v>0.59</v>
      </c>
      <c r="H349" s="226">
        <v>0.38</v>
      </c>
      <c r="I349" s="228">
        <v>26.2</v>
      </c>
      <c r="J349" s="228">
        <v>15.6</v>
      </c>
      <c r="K349" s="228">
        <v>2.9</v>
      </c>
      <c r="L349" s="228">
        <v>2.6</v>
      </c>
      <c r="M349" s="414">
        <f t="shared" si="91"/>
        <v>19.84</v>
      </c>
      <c r="N349" s="414">
        <f t="shared" si="92"/>
        <v>2.7199999999999998</v>
      </c>
      <c r="O349" s="88">
        <v>8.1999999999999993</v>
      </c>
      <c r="P349" s="38">
        <f t="shared" si="78"/>
        <v>0.72493036211699169</v>
      </c>
      <c r="Q349" s="415">
        <f t="shared" si="89"/>
        <v>1.3794428434197885</v>
      </c>
      <c r="R349" s="422" t="s">
        <v>207</v>
      </c>
      <c r="S349" s="240"/>
    </row>
    <row r="350" spans="1:19" ht="12" customHeight="1" outlineLevel="1">
      <c r="A350" s="37">
        <v>0.16666666666666666</v>
      </c>
      <c r="B350" s="86">
        <v>1507</v>
      </c>
      <c r="C350" s="86">
        <v>855</v>
      </c>
      <c r="D350" s="87"/>
      <c r="E350" s="87"/>
      <c r="F350" s="87"/>
      <c r="G350" s="87"/>
      <c r="H350" s="87"/>
      <c r="I350" s="226"/>
      <c r="J350" s="226"/>
      <c r="K350" s="226"/>
      <c r="L350" s="226"/>
      <c r="M350" s="414"/>
      <c r="N350" s="414"/>
      <c r="O350" s="88"/>
      <c r="P350" s="38">
        <f t="shared" si="78"/>
        <v>0.5673523556735236</v>
      </c>
      <c r="Q350" s="415">
        <f t="shared" si="89"/>
        <v>1.7625730994152045</v>
      </c>
      <c r="R350" s="422" t="s">
        <v>208</v>
      </c>
      <c r="S350" s="240"/>
    </row>
    <row r="351" spans="1:19" ht="12" customHeight="1" outlineLevel="1">
      <c r="A351" s="37">
        <v>0.20833333333333334</v>
      </c>
      <c r="B351" s="86">
        <v>1516</v>
      </c>
      <c r="C351" s="86">
        <v>1025</v>
      </c>
      <c r="D351" s="87">
        <v>0.14599999999999999</v>
      </c>
      <c r="E351" s="87">
        <v>0.86299999999999999</v>
      </c>
      <c r="F351" s="226">
        <v>0.56000000000000005</v>
      </c>
      <c r="G351" s="87">
        <v>0.47699999999999998</v>
      </c>
      <c r="H351" s="226">
        <v>0.27</v>
      </c>
      <c r="I351" s="226">
        <v>28</v>
      </c>
      <c r="J351" s="226">
        <v>15.3</v>
      </c>
      <c r="K351" s="226">
        <v>3.8</v>
      </c>
      <c r="L351" s="226">
        <v>2.5</v>
      </c>
      <c r="M351" s="414">
        <f t="shared" si="91"/>
        <v>20.380000000000003</v>
      </c>
      <c r="N351" s="414">
        <f t="shared" si="92"/>
        <v>3.02</v>
      </c>
      <c r="O351" s="88">
        <v>8.1999999999999993</v>
      </c>
      <c r="P351" s="38">
        <f t="shared" ref="P351:P414" si="93">+IFERROR(C351/B351,"")</f>
        <v>0.67612137203166223</v>
      </c>
      <c r="Q351" s="415">
        <f t="shared" si="89"/>
        <v>1.4790243902439026</v>
      </c>
      <c r="R351" s="422"/>
      <c r="S351" s="240"/>
    </row>
    <row r="352" spans="1:19" ht="12" customHeight="1" outlineLevel="1">
      <c r="A352" s="37">
        <v>0.25</v>
      </c>
      <c r="B352" s="86">
        <v>1502</v>
      </c>
      <c r="C352" s="86">
        <v>879</v>
      </c>
      <c r="D352" s="87"/>
      <c r="E352" s="87"/>
      <c r="F352" s="87"/>
      <c r="G352" s="87"/>
      <c r="H352" s="87"/>
      <c r="I352" s="226"/>
      <c r="J352" s="226"/>
      <c r="K352" s="226"/>
      <c r="L352" s="226"/>
      <c r="M352" s="414"/>
      <c r="N352" s="414"/>
      <c r="O352" s="88"/>
      <c r="P352" s="38">
        <f t="shared" si="93"/>
        <v>0.58521970705725701</v>
      </c>
      <c r="Q352" s="415">
        <f t="shared" si="89"/>
        <v>1.7087599544937428</v>
      </c>
      <c r="R352" s="422" t="s">
        <v>209</v>
      </c>
      <c r="S352" s="240"/>
    </row>
    <row r="353" spans="1:19" ht="12" customHeight="1" outlineLevel="1">
      <c r="A353" s="37">
        <v>0.29166666666666669</v>
      </c>
      <c r="B353" s="86">
        <v>1497</v>
      </c>
      <c r="C353" s="86">
        <v>1049</v>
      </c>
      <c r="D353" s="87">
        <v>0.158</v>
      </c>
      <c r="E353" s="87">
        <v>0.54100000000000004</v>
      </c>
      <c r="F353" s="226">
        <v>0.36</v>
      </c>
      <c r="G353" s="87">
        <v>0.51400000000000001</v>
      </c>
      <c r="H353" s="226">
        <v>0.33</v>
      </c>
      <c r="I353" s="226">
        <v>28.2</v>
      </c>
      <c r="J353" s="226">
        <v>15.6</v>
      </c>
      <c r="K353" s="226">
        <v>3.7</v>
      </c>
      <c r="L353" s="226">
        <v>2.7</v>
      </c>
      <c r="M353" s="414">
        <f t="shared" si="91"/>
        <v>20.64</v>
      </c>
      <c r="N353" s="414">
        <f t="shared" si="92"/>
        <v>3.1000000000000005</v>
      </c>
      <c r="O353" s="88">
        <v>8.1</v>
      </c>
      <c r="P353" s="38">
        <f t="shared" si="93"/>
        <v>0.70073480293921175</v>
      </c>
      <c r="Q353" s="415">
        <f t="shared" si="89"/>
        <v>1.427073403241182</v>
      </c>
      <c r="R353" s="422" t="s">
        <v>210</v>
      </c>
      <c r="S353" s="240"/>
    </row>
    <row r="354" spans="1:19" ht="12" customHeight="1" outlineLevel="1">
      <c r="A354" s="89">
        <v>0.33333333333333331</v>
      </c>
      <c r="B354" s="90">
        <v>1446</v>
      </c>
      <c r="C354" s="90">
        <v>989</v>
      </c>
      <c r="D354" s="91"/>
      <c r="E354" s="91"/>
      <c r="F354" s="91"/>
      <c r="G354" s="91"/>
      <c r="H354" s="91"/>
      <c r="I354" s="227"/>
      <c r="J354" s="227"/>
      <c r="K354" s="227"/>
      <c r="L354" s="91"/>
      <c r="M354" s="91"/>
      <c r="N354" s="91"/>
      <c r="O354" s="92"/>
      <c r="P354" s="93">
        <f t="shared" si="93"/>
        <v>0.6839557399723375</v>
      </c>
      <c r="Q354" s="415">
        <f t="shared" si="89"/>
        <v>1.462082912032356</v>
      </c>
      <c r="R354" s="422"/>
      <c r="S354" s="240"/>
    </row>
    <row r="355" spans="1:19">
      <c r="A355" s="83">
        <v>46279</v>
      </c>
      <c r="B355" s="84">
        <f>+IF(SUM(B331:B354)=0, "", SUM(B331:B354))</f>
        <v>35137</v>
      </c>
      <c r="C355" s="84">
        <f>+IF(SUM(C331:C354)=0, "", SUM(C331:C354))</f>
        <v>23072</v>
      </c>
      <c r="D355" s="419">
        <f>+IFERROR((AVERAGE(D331:D354)),0)</f>
        <v>0.16916666666666666</v>
      </c>
      <c r="E355" s="419">
        <f>+IFERROR((AVERAGE(E331:E354)),0)</f>
        <v>0.71024999999999994</v>
      </c>
      <c r="F355" s="418">
        <f>+IFERROR((AVERAGE(F331:F354)),0)</f>
        <v>0.48750000000000004</v>
      </c>
      <c r="G355" s="419">
        <f>+IFERROR((AVERAGE(G331:G354)),0)</f>
        <v>0.64924999999999999</v>
      </c>
      <c r="H355" s="418">
        <f>+IFERROR((AVERAGE(H331:H354)),0)</f>
        <v>0.43083333333333335</v>
      </c>
      <c r="I355" s="420">
        <f t="shared" ref="I355:L355" si="94">+IFERROR((AVERAGE(I331:I354)),"")</f>
        <v>26.758333333333336</v>
      </c>
      <c r="J355" s="420">
        <f>+IFERROR((AVERAGE(J331:J354)),"")</f>
        <v>15.633333333333335</v>
      </c>
      <c r="K355" s="420">
        <f t="shared" si="94"/>
        <v>3.2333333333333329</v>
      </c>
      <c r="L355" s="420">
        <f t="shared" si="94"/>
        <v>2.5083333333333333</v>
      </c>
      <c r="M355" s="420">
        <f t="shared" ref="M355" si="95">+IFERROR((AVERAGE(M331:M354)),0)</f>
        <v>20.083333333333339</v>
      </c>
      <c r="N355" s="752">
        <f>+IFERROR((AVERAGE(N331:N354)),0)</f>
        <v>2.7983333333333333</v>
      </c>
      <c r="O355" s="420">
        <f>+IFERROR((AVERAGE(O331:O354)),0)</f>
        <v>8.0916666666666668</v>
      </c>
      <c r="P355" s="85">
        <f t="shared" si="93"/>
        <v>0.65662976349716817</v>
      </c>
      <c r="Q355" s="416">
        <f>IFERROR(1/P355,0)</f>
        <v>1.5229282246879337</v>
      </c>
      <c r="R355" s="422"/>
      <c r="S355" s="240"/>
    </row>
    <row r="356" spans="1:19" ht="12" customHeight="1" outlineLevel="1">
      <c r="A356" s="36">
        <v>0.375</v>
      </c>
      <c r="B356" s="86">
        <v>1307</v>
      </c>
      <c r="C356" s="86">
        <v>821</v>
      </c>
      <c r="D356" s="87">
        <v>0.14499999999999999</v>
      </c>
      <c r="E356" s="87">
        <v>0.55000000000000004</v>
      </c>
      <c r="F356" s="226">
        <v>0.43</v>
      </c>
      <c r="G356" s="87">
        <v>0.60699999999999998</v>
      </c>
      <c r="H356" s="226">
        <v>0.46</v>
      </c>
      <c r="I356" s="228">
        <v>21.9</v>
      </c>
      <c r="J356" s="228">
        <v>16</v>
      </c>
      <c r="K356" s="228">
        <v>2.7</v>
      </c>
      <c r="L356" s="228">
        <v>2.2000000000000002</v>
      </c>
      <c r="M356" s="414">
        <f>(I356*0.4+J356*0.6)</f>
        <v>18.36</v>
      </c>
      <c r="N356" s="414">
        <f>(K356*0.4+L356*0.6)</f>
        <v>2.4000000000000004</v>
      </c>
      <c r="O356" s="88">
        <v>8.1999999999999993</v>
      </c>
      <c r="P356" s="38">
        <f t="shared" si="93"/>
        <v>0.62815608263198164</v>
      </c>
      <c r="Q356" s="415">
        <f>IFERROR(1/P356,0)</f>
        <v>1.5919610231425092</v>
      </c>
      <c r="R356" s="422"/>
      <c r="S356" s="240"/>
    </row>
    <row r="357" spans="1:19" ht="12" customHeight="1" outlineLevel="1">
      <c r="A357" s="39">
        <v>0.41666666666666669</v>
      </c>
      <c r="B357" s="86">
        <v>1289</v>
      </c>
      <c r="C357" s="86">
        <v>949</v>
      </c>
      <c r="D357" s="87"/>
      <c r="E357" s="87"/>
      <c r="F357" s="87"/>
      <c r="G357" s="87"/>
      <c r="H357" s="87"/>
      <c r="I357" s="228"/>
      <c r="J357" s="228"/>
      <c r="K357" s="228"/>
      <c r="L357" s="228"/>
      <c r="M357" s="228"/>
      <c r="N357" s="87"/>
      <c r="O357" s="88"/>
      <c r="P357" s="38">
        <f t="shared" si="93"/>
        <v>0.73622963537626063</v>
      </c>
      <c r="Q357" s="415">
        <f>IFERROR(1/P357,0)</f>
        <v>1.3582718651211803</v>
      </c>
      <c r="R357" s="422"/>
      <c r="S357" s="240"/>
    </row>
    <row r="358" spans="1:19" ht="12" customHeight="1" outlineLevel="1">
      <c r="A358" s="39">
        <v>0.45833333333333331</v>
      </c>
      <c r="B358" s="86">
        <v>1292</v>
      </c>
      <c r="C358" s="86">
        <v>916</v>
      </c>
      <c r="D358" s="87">
        <v>0.14199999999999999</v>
      </c>
      <c r="E358" s="87">
        <v>0.57199999999999995</v>
      </c>
      <c r="F358" s="226">
        <v>0.44</v>
      </c>
      <c r="G358" s="87">
        <v>0.63100000000000001</v>
      </c>
      <c r="H358" s="226">
        <v>0.47</v>
      </c>
      <c r="I358" s="228">
        <v>25.9</v>
      </c>
      <c r="J358" s="228">
        <v>17.5</v>
      </c>
      <c r="K358" s="228">
        <v>1.4</v>
      </c>
      <c r="L358" s="228">
        <v>1.1000000000000001</v>
      </c>
      <c r="M358" s="414">
        <f>(I358*0.4+J358*0.6)</f>
        <v>20.86</v>
      </c>
      <c r="N358" s="414">
        <f>(K358*0.4+L358*0.6)</f>
        <v>1.22</v>
      </c>
      <c r="O358" s="88">
        <v>8.3000000000000007</v>
      </c>
      <c r="P358" s="38">
        <f t="shared" si="93"/>
        <v>0.70897832817337458</v>
      </c>
      <c r="Q358" s="415">
        <f t="shared" ref="Q358:Q379" si="96">IFERROR(1/P358,0)</f>
        <v>1.4104803493449782</v>
      </c>
      <c r="R358" s="422"/>
      <c r="S358" s="240"/>
    </row>
    <row r="359" spans="1:19" ht="12" customHeight="1" outlineLevel="1">
      <c r="A359" s="39">
        <v>0.5</v>
      </c>
      <c r="B359" s="86">
        <v>1297</v>
      </c>
      <c r="C359" s="86">
        <v>924</v>
      </c>
      <c r="D359" s="87"/>
      <c r="E359" s="87"/>
      <c r="F359" s="87"/>
      <c r="G359" s="87"/>
      <c r="H359" s="87"/>
      <c r="I359" s="228"/>
      <c r="J359" s="228"/>
      <c r="K359" s="228"/>
      <c r="L359" s="228"/>
      <c r="M359" s="414"/>
      <c r="N359" s="414"/>
      <c r="O359" s="88"/>
      <c r="P359" s="38">
        <f>+IFERROR(C359/B359,"")</f>
        <v>0.7124132613723978</v>
      </c>
      <c r="Q359" s="415">
        <f t="shared" si="96"/>
        <v>1.4036796536796539</v>
      </c>
      <c r="R359" s="422"/>
      <c r="S359" s="240"/>
    </row>
    <row r="360" spans="1:19" ht="12" customHeight="1" outlineLevel="1">
      <c r="A360" s="39">
        <v>0.54166666666666663</v>
      </c>
      <c r="B360" s="86">
        <v>1202</v>
      </c>
      <c r="C360" s="86">
        <v>703</v>
      </c>
      <c r="D360" s="87">
        <v>0.16200000000000001</v>
      </c>
      <c r="E360" s="87">
        <v>0.54400000000000004</v>
      </c>
      <c r="F360" s="226">
        <v>0.41</v>
      </c>
      <c r="G360" s="87">
        <v>0.629</v>
      </c>
      <c r="H360" s="226">
        <v>0.46</v>
      </c>
      <c r="I360" s="228">
        <v>24</v>
      </c>
      <c r="J360" s="228">
        <v>17.399999999999999</v>
      </c>
      <c r="K360" s="228">
        <v>2.6</v>
      </c>
      <c r="L360" s="228">
        <v>2.4</v>
      </c>
      <c r="M360" s="414">
        <f>(I360*0.4+J360*0.6)</f>
        <v>20.04</v>
      </c>
      <c r="N360" s="414">
        <f>(K360*0.4+L360*0.6)</f>
        <v>2.48</v>
      </c>
      <c r="O360" s="88">
        <v>8.1999999999999993</v>
      </c>
      <c r="P360" s="38">
        <f>+IFERROR(C360/B360,"")</f>
        <v>0.58485856905158073</v>
      </c>
      <c r="Q360" s="415">
        <f t="shared" si="96"/>
        <v>1.7098150782361308</v>
      </c>
      <c r="R360" s="422"/>
      <c r="S360" s="240"/>
    </row>
    <row r="361" spans="1:19" ht="12" customHeight="1" outlineLevel="1">
      <c r="A361" s="39">
        <v>0.58333333333333337</v>
      </c>
      <c r="B361" s="86">
        <v>1280</v>
      </c>
      <c r="C361" s="86">
        <v>946</v>
      </c>
      <c r="D361" s="87"/>
      <c r="E361" s="87"/>
      <c r="F361" s="87"/>
      <c r="G361" s="87"/>
      <c r="H361" s="87"/>
      <c r="I361" s="228"/>
      <c r="J361" s="228"/>
      <c r="K361" s="228"/>
      <c r="L361" s="228"/>
      <c r="M361" s="414"/>
      <c r="N361" s="414"/>
      <c r="O361" s="88"/>
      <c r="P361" s="38">
        <f t="shared" si="93"/>
        <v>0.73906249999999996</v>
      </c>
      <c r="Q361" s="415">
        <f t="shared" si="96"/>
        <v>1.3530655391120507</v>
      </c>
      <c r="R361" s="422"/>
      <c r="S361" s="240"/>
    </row>
    <row r="362" spans="1:19" ht="12" customHeight="1" outlineLevel="1">
      <c r="A362" s="37">
        <v>0.625</v>
      </c>
      <c r="B362" s="86">
        <v>1260</v>
      </c>
      <c r="C362" s="86">
        <v>787</v>
      </c>
      <c r="D362" s="87">
        <v>0.156</v>
      </c>
      <c r="E362" s="87">
        <v>0.56200000000000006</v>
      </c>
      <c r="F362" s="226">
        <v>0.43</v>
      </c>
      <c r="G362" s="87">
        <v>0.58499999999999996</v>
      </c>
      <c r="H362" s="226">
        <v>0.48</v>
      </c>
      <c r="I362" s="228">
        <v>23.1</v>
      </c>
      <c r="J362" s="228">
        <v>17.8</v>
      </c>
      <c r="K362" s="228">
        <v>2.7</v>
      </c>
      <c r="L362" s="228">
        <v>2.6</v>
      </c>
      <c r="M362" s="414">
        <f>(I362*0.4+J362*0.6)</f>
        <v>19.920000000000002</v>
      </c>
      <c r="N362" s="414">
        <f>(K362*0.4+L362*0.6)</f>
        <v>2.64</v>
      </c>
      <c r="O362" s="88">
        <v>8.1</v>
      </c>
      <c r="P362" s="38">
        <f t="shared" si="93"/>
        <v>0.6246031746031746</v>
      </c>
      <c r="Q362" s="415">
        <f t="shared" si="96"/>
        <v>1.6010165184243965</v>
      </c>
      <c r="R362" s="422"/>
      <c r="S362" s="240"/>
    </row>
    <row r="363" spans="1:19" ht="12" customHeight="1" outlineLevel="1">
      <c r="A363" s="37">
        <v>0.66666666666666663</v>
      </c>
      <c r="B363" s="86">
        <v>1225</v>
      </c>
      <c r="C363" s="86">
        <v>694</v>
      </c>
      <c r="D363" s="87"/>
      <c r="E363" s="87"/>
      <c r="F363" s="87"/>
      <c r="G363" s="87"/>
      <c r="H363" s="87"/>
      <c r="I363" s="228"/>
      <c r="J363" s="228"/>
      <c r="K363" s="228"/>
      <c r="L363" s="228"/>
      <c r="M363" s="414"/>
      <c r="N363" s="414"/>
      <c r="O363" s="88"/>
      <c r="P363" s="38">
        <f t="shared" si="93"/>
        <v>0.56653061224489798</v>
      </c>
      <c r="Q363" s="415">
        <f t="shared" si="96"/>
        <v>1.7651296829971181</v>
      </c>
      <c r="R363" s="422"/>
      <c r="S363" s="240"/>
    </row>
    <row r="364" spans="1:19" ht="12" customHeight="1" outlineLevel="1">
      <c r="A364" s="94">
        <v>0.70833333333333337</v>
      </c>
      <c r="B364" s="86">
        <v>1223</v>
      </c>
      <c r="C364" s="86">
        <v>694</v>
      </c>
      <c r="D364" s="157">
        <v>0.159</v>
      </c>
      <c r="E364" s="87">
        <v>0.85799999999999998</v>
      </c>
      <c r="F364" s="226">
        <v>0.52</v>
      </c>
      <c r="G364" s="87">
        <v>0.86699999999999999</v>
      </c>
      <c r="H364" s="226">
        <v>0.55000000000000004</v>
      </c>
      <c r="I364" s="228">
        <v>25.4</v>
      </c>
      <c r="J364" s="228">
        <v>16.3</v>
      </c>
      <c r="K364" s="228">
        <v>3.3</v>
      </c>
      <c r="L364" s="228">
        <v>2.4</v>
      </c>
      <c r="M364" s="414">
        <f>(I364*0.4+J364*0.6)</f>
        <v>19.939999999999998</v>
      </c>
      <c r="N364" s="414">
        <f>(K364*0.4+L364*0.6)</f>
        <v>2.76</v>
      </c>
      <c r="O364" s="88">
        <v>8.1</v>
      </c>
      <c r="P364" s="38">
        <f t="shared" si="93"/>
        <v>0.56745707277187241</v>
      </c>
      <c r="Q364" s="415">
        <f t="shared" si="96"/>
        <v>1.7622478386167149</v>
      </c>
      <c r="R364" s="422"/>
      <c r="S364" s="240"/>
    </row>
    <row r="365" spans="1:19" ht="12" customHeight="1" outlineLevel="1">
      <c r="A365" s="37">
        <v>0.75</v>
      </c>
      <c r="B365" s="86">
        <v>1209</v>
      </c>
      <c r="C365" s="86">
        <v>675</v>
      </c>
      <c r="D365" s="87"/>
      <c r="E365" s="87"/>
      <c r="F365" s="87"/>
      <c r="G365" s="87"/>
      <c r="H365" s="87"/>
      <c r="I365" s="226"/>
      <c r="J365" s="226"/>
      <c r="K365" s="226"/>
      <c r="L365" s="226"/>
      <c r="M365" s="414"/>
      <c r="N365" s="414"/>
      <c r="O365" s="88"/>
      <c r="P365" s="38">
        <f t="shared" si="93"/>
        <v>0.55831265508684869</v>
      </c>
      <c r="Q365" s="415">
        <f t="shared" si="96"/>
        <v>1.7911111111111109</v>
      </c>
      <c r="R365" s="422"/>
      <c r="S365" s="240"/>
    </row>
    <row r="366" spans="1:19" ht="12" customHeight="1" outlineLevel="1">
      <c r="A366" s="37">
        <v>0.79166666666666663</v>
      </c>
      <c r="B366" s="86">
        <v>1345</v>
      </c>
      <c r="C366" s="86">
        <v>732</v>
      </c>
      <c r="D366" s="87">
        <v>0.18</v>
      </c>
      <c r="E366" s="87">
        <v>0.95299999999999996</v>
      </c>
      <c r="F366" s="226">
        <v>0.57999999999999996</v>
      </c>
      <c r="G366" s="87">
        <v>0.91600000000000004</v>
      </c>
      <c r="H366" s="226">
        <v>0.56000000000000005</v>
      </c>
      <c r="I366" s="228">
        <v>23.5</v>
      </c>
      <c r="J366" s="228">
        <v>16</v>
      </c>
      <c r="K366" s="228">
        <v>3</v>
      </c>
      <c r="L366" s="228">
        <v>2.1</v>
      </c>
      <c r="M366" s="414">
        <f>(I366*0.4+J366*0.6)</f>
        <v>19</v>
      </c>
      <c r="N366" s="414">
        <f>(K366*0.4+L366*0.6)</f>
        <v>2.46</v>
      </c>
      <c r="O366" s="88">
        <v>8</v>
      </c>
      <c r="P366" s="38">
        <f t="shared" si="93"/>
        <v>0.5442379182156134</v>
      </c>
      <c r="Q366" s="415">
        <f t="shared" si="96"/>
        <v>1.8374316939890709</v>
      </c>
      <c r="R366" s="422"/>
      <c r="S366" s="240"/>
    </row>
    <row r="367" spans="1:19" ht="12" customHeight="1" outlineLevel="1">
      <c r="A367" s="37">
        <v>0.83333333333333337</v>
      </c>
      <c r="B367" s="86">
        <v>1340</v>
      </c>
      <c r="C367" s="86">
        <v>701</v>
      </c>
      <c r="D367" s="87"/>
      <c r="E367" s="87"/>
      <c r="F367" s="87"/>
      <c r="G367" s="87"/>
      <c r="H367" s="87"/>
      <c r="I367" s="226"/>
      <c r="J367" s="226"/>
      <c r="K367" s="226"/>
      <c r="L367" s="226"/>
      <c r="M367" s="414"/>
      <c r="N367" s="414"/>
      <c r="O367" s="88" t="s">
        <v>211</v>
      </c>
      <c r="P367" s="38">
        <f t="shared" si="93"/>
        <v>0.52313432835820894</v>
      </c>
      <c r="Q367" s="415">
        <f t="shared" si="96"/>
        <v>1.9115549215406562</v>
      </c>
      <c r="R367" s="422"/>
      <c r="S367" s="240"/>
    </row>
    <row r="368" spans="1:19" ht="12" customHeight="1" outlineLevel="1">
      <c r="A368" s="37">
        <v>0.875</v>
      </c>
      <c r="B368" s="86">
        <v>1368</v>
      </c>
      <c r="C368" s="86">
        <v>1088</v>
      </c>
      <c r="D368" s="87">
        <v>0.18</v>
      </c>
      <c r="E368" s="87">
        <v>1.028</v>
      </c>
      <c r="F368" s="226">
        <v>0.64</v>
      </c>
      <c r="G368" s="87">
        <v>0.92100000000000004</v>
      </c>
      <c r="H368" s="226">
        <v>0.59</v>
      </c>
      <c r="I368" s="228">
        <v>24.9</v>
      </c>
      <c r="J368" s="228">
        <v>16.600000000000001</v>
      </c>
      <c r="K368" s="228">
        <v>3.3</v>
      </c>
      <c r="L368" s="228">
        <v>2.4</v>
      </c>
      <c r="M368" s="414">
        <f>(I368*0.4+J368*0.6)</f>
        <v>19.920000000000002</v>
      </c>
      <c r="N368" s="414">
        <f>(K368*0.4+L368*0.6)</f>
        <v>2.76</v>
      </c>
      <c r="O368" s="88">
        <v>8.3000000000000007</v>
      </c>
      <c r="P368" s="38">
        <f t="shared" si="93"/>
        <v>0.79532163742690054</v>
      </c>
      <c r="Q368" s="415">
        <f t="shared" si="96"/>
        <v>1.2573529411764706</v>
      </c>
      <c r="R368" s="422"/>
      <c r="S368" s="240"/>
    </row>
    <row r="369" spans="1:19" ht="12" customHeight="1" outlineLevel="1">
      <c r="A369" s="37">
        <v>0.91666666666666663</v>
      </c>
      <c r="B369" s="86">
        <v>1228</v>
      </c>
      <c r="C369" s="86">
        <v>674</v>
      </c>
      <c r="D369" s="87"/>
      <c r="E369" s="87"/>
      <c r="F369" s="87"/>
      <c r="G369" s="87"/>
      <c r="H369" s="87"/>
      <c r="I369" s="228"/>
      <c r="J369" s="228"/>
      <c r="K369" s="228"/>
      <c r="L369" s="228"/>
      <c r="M369" s="414"/>
      <c r="N369" s="414"/>
      <c r="O369" s="88"/>
      <c r="P369" s="38">
        <f t="shared" si="93"/>
        <v>0.54885993485342022</v>
      </c>
      <c r="Q369" s="415">
        <f t="shared" si="96"/>
        <v>1.8219584569732936</v>
      </c>
      <c r="R369" s="422"/>
      <c r="S369" s="240"/>
    </row>
    <row r="370" spans="1:19" ht="12" customHeight="1" outlineLevel="1">
      <c r="A370" s="37">
        <v>0.95833333333333337</v>
      </c>
      <c r="B370" s="86">
        <v>1203</v>
      </c>
      <c r="C370" s="86">
        <v>883</v>
      </c>
      <c r="D370" s="87">
        <v>0.20499999999999999</v>
      </c>
      <c r="E370" s="87">
        <v>0.94099999999999995</v>
      </c>
      <c r="F370" s="226">
        <v>0.61</v>
      </c>
      <c r="G370" s="87">
        <v>0.97699999999999998</v>
      </c>
      <c r="H370" s="226">
        <v>0.62</v>
      </c>
      <c r="I370" s="228">
        <v>25.1</v>
      </c>
      <c r="J370" s="228">
        <v>17.3</v>
      </c>
      <c r="K370" s="228">
        <v>3.5</v>
      </c>
      <c r="L370" s="228">
        <v>2.2999999999999998</v>
      </c>
      <c r="M370" s="414">
        <f>(I370*0.4+J370*0.6)</f>
        <v>20.420000000000002</v>
      </c>
      <c r="N370" s="414">
        <f>(K370*0.4+L370*0.6)</f>
        <v>2.7800000000000002</v>
      </c>
      <c r="O370" s="88">
        <v>8.1</v>
      </c>
      <c r="P370" s="38">
        <f t="shared" si="93"/>
        <v>0.7339983374896093</v>
      </c>
      <c r="Q370" s="415">
        <f t="shared" si="96"/>
        <v>1.362400906002265</v>
      </c>
      <c r="R370" s="422"/>
      <c r="S370" s="240"/>
    </row>
    <row r="371" spans="1:19" ht="12" customHeight="1" outlineLevel="1">
      <c r="A371" s="37">
        <v>0</v>
      </c>
      <c r="B371" s="86">
        <v>1164</v>
      </c>
      <c r="C371" s="86">
        <v>785</v>
      </c>
      <c r="D371" s="87"/>
      <c r="E371" s="87"/>
      <c r="F371" s="87"/>
      <c r="G371" s="87"/>
      <c r="H371" s="87"/>
      <c r="I371" s="228"/>
      <c r="J371" s="228"/>
      <c r="K371" s="228"/>
      <c r="L371" s="228"/>
      <c r="M371" s="414"/>
      <c r="N371" s="414"/>
      <c r="O371" s="88"/>
      <c r="P371" s="38">
        <f t="shared" si="93"/>
        <v>0.67439862542955331</v>
      </c>
      <c r="Q371" s="415">
        <f>IFERROR(1/P371,0)</f>
        <v>1.4828025477707005</v>
      </c>
      <c r="R371" s="422"/>
      <c r="S371" s="240"/>
    </row>
    <row r="372" spans="1:19" ht="12" customHeight="1" outlineLevel="1">
      <c r="A372" s="37">
        <v>4.1666666666666664E-2</v>
      </c>
      <c r="B372" s="86">
        <v>1182</v>
      </c>
      <c r="C372" s="86">
        <v>860</v>
      </c>
      <c r="D372" s="87">
        <v>0.23599999999999999</v>
      </c>
      <c r="E372" s="87">
        <v>0.874</v>
      </c>
      <c r="F372" s="226">
        <v>0.54</v>
      </c>
      <c r="G372" s="87">
        <v>0.85199999999999998</v>
      </c>
      <c r="H372" s="226">
        <v>0.52</v>
      </c>
      <c r="I372" s="228">
        <v>24</v>
      </c>
      <c r="J372" s="228">
        <v>1.4</v>
      </c>
      <c r="K372" s="228">
        <v>2.6</v>
      </c>
      <c r="L372" s="228">
        <v>2.6</v>
      </c>
      <c r="M372" s="414">
        <f t="shared" ref="M372:M378" si="97">(I372*0.4+J372*0.6)</f>
        <v>10.440000000000001</v>
      </c>
      <c r="N372" s="414">
        <f t="shared" ref="N372:N378" si="98">(K372*0.4+L372*0.6)</f>
        <v>2.6</v>
      </c>
      <c r="O372" s="88">
        <v>8.1999999999999993</v>
      </c>
      <c r="P372" s="38">
        <f t="shared" si="93"/>
        <v>0.72758037225042305</v>
      </c>
      <c r="Q372" s="415">
        <f t="shared" si="96"/>
        <v>1.3744186046511628</v>
      </c>
      <c r="R372" s="422" t="s">
        <v>212</v>
      </c>
      <c r="S372" s="240"/>
    </row>
    <row r="373" spans="1:19" ht="12" customHeight="1" outlineLevel="1">
      <c r="A373" s="37">
        <v>8.3333333333333329E-2</v>
      </c>
      <c r="B373" s="86">
        <v>1173</v>
      </c>
      <c r="C373" s="86">
        <v>796</v>
      </c>
      <c r="D373" s="87"/>
      <c r="E373" s="87"/>
      <c r="F373" s="87"/>
      <c r="G373" s="87"/>
      <c r="H373" s="87"/>
      <c r="I373" s="226"/>
      <c r="J373" s="226"/>
      <c r="K373" s="226"/>
      <c r="L373" s="226"/>
      <c r="M373" s="414"/>
      <c r="N373" s="414"/>
      <c r="O373" s="88"/>
      <c r="P373" s="38">
        <f t="shared" si="93"/>
        <v>0.67860187553282181</v>
      </c>
      <c r="Q373" s="415">
        <f t="shared" si="96"/>
        <v>1.4736180904522613</v>
      </c>
      <c r="R373" s="422" t="s">
        <v>213</v>
      </c>
      <c r="S373" s="240" t="s">
        <v>214</v>
      </c>
    </row>
    <row r="374" spans="1:19" ht="12" customHeight="1" outlineLevel="1">
      <c r="A374" s="37">
        <v>0.125</v>
      </c>
      <c r="B374" s="86">
        <v>1165</v>
      </c>
      <c r="C374" s="86">
        <v>785</v>
      </c>
      <c r="D374" s="87">
        <v>0.193</v>
      </c>
      <c r="E374" s="87">
        <v>0.75800000000000001</v>
      </c>
      <c r="F374" s="226">
        <v>0.47</v>
      </c>
      <c r="G374" s="87">
        <v>0.879</v>
      </c>
      <c r="H374" s="226">
        <v>0.54</v>
      </c>
      <c r="I374" s="228">
        <v>29.7</v>
      </c>
      <c r="J374" s="228">
        <v>14.2</v>
      </c>
      <c r="K374" s="228">
        <v>3.5</v>
      </c>
      <c r="L374" s="228">
        <v>2.4</v>
      </c>
      <c r="M374" s="414">
        <f t="shared" si="97"/>
        <v>20.399999999999999</v>
      </c>
      <c r="N374" s="414">
        <f t="shared" si="98"/>
        <v>2.84</v>
      </c>
      <c r="O374" s="88">
        <v>8.1</v>
      </c>
      <c r="P374" s="38">
        <f t="shared" si="93"/>
        <v>0.67381974248927035</v>
      </c>
      <c r="Q374" s="415">
        <f t="shared" si="96"/>
        <v>1.4840764331210192</v>
      </c>
      <c r="R374" s="422" t="s">
        <v>215</v>
      </c>
      <c r="S374" s="240"/>
    </row>
    <row r="375" spans="1:19" ht="12" customHeight="1" outlineLevel="1">
      <c r="A375" s="37">
        <v>0.16666666666666666</v>
      </c>
      <c r="B375" s="86">
        <v>1207</v>
      </c>
      <c r="C375" s="86">
        <v>867</v>
      </c>
      <c r="D375" s="87"/>
      <c r="E375" s="87"/>
      <c r="F375" s="87"/>
      <c r="G375" s="87"/>
      <c r="H375" s="87"/>
      <c r="I375" s="226"/>
      <c r="J375" s="226"/>
      <c r="K375" s="226"/>
      <c r="L375" s="226"/>
      <c r="M375" s="414"/>
      <c r="N375" s="414"/>
      <c r="O375" s="88"/>
      <c r="P375" s="38">
        <f t="shared" si="93"/>
        <v>0.71830985915492962</v>
      </c>
      <c r="Q375" s="415">
        <f t="shared" si="96"/>
        <v>1.392156862745098</v>
      </c>
      <c r="R375" s="422" t="s">
        <v>216</v>
      </c>
      <c r="S375" s="240"/>
    </row>
    <row r="376" spans="1:19" ht="12" customHeight="1" outlineLevel="1">
      <c r="A376" s="37">
        <v>0.20833333333333334</v>
      </c>
      <c r="B376" s="86">
        <v>1338</v>
      </c>
      <c r="C376" s="86">
        <v>630</v>
      </c>
      <c r="D376" s="87">
        <v>0.184</v>
      </c>
      <c r="E376" s="87">
        <v>0.871</v>
      </c>
      <c r="F376" s="226">
        <v>0.54</v>
      </c>
      <c r="G376" s="87">
        <v>0.71199999999999997</v>
      </c>
      <c r="H376" s="226">
        <v>0.46</v>
      </c>
      <c r="I376" s="226">
        <v>30.4</v>
      </c>
      <c r="J376" s="226">
        <v>14.6</v>
      </c>
      <c r="K376" s="226">
        <v>3.3</v>
      </c>
      <c r="L376" s="226">
        <v>2.2000000000000002</v>
      </c>
      <c r="M376" s="414">
        <f t="shared" si="97"/>
        <v>20.92</v>
      </c>
      <c r="N376" s="414">
        <f t="shared" si="98"/>
        <v>2.64</v>
      </c>
      <c r="O376" s="88">
        <v>8.6</v>
      </c>
      <c r="P376" s="38">
        <f t="shared" si="93"/>
        <v>0.47085201793721976</v>
      </c>
      <c r="Q376" s="415">
        <f t="shared" si="96"/>
        <v>2.1238095238095238</v>
      </c>
      <c r="R376" s="422" t="s">
        <v>217</v>
      </c>
      <c r="S376" s="240"/>
    </row>
    <row r="377" spans="1:19" ht="12" customHeight="1" outlineLevel="1">
      <c r="A377" s="37">
        <v>0.25</v>
      </c>
      <c r="B377" s="86">
        <v>1351</v>
      </c>
      <c r="C377" s="86">
        <v>767</v>
      </c>
      <c r="D377" s="87"/>
      <c r="E377" s="87"/>
      <c r="F377" s="87"/>
      <c r="G377" s="87"/>
      <c r="H377" s="87"/>
      <c r="I377" s="226"/>
      <c r="J377" s="226"/>
      <c r="K377" s="226"/>
      <c r="L377" s="226"/>
      <c r="M377" s="414"/>
      <c r="N377" s="414"/>
      <c r="O377" s="88"/>
      <c r="P377" s="38">
        <f t="shared" si="93"/>
        <v>0.56772760917838638</v>
      </c>
      <c r="Q377" s="415">
        <f t="shared" si="96"/>
        <v>1.7614080834419816</v>
      </c>
      <c r="R377" s="422" t="s">
        <v>218</v>
      </c>
      <c r="S377" s="240"/>
    </row>
    <row r="378" spans="1:19" ht="12" customHeight="1" outlineLevel="1">
      <c r="A378" s="37">
        <v>0.29166666666666669</v>
      </c>
      <c r="B378" s="86">
        <v>1335</v>
      </c>
      <c r="C378" s="86">
        <v>916</v>
      </c>
      <c r="D378" s="87">
        <v>0.19900000000000001</v>
      </c>
      <c r="E378" s="87">
        <v>0.73</v>
      </c>
      <c r="F378" s="226">
        <v>0.46</v>
      </c>
      <c r="G378" s="87">
        <v>0.878</v>
      </c>
      <c r="H378" s="226">
        <v>0.55000000000000004</v>
      </c>
      <c r="I378" s="226">
        <v>28.2</v>
      </c>
      <c r="J378" s="226">
        <v>13.4</v>
      </c>
      <c r="K378" s="226">
        <v>3</v>
      </c>
      <c r="L378" s="226">
        <v>1.7</v>
      </c>
      <c r="M378" s="414">
        <f t="shared" si="97"/>
        <v>19.32</v>
      </c>
      <c r="N378" s="414">
        <f t="shared" si="98"/>
        <v>2.2200000000000002</v>
      </c>
      <c r="O378" s="88">
        <v>8.1999999999999993</v>
      </c>
      <c r="P378" s="38">
        <f t="shared" si="93"/>
        <v>0.68614232209737824</v>
      </c>
      <c r="Q378" s="415">
        <f t="shared" si="96"/>
        <v>1.4574235807860263</v>
      </c>
      <c r="R378" s="422" t="s">
        <v>219</v>
      </c>
      <c r="S378" s="240"/>
    </row>
    <row r="379" spans="1:19" ht="12" customHeight="1" outlineLevel="1">
      <c r="A379" s="89">
        <v>0.33333333333333331</v>
      </c>
      <c r="B379" s="90">
        <v>1372</v>
      </c>
      <c r="C379" s="90">
        <v>865</v>
      </c>
      <c r="D379" s="91"/>
      <c r="E379" s="91"/>
      <c r="F379" s="91"/>
      <c r="G379" s="91"/>
      <c r="H379" s="91"/>
      <c r="I379" s="227"/>
      <c r="J379" s="227"/>
      <c r="K379" s="227"/>
      <c r="L379" s="91"/>
      <c r="M379" s="91"/>
      <c r="N379" s="91"/>
      <c r="O379" s="92"/>
      <c r="P379" s="93">
        <f t="shared" si="93"/>
        <v>0.63046647230320696</v>
      </c>
      <c r="Q379" s="415">
        <f t="shared" si="96"/>
        <v>1.5861271676300579</v>
      </c>
      <c r="R379" s="422"/>
      <c r="S379" s="240"/>
    </row>
    <row r="380" spans="1:19" ht="12" customHeight="1">
      <c r="A380" s="83">
        <v>46280</v>
      </c>
      <c r="B380" s="84">
        <f>+IF(SUM(B356:B379)=0, "", SUM(B356:B379))</f>
        <v>30355</v>
      </c>
      <c r="C380" s="84">
        <f>+IF(SUM(C356:C379)=0, "", SUM(C356:C379))</f>
        <v>19458</v>
      </c>
      <c r="D380" s="419">
        <f>+IFERROR((AVERAGE(D356:D379)),0)</f>
        <v>0.17841666666666667</v>
      </c>
      <c r="E380" s="419">
        <f>+IFERROR((AVERAGE(E356:E379)),0)</f>
        <v>0.77008333333333334</v>
      </c>
      <c r="F380" s="418">
        <f>+IFERROR((AVERAGE(F356:F379)),0)</f>
        <v>0.50583333333333336</v>
      </c>
      <c r="G380" s="419">
        <f>+IFERROR((AVERAGE(G356:G379)),0)</f>
        <v>0.78783333333333339</v>
      </c>
      <c r="H380" s="418">
        <f>+IFERROR((AVERAGE(H356:H379)),0)</f>
        <v>0.52166666666666661</v>
      </c>
      <c r="I380" s="420">
        <f t="shared" ref="I380:L380" si="99">+IFERROR((AVERAGE(I356:I379)),"")</f>
        <v>25.508333333333329</v>
      </c>
      <c r="J380" s="420">
        <f t="shared" si="99"/>
        <v>14.875</v>
      </c>
      <c r="K380" s="420">
        <f t="shared" si="99"/>
        <v>2.9083333333333337</v>
      </c>
      <c r="L380" s="420">
        <f t="shared" si="99"/>
        <v>2.1999999999999997</v>
      </c>
      <c r="M380" s="420">
        <f t="shared" ref="M380" si="100">+IFERROR((AVERAGE(M356:M379)),0)</f>
        <v>19.128333333333334</v>
      </c>
      <c r="N380" s="420">
        <f t="shared" ref="N380" si="101">+IFERROR((AVERAGE(N356:N379)),0)</f>
        <v>2.4833333333333334</v>
      </c>
      <c r="O380" s="420">
        <f>+IFERROR((AVERAGE(O356:O379)),0)</f>
        <v>8.1999999999999993</v>
      </c>
      <c r="P380" s="85">
        <f t="shared" si="93"/>
        <v>0.64101465985834294</v>
      </c>
      <c r="Q380" s="416">
        <f>IFERROR(1/P380,0)</f>
        <v>1.5600267242265393</v>
      </c>
      <c r="R380" s="422"/>
      <c r="S380" s="240"/>
    </row>
    <row r="381" spans="1:19" ht="12" customHeight="1" outlineLevel="1">
      <c r="A381" s="36">
        <v>0.375</v>
      </c>
      <c r="B381" s="86">
        <v>1375</v>
      </c>
      <c r="C381" s="86">
        <v>977</v>
      </c>
      <c r="D381" s="87">
        <v>0.18</v>
      </c>
      <c r="E381" s="87">
        <v>0.57899999999999996</v>
      </c>
      <c r="F381" s="226">
        <v>0.43</v>
      </c>
      <c r="G381" s="87">
        <v>0.55900000000000005</v>
      </c>
      <c r="H381" s="226">
        <v>0.41</v>
      </c>
      <c r="I381" s="228">
        <v>26.3</v>
      </c>
      <c r="J381" s="228">
        <v>16.600000000000001</v>
      </c>
      <c r="K381" s="228">
        <v>2.9</v>
      </c>
      <c r="L381" s="228">
        <v>2.5</v>
      </c>
      <c r="M381" s="414">
        <f>(I381*0.4+J381*0.6)</f>
        <v>20.480000000000004</v>
      </c>
      <c r="N381" s="414">
        <f>(K381*0.4+L381*0.6)</f>
        <v>2.66</v>
      </c>
      <c r="O381" s="88">
        <v>8.1999999999999993</v>
      </c>
      <c r="P381" s="38">
        <f t="shared" si="93"/>
        <v>0.71054545454545459</v>
      </c>
      <c r="Q381" s="415">
        <f>IFERROR(1/P381,0)</f>
        <v>1.4073694984646878</v>
      </c>
      <c r="R381" s="422"/>
      <c r="S381" s="240"/>
    </row>
    <row r="382" spans="1:19" ht="12" customHeight="1" outlineLevel="1">
      <c r="A382" s="39">
        <v>0.41666666666666669</v>
      </c>
      <c r="B382" s="86">
        <v>1355</v>
      </c>
      <c r="C382" s="86">
        <v>910</v>
      </c>
      <c r="D382" s="87"/>
      <c r="E382" s="87"/>
      <c r="F382" s="226"/>
      <c r="G382" s="87"/>
      <c r="H382" s="226"/>
      <c r="I382" s="228"/>
      <c r="J382" s="228"/>
      <c r="K382" s="228"/>
      <c r="L382" s="228"/>
      <c r="M382" s="228"/>
      <c r="N382" s="87"/>
      <c r="O382" s="88"/>
      <c r="P382" s="38">
        <f t="shared" si="93"/>
        <v>0.67158671586715868</v>
      </c>
      <c r="Q382" s="415">
        <f>IFERROR(1/P382,0)</f>
        <v>1.4890109890109891</v>
      </c>
      <c r="R382" s="422"/>
      <c r="S382" s="240"/>
    </row>
    <row r="383" spans="1:19" ht="12" customHeight="1" outlineLevel="1">
      <c r="A383" s="39">
        <v>0.45833333333333331</v>
      </c>
      <c r="B383" s="86">
        <v>1330</v>
      </c>
      <c r="C383" s="86">
        <v>886</v>
      </c>
      <c r="D383" s="87">
        <v>0.183</v>
      </c>
      <c r="E383" s="87">
        <v>0.61899999999999999</v>
      </c>
      <c r="F383" s="226">
        <v>0.44</v>
      </c>
      <c r="G383" s="87">
        <v>0.627</v>
      </c>
      <c r="H383" s="226">
        <v>0.46</v>
      </c>
      <c r="I383" s="228">
        <v>25.4</v>
      </c>
      <c r="J383" s="228">
        <v>17</v>
      </c>
      <c r="K383" s="228">
        <v>3</v>
      </c>
      <c r="L383" s="228">
        <v>2.5</v>
      </c>
      <c r="M383" s="414">
        <f>(I383*0.4+J383*0.6)</f>
        <v>20.36</v>
      </c>
      <c r="N383" s="414">
        <f>(K383*0.4+L383*0.6)</f>
        <v>2.7</v>
      </c>
      <c r="O383" s="88">
        <v>8.3000000000000007</v>
      </c>
      <c r="P383" s="38">
        <f t="shared" si="93"/>
        <v>0.66616541353383463</v>
      </c>
      <c r="Q383" s="415">
        <f t="shared" ref="Q383:Q404" si="102">IFERROR(1/P383,0)</f>
        <v>1.5011286681715574</v>
      </c>
      <c r="R383" s="422"/>
      <c r="S383" s="240"/>
    </row>
    <row r="384" spans="1:19" ht="12" customHeight="1" outlineLevel="1">
      <c r="A384" s="39">
        <v>0.5</v>
      </c>
      <c r="B384" s="86">
        <v>1351</v>
      </c>
      <c r="C384" s="86">
        <v>926</v>
      </c>
      <c r="D384" s="87"/>
      <c r="E384" s="87"/>
      <c r="F384" s="226"/>
      <c r="G384" s="87"/>
      <c r="H384" s="226"/>
      <c r="I384" s="228"/>
      <c r="J384" s="228"/>
      <c r="K384" s="228"/>
      <c r="L384" s="228"/>
      <c r="M384" s="414"/>
      <c r="N384" s="414"/>
      <c r="O384" s="88"/>
      <c r="P384" s="38">
        <f t="shared" si="93"/>
        <v>0.68541820873427095</v>
      </c>
      <c r="Q384" s="415">
        <f t="shared" si="102"/>
        <v>1.4589632829373649</v>
      </c>
      <c r="R384" s="422"/>
      <c r="S384" s="240"/>
    </row>
    <row r="385" spans="1:19" ht="12" customHeight="1" outlineLevel="1">
      <c r="A385" s="39">
        <v>0.54166666666666663</v>
      </c>
      <c r="B385" s="86">
        <v>1348</v>
      </c>
      <c r="C385" s="86">
        <v>933</v>
      </c>
      <c r="D385" s="87">
        <v>0.19800000000000001</v>
      </c>
      <c r="E385" s="87">
        <v>0.877</v>
      </c>
      <c r="F385" s="226">
        <v>0.53</v>
      </c>
      <c r="G385" s="87">
        <v>0.84699999999999998</v>
      </c>
      <c r="H385" s="226">
        <v>0.52</v>
      </c>
      <c r="I385" s="228">
        <v>23.6</v>
      </c>
      <c r="J385" s="228">
        <v>16.399999999999999</v>
      </c>
      <c r="K385" s="228">
        <v>2.6</v>
      </c>
      <c r="L385" s="228">
        <v>2.4</v>
      </c>
      <c r="M385" s="414">
        <f t="shared" ref="M385:M391" si="103">(I385*0.4+J385*0.6)</f>
        <v>19.28</v>
      </c>
      <c r="N385" s="414">
        <f>(K385*0.4+L385*0.6)</f>
        <v>2.48</v>
      </c>
      <c r="O385" s="88">
        <v>8</v>
      </c>
      <c r="P385" s="38">
        <f t="shared" si="93"/>
        <v>0.69213649851632042</v>
      </c>
      <c r="Q385" s="415">
        <f t="shared" si="102"/>
        <v>1.444801714898178</v>
      </c>
      <c r="R385" s="422"/>
      <c r="S385" s="240"/>
    </row>
    <row r="386" spans="1:19" ht="12" customHeight="1" outlineLevel="1">
      <c r="A386" s="39">
        <v>0.58333333333333337</v>
      </c>
      <c r="B386" s="86">
        <v>1349</v>
      </c>
      <c r="C386" s="86">
        <v>833</v>
      </c>
      <c r="D386" s="87"/>
      <c r="E386" s="87"/>
      <c r="F386" s="226"/>
      <c r="G386" s="87"/>
      <c r="H386" s="226"/>
      <c r="I386" s="228"/>
      <c r="J386" s="228"/>
      <c r="K386" s="228"/>
      <c r="L386" s="228"/>
      <c r="M386" s="414"/>
      <c r="N386" s="414"/>
      <c r="O386" s="88"/>
      <c r="P386" s="38">
        <f t="shared" si="93"/>
        <v>0.61749444032616752</v>
      </c>
      <c r="Q386" s="415">
        <f>IFERROR(1/P386,0)</f>
        <v>1.6194477791116446</v>
      </c>
      <c r="R386" s="422"/>
      <c r="S386" s="240"/>
    </row>
    <row r="387" spans="1:19" ht="12" customHeight="1" outlineLevel="1">
      <c r="A387" s="37">
        <v>0.625</v>
      </c>
      <c r="B387" s="86">
        <v>1347</v>
      </c>
      <c r="C387" s="86">
        <v>859</v>
      </c>
      <c r="D387" s="87">
        <v>0.222</v>
      </c>
      <c r="E387" s="87">
        <v>0.89700000000000002</v>
      </c>
      <c r="F387" s="226">
        <v>0.56000000000000005</v>
      </c>
      <c r="G387" s="87">
        <v>0.85599999999999998</v>
      </c>
      <c r="H387" s="226">
        <v>0.52</v>
      </c>
      <c r="I387" s="228">
        <v>24.4</v>
      </c>
      <c r="J387" s="228">
        <v>15.4</v>
      </c>
      <c r="K387" s="228">
        <v>2.2999999999999998</v>
      </c>
      <c r="L387" s="228">
        <v>1.9</v>
      </c>
      <c r="M387" s="414">
        <f t="shared" si="103"/>
        <v>19</v>
      </c>
      <c r="N387" s="414">
        <f>(K387*0.4+L387*0.6)</f>
        <v>2.0599999999999996</v>
      </c>
      <c r="O387" s="88">
        <v>8.1</v>
      </c>
      <c r="P387" s="38">
        <f t="shared" ref="P387:P388" si="104">+IFERROR(C387/B387,"")</f>
        <v>0.637713437268003</v>
      </c>
      <c r="Q387" s="415">
        <f t="shared" si="102"/>
        <v>1.5681024447031431</v>
      </c>
      <c r="R387" s="422"/>
      <c r="S387" s="240"/>
    </row>
    <row r="388" spans="1:19" ht="12" customHeight="1" outlineLevel="1">
      <c r="A388" s="37">
        <v>0.66666666666666663</v>
      </c>
      <c r="B388" s="86">
        <v>1357</v>
      </c>
      <c r="C388" s="86">
        <v>804</v>
      </c>
      <c r="D388" s="87"/>
      <c r="E388" s="87"/>
      <c r="F388" s="226"/>
      <c r="G388" s="87"/>
      <c r="H388" s="226"/>
      <c r="I388" s="228"/>
      <c r="J388" s="228"/>
      <c r="K388" s="228"/>
      <c r="L388" s="228"/>
      <c r="M388" s="414"/>
      <c r="N388" s="414"/>
      <c r="O388" s="88"/>
      <c r="P388" s="38">
        <f t="shared" si="104"/>
        <v>0.59248341930729553</v>
      </c>
      <c r="Q388" s="415">
        <f t="shared" si="102"/>
        <v>1.6878109452736318</v>
      </c>
      <c r="R388" s="422"/>
      <c r="S388" s="240"/>
    </row>
    <row r="389" spans="1:19" ht="12" customHeight="1" outlineLevel="1">
      <c r="A389" s="94">
        <v>0.70833333333333337</v>
      </c>
      <c r="B389" s="86">
        <v>1361</v>
      </c>
      <c r="C389" s="86">
        <v>905</v>
      </c>
      <c r="D389" s="157">
        <v>0.193</v>
      </c>
      <c r="E389" s="87">
        <v>0.86899999999999999</v>
      </c>
      <c r="F389" s="226">
        <v>0.5</v>
      </c>
      <c r="G389" s="87">
        <v>0.89500000000000002</v>
      </c>
      <c r="H389" s="226"/>
      <c r="I389" s="228">
        <v>25.2</v>
      </c>
      <c r="J389" s="228">
        <v>14</v>
      </c>
      <c r="K389" s="228">
        <v>3</v>
      </c>
      <c r="L389" s="228">
        <v>1.9</v>
      </c>
      <c r="M389" s="414">
        <f t="shared" si="103"/>
        <v>18.48</v>
      </c>
      <c r="N389" s="414">
        <f>(K389*0.4+L389*0.6)</f>
        <v>2.34</v>
      </c>
      <c r="O389" s="88">
        <v>8.1</v>
      </c>
      <c r="P389" s="38">
        <f t="shared" si="93"/>
        <v>0.6649522409992652</v>
      </c>
      <c r="Q389" s="415">
        <f t="shared" si="102"/>
        <v>1.5038674033149173</v>
      </c>
      <c r="R389" s="422"/>
      <c r="S389" s="240"/>
    </row>
    <row r="390" spans="1:19" ht="12" customHeight="1" outlineLevel="1">
      <c r="A390" s="37">
        <v>0.75</v>
      </c>
      <c r="B390" s="86">
        <v>1351</v>
      </c>
      <c r="C390" s="86">
        <v>866</v>
      </c>
      <c r="D390" s="87"/>
      <c r="E390" s="87"/>
      <c r="F390" s="226"/>
      <c r="G390" s="87"/>
      <c r="H390" s="226"/>
      <c r="I390" s="226"/>
      <c r="J390" s="226"/>
      <c r="K390" s="226"/>
      <c r="L390" s="226"/>
      <c r="M390" s="414"/>
      <c r="N390" s="414"/>
      <c r="O390" s="88"/>
      <c r="P390" s="38">
        <f t="shared" si="93"/>
        <v>0.64100666173205034</v>
      </c>
      <c r="Q390" s="415">
        <f t="shared" si="102"/>
        <v>1.5600461893764435</v>
      </c>
      <c r="R390" s="422"/>
      <c r="S390" s="240"/>
    </row>
    <row r="391" spans="1:19" ht="12" customHeight="1" outlineLevel="1">
      <c r="A391" s="37">
        <v>0.79166666666666663</v>
      </c>
      <c r="B391" s="86">
        <v>1366</v>
      </c>
      <c r="C391" s="86">
        <v>952</v>
      </c>
      <c r="D391" s="87">
        <v>0.19500000000000001</v>
      </c>
      <c r="E391" s="87">
        <v>0.85</v>
      </c>
      <c r="F391" s="226">
        <v>0.53</v>
      </c>
      <c r="G391" s="87">
        <v>0.86899999999999999</v>
      </c>
      <c r="H391" s="226">
        <v>0.5</v>
      </c>
      <c r="I391" s="228">
        <v>24.7</v>
      </c>
      <c r="J391" s="228">
        <v>13.6</v>
      </c>
      <c r="K391" s="228">
        <v>3</v>
      </c>
      <c r="L391" s="228">
        <v>2</v>
      </c>
      <c r="M391" s="414">
        <f t="shared" si="103"/>
        <v>18.04</v>
      </c>
      <c r="N391" s="414">
        <f>(K391*0.4+L391*0.6)</f>
        <v>2.4000000000000004</v>
      </c>
      <c r="O391" s="88">
        <v>8</v>
      </c>
      <c r="P391" s="38">
        <f t="shared" si="93"/>
        <v>0.69692532942898977</v>
      </c>
      <c r="Q391" s="415">
        <f t="shared" si="102"/>
        <v>1.4348739495798319</v>
      </c>
      <c r="R391" s="422"/>
      <c r="S391" s="240"/>
    </row>
    <row r="392" spans="1:19" ht="12" customHeight="1" outlineLevel="1">
      <c r="A392" s="37">
        <v>0.83333333333333337</v>
      </c>
      <c r="B392" s="86">
        <v>1370</v>
      </c>
      <c r="C392" s="86">
        <v>696</v>
      </c>
      <c r="D392" s="87"/>
      <c r="E392" s="87"/>
      <c r="F392" s="226"/>
      <c r="G392" s="87"/>
      <c r="H392" s="226"/>
      <c r="I392" s="226"/>
      <c r="J392" s="226"/>
      <c r="K392" s="226"/>
      <c r="L392" s="226"/>
      <c r="M392" s="414"/>
      <c r="N392" s="414"/>
      <c r="O392" s="88"/>
      <c r="P392" s="38">
        <f t="shared" si="93"/>
        <v>0.50802919708029193</v>
      </c>
      <c r="Q392" s="415">
        <f t="shared" si="102"/>
        <v>1.9683908045977012</v>
      </c>
      <c r="R392" s="422" t="s">
        <v>220</v>
      </c>
      <c r="S392" s="240"/>
    </row>
    <row r="393" spans="1:19" ht="12" customHeight="1" outlineLevel="1">
      <c r="A393" s="37">
        <v>0.875</v>
      </c>
      <c r="B393" s="86">
        <v>1350</v>
      </c>
      <c r="C393" s="86">
        <v>857</v>
      </c>
      <c r="D393" s="87">
        <v>0.17599999999999999</v>
      </c>
      <c r="E393" s="87">
        <v>0.84399999999999997</v>
      </c>
      <c r="F393" s="226">
        <v>0.49</v>
      </c>
      <c r="G393" s="87">
        <v>0.879</v>
      </c>
      <c r="H393" s="226">
        <v>0.52</v>
      </c>
      <c r="I393" s="228">
        <v>24.2</v>
      </c>
      <c r="J393" s="228">
        <v>14.6</v>
      </c>
      <c r="K393" s="228">
        <v>2.6</v>
      </c>
      <c r="L393" s="228">
        <v>2.1</v>
      </c>
      <c r="M393" s="414">
        <f t="shared" ref="M393" si="105">(I393*0.4+J393*0.6)</f>
        <v>18.439999999999998</v>
      </c>
      <c r="N393" s="414">
        <f>(K393*0.4+L393*0.6)</f>
        <v>2.2999999999999998</v>
      </c>
      <c r="O393" s="88">
        <v>8</v>
      </c>
      <c r="P393" s="38">
        <f t="shared" si="93"/>
        <v>0.63481481481481483</v>
      </c>
      <c r="Q393" s="415">
        <f t="shared" si="102"/>
        <v>1.5752625437572929</v>
      </c>
      <c r="R393" s="422" t="s">
        <v>221</v>
      </c>
      <c r="S393" s="240"/>
    </row>
    <row r="394" spans="1:19" ht="12" customHeight="1" outlineLevel="1">
      <c r="A394" s="37">
        <v>0.91666666666666663</v>
      </c>
      <c r="B394" s="86">
        <v>1348</v>
      </c>
      <c r="C394" s="86">
        <v>601</v>
      </c>
      <c r="D394" s="87"/>
      <c r="E394" s="87"/>
      <c r="F394" s="226"/>
      <c r="G394" s="87"/>
      <c r="H394" s="226"/>
      <c r="I394" s="228"/>
      <c r="J394" s="228"/>
      <c r="K394" s="228"/>
      <c r="L394" s="228"/>
      <c r="M394" s="414"/>
      <c r="N394" s="414"/>
      <c r="O394" s="88"/>
      <c r="P394" s="38">
        <f t="shared" si="93"/>
        <v>0.44584569732937684</v>
      </c>
      <c r="Q394" s="415">
        <f t="shared" si="102"/>
        <v>2.2429284525790352</v>
      </c>
      <c r="R394" s="422" t="s">
        <v>222</v>
      </c>
      <c r="S394" s="240" t="s">
        <v>223</v>
      </c>
    </row>
    <row r="395" spans="1:19" ht="12" customHeight="1" outlineLevel="1">
      <c r="A395" s="37">
        <v>0.95833333333333337</v>
      </c>
      <c r="B395" s="86">
        <v>1101</v>
      </c>
      <c r="C395" s="86">
        <v>1056</v>
      </c>
      <c r="D395" s="87">
        <v>0.187</v>
      </c>
      <c r="E395" s="87">
        <v>0.871</v>
      </c>
      <c r="F395" s="226">
        <v>0.53</v>
      </c>
      <c r="G395" s="87">
        <v>0.96799999999999997</v>
      </c>
      <c r="H395" s="226">
        <v>0.56000000000000005</v>
      </c>
      <c r="I395" s="228">
        <v>21.6</v>
      </c>
      <c r="J395" s="228">
        <v>12.4</v>
      </c>
      <c r="K395" s="228">
        <v>2.7</v>
      </c>
      <c r="L395" s="228">
        <v>1.6</v>
      </c>
      <c r="M395" s="414">
        <f t="shared" ref="M395:M397" si="106">(I395*0.4+J395*0.6)</f>
        <v>16.079999999999998</v>
      </c>
      <c r="N395" s="414">
        <f>(K395*0.4+L395*0.6)</f>
        <v>2.04</v>
      </c>
      <c r="O395" s="88">
        <v>8.1999999999999993</v>
      </c>
      <c r="P395" s="38">
        <f t="shared" si="93"/>
        <v>0.95912806539509532</v>
      </c>
      <c r="Q395" s="415">
        <f t="shared" si="102"/>
        <v>1.0426136363636365</v>
      </c>
      <c r="R395" s="422"/>
      <c r="S395" s="240"/>
    </row>
    <row r="396" spans="1:19" ht="12" customHeight="1" outlineLevel="1">
      <c r="A396" s="37">
        <v>0</v>
      </c>
      <c r="B396" s="86">
        <v>1362</v>
      </c>
      <c r="C396" s="86">
        <v>848</v>
      </c>
      <c r="D396" s="87"/>
      <c r="E396" s="87"/>
      <c r="F396" s="226"/>
      <c r="G396" s="87"/>
      <c r="H396" s="226"/>
      <c r="I396" s="228"/>
      <c r="J396" s="228"/>
      <c r="K396" s="228"/>
      <c r="L396" s="228"/>
      <c r="M396" s="414"/>
      <c r="N396" s="414"/>
      <c r="O396" s="88"/>
      <c r="P396" s="38">
        <f>+IFERROR(C396/B396,"")</f>
        <v>0.62261380323054327</v>
      </c>
      <c r="Q396" s="415">
        <f>IFERROR(1/P396,0)</f>
        <v>1.6061320754716983</v>
      </c>
      <c r="R396" s="422" t="s">
        <v>224</v>
      </c>
      <c r="S396" s="240"/>
    </row>
    <row r="397" spans="1:19" ht="12" customHeight="1" outlineLevel="1">
      <c r="A397" s="37">
        <v>4.1666666666666664E-2</v>
      </c>
      <c r="B397" s="86">
        <v>1355</v>
      </c>
      <c r="C397" s="86">
        <v>848</v>
      </c>
      <c r="D397" s="87">
        <v>0.182</v>
      </c>
      <c r="E397" s="87">
        <v>0.70499999999999996</v>
      </c>
      <c r="F397" s="226">
        <v>0.44</v>
      </c>
      <c r="G397" s="87">
        <v>0.67300000000000004</v>
      </c>
      <c r="H397" s="226">
        <v>0.4</v>
      </c>
      <c r="I397" s="228">
        <v>24.6</v>
      </c>
      <c r="J397" s="228">
        <v>14.2</v>
      </c>
      <c r="K397" s="228">
        <v>3.1</v>
      </c>
      <c r="L397" s="228">
        <v>1.8</v>
      </c>
      <c r="M397" s="414">
        <f t="shared" si="106"/>
        <v>18.36</v>
      </c>
      <c r="N397" s="414">
        <f t="shared" ref="N397" si="107">(K397*0.4+L397*0.6)</f>
        <v>2.3200000000000003</v>
      </c>
      <c r="O397" s="88">
        <v>8.1999999999999993</v>
      </c>
      <c r="P397" s="38">
        <f>+IFERROR(C397/B397,"")</f>
        <v>0.62583025830258299</v>
      </c>
      <c r="Q397" s="415">
        <f t="shared" si="102"/>
        <v>1.5978773584905661</v>
      </c>
      <c r="R397" s="422" t="s">
        <v>225</v>
      </c>
      <c r="S397" s="240"/>
    </row>
    <row r="398" spans="1:19" ht="12" customHeight="1" outlineLevel="1">
      <c r="A398" s="37">
        <v>8.3333333333333329E-2</v>
      </c>
      <c r="B398" s="86">
        <v>1364</v>
      </c>
      <c r="C398" s="86">
        <v>835</v>
      </c>
      <c r="D398" s="87"/>
      <c r="E398" s="87"/>
      <c r="F398" s="226"/>
      <c r="G398" s="87"/>
      <c r="H398" s="226"/>
      <c r="I398" s="226"/>
      <c r="J398" s="226"/>
      <c r="K398" s="226"/>
      <c r="L398" s="226"/>
      <c r="M398" s="414"/>
      <c r="N398" s="414"/>
      <c r="O398" s="88"/>
      <c r="P398" s="38">
        <f t="shared" si="93"/>
        <v>0.6121700879765396</v>
      </c>
      <c r="Q398" s="415">
        <f t="shared" si="102"/>
        <v>1.6335329341317364</v>
      </c>
      <c r="R398" s="422"/>
      <c r="S398" s="240"/>
    </row>
    <row r="399" spans="1:19" ht="12" customHeight="1" outlineLevel="1">
      <c r="A399" s="37">
        <v>0.125</v>
      </c>
      <c r="B399" s="86">
        <v>1353</v>
      </c>
      <c r="C399" s="86">
        <v>871</v>
      </c>
      <c r="D399" s="87">
        <v>0.2</v>
      </c>
      <c r="E399" s="87">
        <v>0.78900000000000003</v>
      </c>
      <c r="F399" s="226">
        <v>0.46</v>
      </c>
      <c r="G399" s="87">
        <v>0.77700000000000002</v>
      </c>
      <c r="H399" s="226">
        <v>0.44</v>
      </c>
      <c r="I399" s="228">
        <v>29</v>
      </c>
      <c r="J399" s="228">
        <v>13.3</v>
      </c>
      <c r="K399" s="228">
        <v>3</v>
      </c>
      <c r="L399" s="228">
        <v>1.9</v>
      </c>
      <c r="M399" s="414">
        <f>(I399*0.4+J399*0.6)</f>
        <v>19.580000000000002</v>
      </c>
      <c r="N399" s="414">
        <f>(K399*0.4+L399*0.6)</f>
        <v>2.34</v>
      </c>
      <c r="O399" s="88">
        <v>8.1</v>
      </c>
      <c r="P399" s="38">
        <f t="shared" si="93"/>
        <v>0.6437546193643755</v>
      </c>
      <c r="Q399" s="415">
        <f t="shared" si="102"/>
        <v>1.5533869115958667</v>
      </c>
      <c r="R399" s="422"/>
      <c r="S399" s="240"/>
    </row>
    <row r="400" spans="1:19" ht="12" customHeight="1" outlineLevel="1">
      <c r="A400" s="37">
        <v>0.16666666666666666</v>
      </c>
      <c r="B400" s="86">
        <v>1321</v>
      </c>
      <c r="C400" s="86">
        <v>908</v>
      </c>
      <c r="D400" s="87"/>
      <c r="E400" s="87"/>
      <c r="F400" s="226"/>
      <c r="G400" s="87"/>
      <c r="H400" s="226"/>
      <c r="I400" s="226"/>
      <c r="J400" s="226"/>
      <c r="K400" s="226"/>
      <c r="L400" s="226"/>
      <c r="M400" s="414"/>
      <c r="N400" s="414"/>
      <c r="O400" s="88"/>
      <c r="P400" s="38">
        <f t="shared" si="93"/>
        <v>0.68735806207418626</v>
      </c>
      <c r="Q400" s="415">
        <f t="shared" si="102"/>
        <v>1.4548458149779735</v>
      </c>
      <c r="R400" s="422"/>
      <c r="S400" s="240"/>
    </row>
    <row r="401" spans="1:19" ht="12" customHeight="1" outlineLevel="1">
      <c r="A401" s="37">
        <v>0.20833333333333334</v>
      </c>
      <c r="B401" s="86">
        <v>1301</v>
      </c>
      <c r="C401" s="86">
        <v>877</v>
      </c>
      <c r="D401" s="87">
        <v>0.187</v>
      </c>
      <c r="E401" s="87">
        <v>0.77600000000000002</v>
      </c>
      <c r="F401" s="226">
        <v>0.44</v>
      </c>
      <c r="G401" s="87">
        <v>0.92</v>
      </c>
      <c r="H401" s="226">
        <v>0.67</v>
      </c>
      <c r="I401" s="226">
        <v>28.2</v>
      </c>
      <c r="J401" s="226">
        <v>11.3</v>
      </c>
      <c r="K401" s="226">
        <v>3.1</v>
      </c>
      <c r="L401" s="226">
        <v>1.6</v>
      </c>
      <c r="M401" s="414">
        <f>(I401*0.4+J401*0.6)</f>
        <v>18.060000000000002</v>
      </c>
      <c r="N401" s="414">
        <f>(K401*0.4+L401*0.6)</f>
        <v>2.2000000000000002</v>
      </c>
      <c r="O401" s="88">
        <v>8.3000000000000007</v>
      </c>
      <c r="P401" s="38">
        <f t="shared" si="93"/>
        <v>0.67409684857801688</v>
      </c>
      <c r="Q401" s="415">
        <f t="shared" si="102"/>
        <v>1.4834663625997719</v>
      </c>
      <c r="R401" s="422"/>
      <c r="S401" s="240"/>
    </row>
    <row r="402" spans="1:19" ht="12" customHeight="1" outlineLevel="1">
      <c r="A402" s="37">
        <v>0.25</v>
      </c>
      <c r="B402" s="86">
        <v>1255</v>
      </c>
      <c r="C402" s="86">
        <v>818</v>
      </c>
      <c r="D402" s="87"/>
      <c r="E402" s="87"/>
      <c r="F402" s="226"/>
      <c r="G402" s="87"/>
      <c r="H402" s="226"/>
      <c r="I402" s="226"/>
      <c r="J402" s="226"/>
      <c r="K402" s="226"/>
      <c r="L402" s="226"/>
      <c r="M402" s="414"/>
      <c r="N402" s="414"/>
      <c r="O402" s="88"/>
      <c r="P402" s="38">
        <f t="shared" si="93"/>
        <v>0.65179282868525901</v>
      </c>
      <c r="Q402" s="415">
        <f t="shared" si="102"/>
        <v>1.5342298288508556</v>
      </c>
      <c r="R402" s="422"/>
      <c r="S402" s="240"/>
    </row>
    <row r="403" spans="1:19" ht="12" customHeight="1" outlineLevel="1">
      <c r="A403" s="37">
        <v>0.29166666666666669</v>
      </c>
      <c r="B403" s="86">
        <v>1237</v>
      </c>
      <c r="C403" s="86">
        <v>757</v>
      </c>
      <c r="D403" s="87">
        <v>0.183</v>
      </c>
      <c r="E403" s="87">
        <v>0.85199999999999998</v>
      </c>
      <c r="F403" s="226">
        <v>0.47</v>
      </c>
      <c r="G403" s="87">
        <v>0.81200000000000006</v>
      </c>
      <c r="H403" s="226">
        <v>0.49</v>
      </c>
      <c r="I403" s="226">
        <v>28.9</v>
      </c>
      <c r="J403" s="226">
        <v>13.3</v>
      </c>
      <c r="K403" s="226">
        <v>3.1</v>
      </c>
      <c r="L403" s="226">
        <v>1.7</v>
      </c>
      <c r="M403" s="414">
        <f>(I403*0.4+J403*0.6)</f>
        <v>19.54</v>
      </c>
      <c r="N403" s="414">
        <f>(K403*0.4+L403*0.6)</f>
        <v>2.2600000000000002</v>
      </c>
      <c r="O403" s="88">
        <v>8.1</v>
      </c>
      <c r="P403" s="38">
        <f t="shared" si="93"/>
        <v>0.61196443007275669</v>
      </c>
      <c r="Q403" s="415">
        <f t="shared" si="102"/>
        <v>1.6340819022457067</v>
      </c>
      <c r="R403" s="422"/>
      <c r="S403" s="240"/>
    </row>
    <row r="404" spans="1:19" ht="12" customHeight="1" outlineLevel="1">
      <c r="A404" s="89">
        <v>0.33333333333333331</v>
      </c>
      <c r="B404" s="90">
        <v>1140</v>
      </c>
      <c r="C404" s="90">
        <v>767</v>
      </c>
      <c r="D404" s="91"/>
      <c r="E404" s="91"/>
      <c r="F404" s="227"/>
      <c r="G404" s="91"/>
      <c r="H404" s="227"/>
      <c r="I404" s="227"/>
      <c r="J404" s="227"/>
      <c r="K404" s="227"/>
      <c r="L404" s="91"/>
      <c r="M404" s="91"/>
      <c r="N404" s="91"/>
      <c r="O404" s="92"/>
      <c r="P404" s="93">
        <f t="shared" si="93"/>
        <v>0.67280701754385963</v>
      </c>
      <c r="Q404" s="415">
        <f t="shared" si="102"/>
        <v>1.486310299869622</v>
      </c>
      <c r="R404" s="422"/>
      <c r="S404" s="240"/>
    </row>
    <row r="405" spans="1:19" ht="12" customHeight="1">
      <c r="A405" s="83">
        <v>46281</v>
      </c>
      <c r="B405" s="84">
        <f>+IF(SUM(B381:B404)=0, "", SUM(B381:B404))</f>
        <v>31747</v>
      </c>
      <c r="C405" s="84">
        <f>+IF(SUM(C381:C404)=0, "", SUM(C381:C404))</f>
        <v>20590</v>
      </c>
      <c r="D405" s="419">
        <f>+IFERROR((AVERAGE(D381:D404)),0)</f>
        <v>0.19049999999999997</v>
      </c>
      <c r="E405" s="419">
        <f>+IFERROR((AVERAGE(E381:E404)),0)</f>
        <v>0.79400000000000004</v>
      </c>
      <c r="F405" s="418">
        <f>+IFERROR((AVERAGE(F381:F404)),0)</f>
        <v>0.4850000000000001</v>
      </c>
      <c r="G405" s="419">
        <f>+IFERROR((AVERAGE(G381:G404)),0)</f>
        <v>0.8068333333333334</v>
      </c>
      <c r="H405" s="418">
        <f>+IFERROR((AVERAGE(H381:H404)),0)</f>
        <v>0.49909090909090909</v>
      </c>
      <c r="I405" s="420">
        <f t="shared" ref="I405:L405" si="108">+IFERROR((AVERAGE(I381:I404)),"")</f>
        <v>25.508333333333329</v>
      </c>
      <c r="J405" s="420">
        <f t="shared" si="108"/>
        <v>14.341666666666669</v>
      </c>
      <c r="K405" s="420">
        <f t="shared" si="108"/>
        <v>2.8666666666666671</v>
      </c>
      <c r="L405" s="420">
        <f t="shared" si="108"/>
        <v>1.9916666666666669</v>
      </c>
      <c r="M405" s="420">
        <f t="shared" ref="M405" si="109">+IFERROR((AVERAGE(M381:M404)),0)</f>
        <v>18.808333333333337</v>
      </c>
      <c r="N405" s="420">
        <f t="shared" ref="N405" si="110">+IFERROR((AVERAGE(N381:N404)),0)</f>
        <v>2.3416666666666663</v>
      </c>
      <c r="O405" s="420">
        <f>+IFERROR((AVERAGE(O381:O404)),0)</f>
        <v>8.1333333333333329</v>
      </c>
      <c r="P405" s="85">
        <f t="shared" si="93"/>
        <v>0.64856521876082784</v>
      </c>
      <c r="Q405" s="416">
        <f>IFERROR(1/P405,0)</f>
        <v>1.5418649830014568</v>
      </c>
      <c r="R405" s="422"/>
      <c r="S405" s="240"/>
    </row>
    <row r="406" spans="1:19" ht="12" customHeight="1" outlineLevel="1">
      <c r="A406" s="36">
        <v>0.375</v>
      </c>
      <c r="B406" s="86">
        <v>1159</v>
      </c>
      <c r="C406" s="86">
        <v>823</v>
      </c>
      <c r="D406" s="87">
        <v>0.14000000000000001</v>
      </c>
      <c r="E406" s="87">
        <v>0.86499999999999999</v>
      </c>
      <c r="F406" s="226">
        <v>0.53</v>
      </c>
      <c r="G406" s="87">
        <v>0.84799999999999998</v>
      </c>
      <c r="H406" s="226">
        <v>0.38</v>
      </c>
      <c r="I406" s="228">
        <v>23.4</v>
      </c>
      <c r="J406" s="228">
        <v>18.3</v>
      </c>
      <c r="K406" s="228">
        <v>2.6</v>
      </c>
      <c r="L406" s="228">
        <v>3</v>
      </c>
      <c r="M406" s="414">
        <f>(I406*0.4+J406*0.6)</f>
        <v>20.34</v>
      </c>
      <c r="N406" s="414">
        <f>(K406*0.4+L406*0.6)</f>
        <v>2.84</v>
      </c>
      <c r="O406" s="88">
        <v>8.1999999999999993</v>
      </c>
      <c r="P406" s="38">
        <f t="shared" si="93"/>
        <v>0.71009490940465914</v>
      </c>
      <c r="Q406" s="415">
        <f>IFERROR(1/P406,0)</f>
        <v>1.408262454434994</v>
      </c>
      <c r="R406" s="422"/>
      <c r="S406" s="240"/>
    </row>
    <row r="407" spans="1:19" ht="12" customHeight="1" outlineLevel="1">
      <c r="A407" s="39">
        <v>0.41666666666666669</v>
      </c>
      <c r="B407" s="86">
        <v>1140</v>
      </c>
      <c r="C407" s="86">
        <v>768</v>
      </c>
      <c r="D407" s="87"/>
      <c r="E407" s="87"/>
      <c r="F407" s="87"/>
      <c r="G407" s="87"/>
      <c r="H407" s="87"/>
      <c r="I407" s="228"/>
      <c r="J407" s="228"/>
      <c r="K407" s="228"/>
      <c r="L407" s="228"/>
      <c r="M407" s="228"/>
      <c r="N407" s="87"/>
      <c r="O407" s="88"/>
      <c r="P407" s="38">
        <f t="shared" si="93"/>
        <v>0.67368421052631577</v>
      </c>
      <c r="Q407" s="415">
        <f>IFERROR(1/P407,0)</f>
        <v>1.484375</v>
      </c>
      <c r="R407" s="422"/>
      <c r="S407" s="240"/>
    </row>
    <row r="408" spans="1:19" ht="12" customHeight="1" outlineLevel="1">
      <c r="A408" s="39">
        <v>0.45833333333333331</v>
      </c>
      <c r="B408" s="86">
        <v>1156</v>
      </c>
      <c r="C408" s="86">
        <v>728</v>
      </c>
      <c r="D408" s="87">
        <v>0.126</v>
      </c>
      <c r="E408" s="87">
        <v>0.83499999999999996</v>
      </c>
      <c r="F408" s="226">
        <v>0.49</v>
      </c>
      <c r="G408" s="87">
        <v>0.84099999999999997</v>
      </c>
      <c r="H408" s="226">
        <v>0.3</v>
      </c>
      <c r="I408" s="228">
        <v>22.4</v>
      </c>
      <c r="J408" s="228">
        <v>18</v>
      </c>
      <c r="K408" s="228">
        <v>1.8</v>
      </c>
      <c r="L408" s="228">
        <v>2.9</v>
      </c>
      <c r="M408" s="414">
        <f>(I408*0.4+J408*0.6)</f>
        <v>19.759999999999998</v>
      </c>
      <c r="N408" s="414">
        <f>(K408*0.4+L408*0.6)</f>
        <v>2.46</v>
      </c>
      <c r="O408" s="88">
        <v>8.1</v>
      </c>
      <c r="P408" s="38">
        <f t="shared" si="93"/>
        <v>0.62975778546712802</v>
      </c>
      <c r="Q408" s="415">
        <f t="shared" ref="Q408:Q429" si="111">IFERROR(1/P408,0)</f>
        <v>1.587912087912088</v>
      </c>
      <c r="R408" s="422"/>
      <c r="S408" s="240"/>
    </row>
    <row r="409" spans="1:19" ht="12" customHeight="1" outlineLevel="1">
      <c r="A409" s="39">
        <v>0.5</v>
      </c>
      <c r="B409" s="86">
        <v>1184</v>
      </c>
      <c r="C409" s="86">
        <v>691</v>
      </c>
      <c r="D409" s="87"/>
      <c r="E409" s="87"/>
      <c r="F409" s="87"/>
      <c r="G409" s="87"/>
      <c r="H409" s="87"/>
      <c r="I409" s="228"/>
      <c r="J409" s="228"/>
      <c r="K409" s="228"/>
      <c r="L409" s="228"/>
      <c r="M409" s="414"/>
      <c r="N409" s="414"/>
      <c r="O409" s="88"/>
      <c r="P409" s="38">
        <f t="shared" si="93"/>
        <v>0.58361486486486491</v>
      </c>
      <c r="Q409" s="415">
        <f t="shared" si="111"/>
        <v>1.7134587554269174</v>
      </c>
      <c r="R409" s="422"/>
      <c r="S409" s="240"/>
    </row>
    <row r="410" spans="1:19" ht="12" customHeight="1" outlineLevel="1">
      <c r="A410" s="39">
        <v>0.54166666666666663</v>
      </c>
      <c r="B410" s="86">
        <v>1235</v>
      </c>
      <c r="C410" s="86">
        <v>709</v>
      </c>
      <c r="D410" s="87">
        <v>0.13700000000000001</v>
      </c>
      <c r="E410" s="87">
        <v>0.76300000000000001</v>
      </c>
      <c r="F410" s="226">
        <v>0.37</v>
      </c>
      <c r="G410" s="87">
        <v>0.79900000000000004</v>
      </c>
      <c r="H410" s="226">
        <v>0.31</v>
      </c>
      <c r="I410" s="228">
        <v>19.600000000000001</v>
      </c>
      <c r="J410" s="228">
        <v>17.100000000000001</v>
      </c>
      <c r="K410" s="228">
        <v>0.9</v>
      </c>
      <c r="L410" s="228">
        <v>2.7</v>
      </c>
      <c r="M410" s="414">
        <f>(I410*0.4+J410*0.6)</f>
        <v>18.100000000000001</v>
      </c>
      <c r="N410" s="414">
        <f>(K410*0.4+L410*0.6)</f>
        <v>1.9800000000000002</v>
      </c>
      <c r="O410" s="88">
        <v>8.1</v>
      </c>
      <c r="P410" s="38">
        <f t="shared" si="93"/>
        <v>0.57408906882591093</v>
      </c>
      <c r="Q410" s="415">
        <f t="shared" si="111"/>
        <v>1.7418899858956276</v>
      </c>
      <c r="R410" s="422"/>
      <c r="S410" s="240"/>
    </row>
    <row r="411" spans="1:19" ht="12" customHeight="1" outlineLevel="1">
      <c r="A411" s="39">
        <v>0.58333333333333337</v>
      </c>
      <c r="B411" s="86">
        <v>1258</v>
      </c>
      <c r="C411" s="86">
        <v>761</v>
      </c>
      <c r="D411" s="87"/>
      <c r="E411" s="87"/>
      <c r="F411" s="87"/>
      <c r="G411" s="87"/>
      <c r="H411" s="87"/>
      <c r="I411" s="228"/>
      <c r="J411" s="228"/>
      <c r="K411" s="228"/>
      <c r="L411" s="228"/>
      <c r="M411" s="414"/>
      <c r="N411" s="414"/>
      <c r="O411" s="88"/>
      <c r="P411" s="38">
        <f t="shared" si="93"/>
        <v>0.60492845786963434</v>
      </c>
      <c r="Q411" s="415">
        <f t="shared" si="111"/>
        <v>1.6530880420499343</v>
      </c>
      <c r="R411" s="422"/>
      <c r="S411" s="240"/>
    </row>
    <row r="412" spans="1:19" ht="12" customHeight="1" outlineLevel="1">
      <c r="A412" s="37">
        <v>0.625</v>
      </c>
      <c r="B412" s="86">
        <v>1270</v>
      </c>
      <c r="C412" s="86">
        <v>751</v>
      </c>
      <c r="D412" s="87">
        <v>0.156</v>
      </c>
      <c r="E412" s="87">
        <v>0.78</v>
      </c>
      <c r="F412" s="226">
        <v>0.38</v>
      </c>
      <c r="G412" s="87">
        <v>0.81899999999999995</v>
      </c>
      <c r="H412" s="226">
        <v>0.41</v>
      </c>
      <c r="I412" s="228">
        <v>23.9</v>
      </c>
      <c r="J412" s="228">
        <v>17</v>
      </c>
      <c r="K412" s="228">
        <v>2.2999999999999998</v>
      </c>
      <c r="L412" s="228">
        <v>2.8</v>
      </c>
      <c r="M412" s="414">
        <f>(I412*0.4+J412*0.6)</f>
        <v>19.759999999999998</v>
      </c>
      <c r="N412" s="414">
        <f>(K412*0.4+L412*0.6)</f>
        <v>2.5999999999999996</v>
      </c>
      <c r="O412" s="88">
        <v>8.4</v>
      </c>
      <c r="P412" s="38">
        <f t="shared" si="93"/>
        <v>0.59133858267716533</v>
      </c>
      <c r="Q412" s="415">
        <f t="shared" si="111"/>
        <v>1.6910785619174435</v>
      </c>
      <c r="R412" s="422"/>
      <c r="S412" s="240"/>
    </row>
    <row r="413" spans="1:19" ht="12" customHeight="1" outlineLevel="1">
      <c r="A413" s="37">
        <v>0.66666666666666663</v>
      </c>
      <c r="B413" s="86">
        <v>1248</v>
      </c>
      <c r="C413" s="86">
        <v>809</v>
      </c>
      <c r="D413" s="87"/>
      <c r="E413" s="87"/>
      <c r="F413" s="87"/>
      <c r="G413" s="87"/>
      <c r="H413" s="87"/>
      <c r="I413" s="228"/>
      <c r="J413" s="228"/>
      <c r="K413" s="228"/>
      <c r="L413" s="228"/>
      <c r="M413" s="414"/>
      <c r="N413" s="414"/>
      <c r="O413" s="88"/>
      <c r="P413" s="38">
        <f t="shared" si="93"/>
        <v>0.64823717948717952</v>
      </c>
      <c r="Q413" s="415">
        <f t="shared" si="111"/>
        <v>1.5426452410383189</v>
      </c>
      <c r="R413" s="422"/>
      <c r="S413" s="240"/>
    </row>
    <row r="414" spans="1:19" ht="12" customHeight="1" outlineLevel="1">
      <c r="A414" s="94">
        <v>0.70833333333333337</v>
      </c>
      <c r="B414" s="86">
        <v>1210</v>
      </c>
      <c r="C414" s="86">
        <v>824</v>
      </c>
      <c r="D414" s="87">
        <v>0.185</v>
      </c>
      <c r="E414" s="87">
        <v>0.95699999999999996</v>
      </c>
      <c r="F414" s="226">
        <v>0.57999999999999996</v>
      </c>
      <c r="G414" s="87">
        <v>0.97399999999999998</v>
      </c>
      <c r="H414" s="226">
        <v>0.61</v>
      </c>
      <c r="I414" s="228">
        <v>19.3</v>
      </c>
      <c r="J414" s="228">
        <v>15.5</v>
      </c>
      <c r="K414" s="228">
        <v>0.8</v>
      </c>
      <c r="L414" s="228">
        <v>2.5</v>
      </c>
      <c r="M414" s="414">
        <f>(I414*0.4+J414*0.6)</f>
        <v>17.02</v>
      </c>
      <c r="N414" s="414">
        <f>(K414*0.4+L414*0.6)</f>
        <v>1.82</v>
      </c>
      <c r="O414" s="88">
        <v>8.3000000000000007</v>
      </c>
      <c r="P414" s="38">
        <f t="shared" si="93"/>
        <v>0.68099173553719006</v>
      </c>
      <c r="Q414" s="415">
        <f t="shared" si="111"/>
        <v>1.4684466019417477</v>
      </c>
      <c r="R414" s="422"/>
      <c r="S414" s="240"/>
    </row>
    <row r="415" spans="1:19" ht="12" customHeight="1" outlineLevel="1">
      <c r="A415" s="37">
        <v>0.75</v>
      </c>
      <c r="B415" s="86">
        <v>1205</v>
      </c>
      <c r="C415" s="86">
        <v>774</v>
      </c>
      <c r="D415" s="87"/>
      <c r="E415" s="87"/>
      <c r="F415" s="87"/>
      <c r="G415" s="87"/>
      <c r="H415" s="87"/>
      <c r="I415" s="226"/>
      <c r="J415" s="226"/>
      <c r="K415" s="226"/>
      <c r="L415" s="226"/>
      <c r="M415" s="414"/>
      <c r="N415" s="414"/>
      <c r="O415" s="88"/>
      <c r="P415" s="38">
        <f t="shared" ref="P415:P478" si="112">+IFERROR(C415/B415,"")</f>
        <v>0.64232365145228221</v>
      </c>
      <c r="Q415" s="415">
        <f t="shared" si="111"/>
        <v>1.5568475452196382</v>
      </c>
      <c r="R415" s="422"/>
      <c r="S415" s="240"/>
    </row>
    <row r="416" spans="1:19" ht="12" customHeight="1" outlineLevel="1">
      <c r="A416" s="37">
        <v>0.79166666666666663</v>
      </c>
      <c r="B416" s="86">
        <v>1213</v>
      </c>
      <c r="C416" s="86">
        <v>796</v>
      </c>
      <c r="D416" s="87">
        <v>0.20799999999999999</v>
      </c>
      <c r="E416" s="87">
        <v>0.81200000000000006</v>
      </c>
      <c r="F416" s="226">
        <v>0.49</v>
      </c>
      <c r="G416" s="87">
        <v>0.871</v>
      </c>
      <c r="H416" s="226">
        <v>0.55000000000000004</v>
      </c>
      <c r="I416" s="228">
        <v>20.6</v>
      </c>
      <c r="J416" s="228">
        <v>15.1</v>
      </c>
      <c r="K416" s="228">
        <v>2.2999999999999998</v>
      </c>
      <c r="L416" s="228">
        <v>2.4</v>
      </c>
      <c r="M416" s="414">
        <f>(I416*0.4+J416*0.6)</f>
        <v>17.299999999999997</v>
      </c>
      <c r="N416" s="414">
        <f>(K416*0.4+L416*0.6)</f>
        <v>2.36</v>
      </c>
      <c r="O416" s="88">
        <v>8</v>
      </c>
      <c r="P416" s="38">
        <f t="shared" si="112"/>
        <v>0.65622423742786484</v>
      </c>
      <c r="Q416" s="415">
        <f t="shared" si="111"/>
        <v>1.5238693467336681</v>
      </c>
      <c r="R416" s="422"/>
      <c r="S416" s="240"/>
    </row>
    <row r="417" spans="1:19" ht="12" customHeight="1" outlineLevel="1">
      <c r="A417" s="37">
        <v>0.83333333333333337</v>
      </c>
      <c r="B417" s="86">
        <v>1200</v>
      </c>
      <c r="C417" s="86">
        <v>693</v>
      </c>
      <c r="D417" s="87"/>
      <c r="E417" s="87"/>
      <c r="F417" s="87"/>
      <c r="G417" s="87"/>
      <c r="H417" s="87"/>
      <c r="I417" s="226"/>
      <c r="J417" s="226"/>
      <c r="K417" s="226"/>
      <c r="L417" s="226"/>
      <c r="M417" s="414"/>
      <c r="N417" s="414"/>
      <c r="O417" s="88"/>
      <c r="P417" s="38">
        <f t="shared" si="112"/>
        <v>0.57750000000000001</v>
      </c>
      <c r="Q417" s="415">
        <f t="shared" si="111"/>
        <v>1.7316017316017316</v>
      </c>
      <c r="R417" s="422"/>
      <c r="S417" s="240"/>
    </row>
    <row r="418" spans="1:19" ht="12" customHeight="1" outlineLevel="1">
      <c r="A418" s="37">
        <v>0.875</v>
      </c>
      <c r="B418" s="86">
        <v>1203</v>
      </c>
      <c r="C418" s="86">
        <v>853</v>
      </c>
      <c r="D418" s="87">
        <v>0.20399999999999999</v>
      </c>
      <c r="E418" s="87">
        <v>0.91600000000000004</v>
      </c>
      <c r="F418" s="226">
        <v>0.56000000000000005</v>
      </c>
      <c r="G418" s="87">
        <v>0.877</v>
      </c>
      <c r="H418" s="226">
        <v>0.55000000000000004</v>
      </c>
      <c r="I418" s="228">
        <v>21</v>
      </c>
      <c r="J418" s="228">
        <v>15.6</v>
      </c>
      <c r="K418" s="228">
        <v>1.7</v>
      </c>
      <c r="L418" s="228">
        <v>2.7</v>
      </c>
      <c r="M418" s="414">
        <f t="shared" ref="M418:M428" si="113">(I418*0.4+J418*0.6)</f>
        <v>17.759999999999998</v>
      </c>
      <c r="N418" s="414">
        <f t="shared" ref="N418:N428" si="114">(K418*0.4+L418*0.6)</f>
        <v>2.3000000000000003</v>
      </c>
      <c r="O418" s="88">
        <v>8.4</v>
      </c>
      <c r="P418" s="38">
        <f t="shared" si="112"/>
        <v>0.70906068162926017</v>
      </c>
      <c r="Q418" s="415">
        <f t="shared" si="111"/>
        <v>1.41031652989449</v>
      </c>
      <c r="R418" s="422"/>
      <c r="S418" s="240"/>
    </row>
    <row r="419" spans="1:19" ht="12" customHeight="1" outlineLevel="1">
      <c r="A419" s="37">
        <v>0.91666666666666663</v>
      </c>
      <c r="B419" s="86">
        <v>1204</v>
      </c>
      <c r="C419" s="86">
        <v>723</v>
      </c>
      <c r="D419" s="87"/>
      <c r="E419" s="87"/>
      <c r="F419" s="87"/>
      <c r="G419" s="87"/>
      <c r="H419" s="87"/>
      <c r="I419" s="228"/>
      <c r="J419" s="228"/>
      <c r="K419" s="228"/>
      <c r="L419" s="228"/>
      <c r="M419" s="414"/>
      <c r="N419" s="414"/>
      <c r="O419" s="88"/>
      <c r="P419" s="38">
        <f t="shared" si="112"/>
        <v>0.60049833887043191</v>
      </c>
      <c r="Q419" s="415">
        <f t="shared" si="111"/>
        <v>1.6652835408022129</v>
      </c>
      <c r="R419" s="422"/>
      <c r="S419" s="240"/>
    </row>
    <row r="420" spans="1:19" ht="12" customHeight="1" outlineLevel="1">
      <c r="A420" s="37">
        <v>0.95833333333333337</v>
      </c>
      <c r="B420" s="86">
        <v>1202</v>
      </c>
      <c r="C420" s="86">
        <v>828</v>
      </c>
      <c r="D420" s="87">
        <v>0.186</v>
      </c>
      <c r="E420" s="87">
        <v>0.85599999999999998</v>
      </c>
      <c r="F420" s="226">
        <v>0.53</v>
      </c>
      <c r="G420" s="87">
        <v>0.88800000000000001</v>
      </c>
      <c r="H420" s="226">
        <v>0.56000000000000005</v>
      </c>
      <c r="I420" s="228">
        <v>28.6</v>
      </c>
      <c r="J420" s="228">
        <v>16.7</v>
      </c>
      <c r="K420" s="228">
        <v>3.5</v>
      </c>
      <c r="L420" s="228">
        <v>2.7</v>
      </c>
      <c r="M420" s="414">
        <f t="shared" si="113"/>
        <v>21.46</v>
      </c>
      <c r="N420" s="414">
        <f t="shared" si="114"/>
        <v>3.0200000000000005</v>
      </c>
      <c r="O420" s="88">
        <v>8.3000000000000007</v>
      </c>
      <c r="P420" s="38">
        <f t="shared" si="112"/>
        <v>0.68885191347753749</v>
      </c>
      <c r="Q420" s="415">
        <f t="shared" si="111"/>
        <v>1.4516908212560384</v>
      </c>
      <c r="R420" s="422"/>
      <c r="S420" s="240"/>
    </row>
    <row r="421" spans="1:19" ht="12" customHeight="1" outlineLevel="1">
      <c r="A421" s="37">
        <v>0</v>
      </c>
      <c r="B421" s="86">
        <v>1191</v>
      </c>
      <c r="C421" s="86">
        <v>618</v>
      </c>
      <c r="D421" s="87"/>
      <c r="E421" s="87"/>
      <c r="F421" s="87"/>
      <c r="G421" s="87"/>
      <c r="H421" s="87"/>
      <c r="I421" s="228"/>
      <c r="J421" s="228"/>
      <c r="K421" s="228"/>
      <c r="L421" s="228"/>
      <c r="M421" s="414"/>
      <c r="N421" s="414"/>
      <c r="O421" s="88"/>
      <c r="P421" s="38">
        <f t="shared" si="112"/>
        <v>0.51889168765743077</v>
      </c>
      <c r="Q421" s="415">
        <f>IFERROR(1/P421,0)</f>
        <v>1.9271844660194173</v>
      </c>
      <c r="R421" s="422"/>
      <c r="S421" s="240"/>
    </row>
    <row r="422" spans="1:19" ht="12" customHeight="1" outlineLevel="1">
      <c r="A422" s="37">
        <v>4.1666666666666664E-2</v>
      </c>
      <c r="B422" s="86">
        <v>1197</v>
      </c>
      <c r="C422" s="86">
        <v>888</v>
      </c>
      <c r="D422" s="87">
        <v>0.17799999999999999</v>
      </c>
      <c r="E422" s="87">
        <v>0.81499999999999995</v>
      </c>
      <c r="F422" s="226">
        <v>0.53</v>
      </c>
      <c r="G422" s="87">
        <v>0.93700000000000006</v>
      </c>
      <c r="H422" s="226">
        <v>0.64</v>
      </c>
      <c r="I422" s="228">
        <v>32</v>
      </c>
      <c r="J422" s="228">
        <v>16.2</v>
      </c>
      <c r="K422" s="228">
        <v>2.7</v>
      </c>
      <c r="L422" s="228">
        <v>2.6</v>
      </c>
      <c r="M422" s="414">
        <f t="shared" si="113"/>
        <v>22.52</v>
      </c>
      <c r="N422" s="414">
        <f t="shared" si="114"/>
        <v>2.64</v>
      </c>
      <c r="O422" s="88">
        <v>8.5</v>
      </c>
      <c r="P422" s="38">
        <f t="shared" si="112"/>
        <v>0.74185463659147866</v>
      </c>
      <c r="Q422" s="415">
        <f t="shared" si="111"/>
        <v>1.347972972972973</v>
      </c>
      <c r="R422" s="422"/>
      <c r="S422" s="240" t="s">
        <v>226</v>
      </c>
    </row>
    <row r="423" spans="1:19" ht="12" customHeight="1" outlineLevel="1">
      <c r="A423" s="37">
        <v>8.3333333333333329E-2</v>
      </c>
      <c r="B423" s="86">
        <v>1204</v>
      </c>
      <c r="C423" s="86">
        <v>496</v>
      </c>
      <c r="D423" s="87"/>
      <c r="E423" s="87"/>
      <c r="F423" s="87"/>
      <c r="G423" s="87"/>
      <c r="H423" s="87"/>
      <c r="I423" s="226"/>
      <c r="J423" s="226"/>
      <c r="K423" s="226"/>
      <c r="L423" s="226"/>
      <c r="M423" s="414"/>
      <c r="N423" s="414"/>
      <c r="O423" s="88"/>
      <c r="P423" s="38">
        <f t="shared" si="112"/>
        <v>0.41196013289036543</v>
      </c>
      <c r="Q423" s="415">
        <f t="shared" si="111"/>
        <v>2.42741935483871</v>
      </c>
      <c r="R423" s="422"/>
      <c r="S423" s="240"/>
    </row>
    <row r="424" spans="1:19" ht="12" customHeight="1" outlineLevel="1">
      <c r="A424" s="37">
        <v>0.125</v>
      </c>
      <c r="B424" s="86">
        <v>1191</v>
      </c>
      <c r="C424" s="86">
        <v>991</v>
      </c>
      <c r="D424" s="87">
        <v>0.17399999999999999</v>
      </c>
      <c r="E424" s="87">
        <v>0.91100000000000003</v>
      </c>
      <c r="F424" s="226">
        <v>0.63</v>
      </c>
      <c r="G424" s="87">
        <v>0.79300000000000004</v>
      </c>
      <c r="H424" s="226">
        <v>0.5</v>
      </c>
      <c r="I424" s="228">
        <v>28.6</v>
      </c>
      <c r="J424" s="228">
        <v>16.8</v>
      </c>
      <c r="K424" s="228">
        <v>3.3</v>
      </c>
      <c r="L424" s="228">
        <v>2.6</v>
      </c>
      <c r="M424" s="414">
        <f t="shared" si="113"/>
        <v>21.520000000000003</v>
      </c>
      <c r="N424" s="414">
        <f t="shared" si="114"/>
        <v>2.88</v>
      </c>
      <c r="O424" s="88">
        <v>8.1</v>
      </c>
      <c r="P424" s="38">
        <f t="shared" si="112"/>
        <v>0.83207388748950462</v>
      </c>
      <c r="Q424" s="415">
        <f t="shared" si="111"/>
        <v>1.201816347124117</v>
      </c>
      <c r="R424" s="422"/>
      <c r="S424" s="240"/>
    </row>
    <row r="425" spans="1:19" ht="12" customHeight="1" outlineLevel="1">
      <c r="A425" s="37">
        <v>0.16666666666666666</v>
      </c>
      <c r="B425" s="86">
        <v>1189</v>
      </c>
      <c r="C425" s="86">
        <v>964</v>
      </c>
      <c r="D425" s="87"/>
      <c r="E425" s="87"/>
      <c r="F425" s="87"/>
      <c r="G425" s="87"/>
      <c r="H425" s="87"/>
      <c r="I425" s="226"/>
      <c r="J425" s="226"/>
      <c r="K425" s="226"/>
      <c r="L425" s="226"/>
      <c r="M425" s="414"/>
      <c r="N425" s="414"/>
      <c r="O425" s="88"/>
      <c r="P425" s="38">
        <f t="shared" si="112"/>
        <v>0.81076534903280062</v>
      </c>
      <c r="Q425" s="415">
        <f t="shared" si="111"/>
        <v>1.2334024896265561</v>
      </c>
      <c r="R425" s="422"/>
      <c r="S425" s="240"/>
    </row>
    <row r="426" spans="1:19" ht="12" customHeight="1" outlineLevel="1">
      <c r="A426" s="37">
        <v>0.20833333333333334</v>
      </c>
      <c r="B426" s="86">
        <v>1200</v>
      </c>
      <c r="C426" s="86">
        <v>779</v>
      </c>
      <c r="D426" s="87">
        <v>0.185</v>
      </c>
      <c r="E426" s="87">
        <v>0.873</v>
      </c>
      <c r="F426" s="226">
        <v>0.56000000000000005</v>
      </c>
      <c r="G426" s="87">
        <v>0.89600000000000002</v>
      </c>
      <c r="H426" s="226">
        <v>0.57999999999999996</v>
      </c>
      <c r="I426" s="226">
        <v>26</v>
      </c>
      <c r="J426" s="226">
        <v>14.9</v>
      </c>
      <c r="K426" s="226">
        <v>2.8</v>
      </c>
      <c r="L426" s="226">
        <v>2.1</v>
      </c>
      <c r="M426" s="414">
        <f t="shared" si="113"/>
        <v>19.34</v>
      </c>
      <c r="N426" s="414">
        <f t="shared" si="114"/>
        <v>2.38</v>
      </c>
      <c r="O426" s="88">
        <v>8.3000000000000007</v>
      </c>
      <c r="P426" s="38">
        <f t="shared" si="112"/>
        <v>0.64916666666666667</v>
      </c>
      <c r="Q426" s="415">
        <f t="shared" si="111"/>
        <v>1.5404364569961488</v>
      </c>
      <c r="R426" s="422"/>
      <c r="S426" s="240"/>
    </row>
    <row r="427" spans="1:19" ht="12" customHeight="1" outlineLevel="1">
      <c r="A427" s="37">
        <v>0.25</v>
      </c>
      <c r="B427" s="86">
        <v>1383</v>
      </c>
      <c r="C427" s="86">
        <v>816</v>
      </c>
      <c r="D427" s="87"/>
      <c r="E427" s="87"/>
      <c r="F427" s="87"/>
      <c r="G427" s="87"/>
      <c r="H427" s="87"/>
      <c r="I427" s="226"/>
      <c r="J427" s="226"/>
      <c r="K427" s="226"/>
      <c r="L427" s="226"/>
      <c r="M427" s="414"/>
      <c r="N427" s="414"/>
      <c r="O427" s="88"/>
      <c r="P427" s="38">
        <f t="shared" si="112"/>
        <v>0.59002169197396959</v>
      </c>
      <c r="Q427" s="415">
        <f t="shared" si="111"/>
        <v>1.6948529411764708</v>
      </c>
      <c r="R427" s="422"/>
      <c r="S427" s="240"/>
    </row>
    <row r="428" spans="1:19" ht="12" customHeight="1" outlineLevel="1">
      <c r="A428" s="37">
        <v>0.29166666666666669</v>
      </c>
      <c r="B428" s="86">
        <v>1325</v>
      </c>
      <c r="C428" s="86">
        <v>782</v>
      </c>
      <c r="D428" s="87">
        <v>0.17</v>
      </c>
      <c r="E428" s="87">
        <v>0.91600000000000004</v>
      </c>
      <c r="F428" s="87">
        <v>0.63</v>
      </c>
      <c r="G428" s="87">
        <v>0.93700000000000006</v>
      </c>
      <c r="H428" s="87">
        <v>0.65</v>
      </c>
      <c r="I428" s="226">
        <v>28</v>
      </c>
      <c r="J428" s="226">
        <v>15</v>
      </c>
      <c r="K428" s="226">
        <v>3.3</v>
      </c>
      <c r="L428" s="226">
        <v>2.1</v>
      </c>
      <c r="M428" s="414">
        <f t="shared" si="113"/>
        <v>20.200000000000003</v>
      </c>
      <c r="N428" s="414">
        <f t="shared" si="114"/>
        <v>2.58</v>
      </c>
      <c r="O428" s="88">
        <v>8.3000000000000007</v>
      </c>
      <c r="P428" s="38">
        <f t="shared" si="112"/>
        <v>0.59018867924528307</v>
      </c>
      <c r="Q428" s="415">
        <f t="shared" si="111"/>
        <v>1.6943734015345266</v>
      </c>
      <c r="R428" s="422"/>
      <c r="S428" s="240"/>
    </row>
    <row r="429" spans="1:19" ht="12" customHeight="1" outlineLevel="1">
      <c r="A429" s="89">
        <v>0.33333333333333331</v>
      </c>
      <c r="B429" s="90">
        <v>1316</v>
      </c>
      <c r="C429" s="90">
        <v>707</v>
      </c>
      <c r="D429" s="91"/>
      <c r="E429" s="91"/>
      <c r="F429" s="91"/>
      <c r="G429" s="91"/>
      <c r="H429" s="91"/>
      <c r="I429" s="227"/>
      <c r="J429" s="227"/>
      <c r="K429" s="227"/>
      <c r="L429" s="91"/>
      <c r="M429" s="91"/>
      <c r="N429" s="91"/>
      <c r="O429" s="92"/>
      <c r="P429" s="93">
        <f t="shared" si="112"/>
        <v>0.53723404255319152</v>
      </c>
      <c r="Q429" s="415">
        <f t="shared" si="111"/>
        <v>1.8613861386138613</v>
      </c>
      <c r="R429" s="422"/>
      <c r="S429" s="405"/>
    </row>
    <row r="430" spans="1:19" ht="12" customHeight="1">
      <c r="A430" s="83">
        <v>46282</v>
      </c>
      <c r="B430" s="84">
        <f>+IF(SUM(B406:B429)=0, "", SUM(B406:B429))</f>
        <v>29283</v>
      </c>
      <c r="C430" s="84">
        <f>+IF(SUM(C406:C429)=0, "", SUM(C406:C429))</f>
        <v>18572</v>
      </c>
      <c r="D430" s="419">
        <f>+IFERROR((AVERAGE(D406:D429)),0)</f>
        <v>0.17074999999999999</v>
      </c>
      <c r="E430" s="419">
        <f>+IFERROR((AVERAGE(E406:E429)),0)</f>
        <v>0.85824999999999996</v>
      </c>
      <c r="F430" s="419">
        <f>+IFERROR((AVERAGE(F406:F429)),0)</f>
        <v>0.52333333333333332</v>
      </c>
      <c r="G430" s="419">
        <f>+IFERROR((AVERAGE(G406:G429)),0)</f>
        <v>0.87333333333333318</v>
      </c>
      <c r="H430" s="419">
        <f>+IFERROR((AVERAGE(H406:H429)),0)</f>
        <v>0.5033333333333333</v>
      </c>
      <c r="I430" s="420">
        <f t="shared" ref="I430:L430" si="115">+IFERROR((AVERAGE(I406:I429)),"")</f>
        <v>24.45</v>
      </c>
      <c r="J430" s="420">
        <f t="shared" si="115"/>
        <v>16.349999999999998</v>
      </c>
      <c r="K430" s="420">
        <f t="shared" si="115"/>
        <v>2.3333333333333335</v>
      </c>
      <c r="L430" s="420">
        <f t="shared" si="115"/>
        <v>2.5916666666666672</v>
      </c>
      <c r="M430" s="420">
        <f t="shared" ref="M430" si="116">+IFERROR((AVERAGE(M406:M429)),0)</f>
        <v>19.590000000000003</v>
      </c>
      <c r="N430" s="420">
        <f t="shared" ref="N430" si="117">+IFERROR((AVERAGE(N406:N429)),0)</f>
        <v>2.4883333333333333</v>
      </c>
      <c r="O430" s="420">
        <f>+IFERROR((AVERAGE(O406:O429)),0)</f>
        <v>8.2499999999999982</v>
      </c>
      <c r="P430" s="85">
        <f t="shared" si="112"/>
        <v>0.63422463545401764</v>
      </c>
      <c r="Q430" s="416">
        <f>IFERROR(1/P430,0)</f>
        <v>1.5767284083566662</v>
      </c>
      <c r="R430" s="422"/>
      <c r="S430" s="406"/>
    </row>
    <row r="431" spans="1:19" ht="12" customHeight="1" outlineLevel="1">
      <c r="A431" s="36">
        <v>0.375</v>
      </c>
      <c r="B431" s="86">
        <v>1304</v>
      </c>
      <c r="C431" s="86">
        <v>785</v>
      </c>
      <c r="D431" s="87">
        <v>0.193</v>
      </c>
      <c r="E431" s="87">
        <v>0.78400000000000003</v>
      </c>
      <c r="F431" s="736">
        <v>0.39</v>
      </c>
      <c r="G431" s="87">
        <v>0.96</v>
      </c>
      <c r="H431" s="736">
        <v>0.49</v>
      </c>
      <c r="I431" s="228">
        <v>21.9</v>
      </c>
      <c r="J431" s="228">
        <v>14.8</v>
      </c>
      <c r="K431" s="228">
        <v>1.8</v>
      </c>
      <c r="L431" s="228">
        <v>1.9</v>
      </c>
      <c r="M431" s="414">
        <f>(I431*0.4+J431*0.6)</f>
        <v>17.64</v>
      </c>
      <c r="N431" s="414">
        <f>(K431*0.4+L431*0.6)</f>
        <v>1.8599999999999999</v>
      </c>
      <c r="O431" s="88">
        <v>8.1999999999999993</v>
      </c>
      <c r="P431" s="38">
        <f t="shared" ref="P431:P437" si="118">+IFERROR(C431/B431,"")</f>
        <v>0.60199386503067487</v>
      </c>
      <c r="Q431" s="415">
        <f>IFERROR(1/P431,0)</f>
        <v>1.6611464968152865</v>
      </c>
      <c r="R431" s="422"/>
      <c r="S431" s="407"/>
    </row>
    <row r="432" spans="1:19" ht="12" customHeight="1" outlineLevel="1">
      <c r="A432" s="39">
        <v>0.41666666666666669</v>
      </c>
      <c r="B432" s="86">
        <v>1376</v>
      </c>
      <c r="C432" s="86">
        <v>810</v>
      </c>
      <c r="D432" s="87"/>
      <c r="E432" s="87"/>
      <c r="F432" s="736"/>
      <c r="G432" s="87"/>
      <c r="H432" s="736"/>
      <c r="I432" s="228"/>
      <c r="J432" s="228"/>
      <c r="K432" s="228"/>
      <c r="L432" s="228"/>
      <c r="M432" s="228"/>
      <c r="N432" s="87"/>
      <c r="O432" s="88"/>
      <c r="P432" s="38">
        <f t="shared" si="118"/>
        <v>0.58866279069767447</v>
      </c>
      <c r="Q432" s="415">
        <f>IFERROR(1/P432,0)</f>
        <v>1.6987654320987653</v>
      </c>
      <c r="R432" s="422"/>
      <c r="S432" s="240"/>
    </row>
    <row r="433" spans="1:19" ht="12" customHeight="1" outlineLevel="1">
      <c r="A433" s="39">
        <v>0.45833333333333331</v>
      </c>
      <c r="B433" s="86">
        <v>1285</v>
      </c>
      <c r="C433" s="86">
        <v>888</v>
      </c>
      <c r="D433" s="87">
        <v>0.17499999999999999</v>
      </c>
      <c r="E433" s="87">
        <v>0.66700000000000004</v>
      </c>
      <c r="F433" s="736">
        <v>0.34</v>
      </c>
      <c r="G433" s="87">
        <v>0.51500000000000001</v>
      </c>
      <c r="H433" s="736">
        <v>0.3</v>
      </c>
      <c r="I433" s="228">
        <v>22.5</v>
      </c>
      <c r="J433" s="228">
        <v>15.7</v>
      </c>
      <c r="K433" s="228">
        <v>2.5</v>
      </c>
      <c r="L433" s="228">
        <v>2.5</v>
      </c>
      <c r="M433" s="414">
        <f t="shared" ref="M433:M451" si="119">(I433*0.4+J433*0.6)</f>
        <v>18.420000000000002</v>
      </c>
      <c r="N433" s="414">
        <f t="shared" ref="N433:N451" si="120">(K433*0.4+L433*0.6)</f>
        <v>2.5</v>
      </c>
      <c r="O433" s="88">
        <v>8.9</v>
      </c>
      <c r="P433" s="38">
        <f t="shared" si="118"/>
        <v>0.69105058365758754</v>
      </c>
      <c r="Q433" s="415">
        <f t="shared" ref="Q433:Q454" si="121">IFERROR(1/P433,0)</f>
        <v>1.447072072072072</v>
      </c>
      <c r="R433" s="422"/>
      <c r="S433" s="407"/>
    </row>
    <row r="434" spans="1:19" ht="12" customHeight="1" outlineLevel="1">
      <c r="A434" s="39">
        <v>0.5</v>
      </c>
      <c r="B434" s="86">
        <v>1253</v>
      </c>
      <c r="C434" s="86">
        <v>910</v>
      </c>
      <c r="D434" s="87"/>
      <c r="E434" s="87"/>
      <c r="F434" s="736"/>
      <c r="G434" s="87"/>
      <c r="H434" s="736"/>
      <c r="I434" s="228"/>
      <c r="J434" s="228"/>
      <c r="K434" s="228"/>
      <c r="L434" s="228"/>
      <c r="M434" s="414"/>
      <c r="N434" s="414"/>
      <c r="O434" s="88"/>
      <c r="P434" s="38">
        <f t="shared" si="118"/>
        <v>0.72625698324022347</v>
      </c>
      <c r="Q434" s="415">
        <f t="shared" si="121"/>
        <v>1.3769230769230769</v>
      </c>
      <c r="R434" s="422"/>
      <c r="S434" s="407"/>
    </row>
    <row r="435" spans="1:19" ht="12" customHeight="1" outlineLevel="1">
      <c r="A435" s="39">
        <v>0.54166666666666663</v>
      </c>
      <c r="B435" s="86">
        <v>1234</v>
      </c>
      <c r="C435" s="86">
        <v>826</v>
      </c>
      <c r="D435" s="87">
        <v>0.16200000000000001</v>
      </c>
      <c r="E435" s="87">
        <v>0.55200000000000005</v>
      </c>
      <c r="F435" s="736">
        <v>0.3</v>
      </c>
      <c r="G435" s="87">
        <v>0.54600000000000004</v>
      </c>
      <c r="H435" s="736">
        <v>0.28000000000000003</v>
      </c>
      <c r="I435" s="228">
        <v>24.5</v>
      </c>
      <c r="J435" s="228">
        <v>16.899999999999999</v>
      </c>
      <c r="K435" s="228">
        <v>3.3</v>
      </c>
      <c r="L435" s="228">
        <v>3.2</v>
      </c>
      <c r="M435" s="414">
        <f t="shared" si="119"/>
        <v>19.939999999999998</v>
      </c>
      <c r="N435" s="414">
        <f t="shared" si="120"/>
        <v>3.24</v>
      </c>
      <c r="O435" s="88">
        <v>8.4</v>
      </c>
      <c r="P435" s="38">
        <f t="shared" si="118"/>
        <v>0.66936790923824963</v>
      </c>
      <c r="Q435" s="415">
        <f t="shared" si="121"/>
        <v>1.4939467312348667</v>
      </c>
      <c r="R435" s="422"/>
      <c r="S435" s="407"/>
    </row>
    <row r="436" spans="1:19" ht="12" customHeight="1" outlineLevel="1">
      <c r="A436" s="39">
        <v>0.58333333333333337</v>
      </c>
      <c r="B436" s="86">
        <v>1193</v>
      </c>
      <c r="C436" s="86">
        <v>742</v>
      </c>
      <c r="D436" s="87"/>
      <c r="E436" s="87"/>
      <c r="F436" s="736"/>
      <c r="G436" s="87"/>
      <c r="H436" s="736"/>
      <c r="I436" s="228"/>
      <c r="J436" s="228"/>
      <c r="K436" s="228"/>
      <c r="L436" s="228"/>
      <c r="M436" s="414"/>
      <c r="N436" s="414"/>
      <c r="O436" s="88"/>
      <c r="P436" s="38">
        <f t="shared" si="118"/>
        <v>0.62196144174350376</v>
      </c>
      <c r="Q436" s="415">
        <f t="shared" si="121"/>
        <v>1.6078167115902966</v>
      </c>
      <c r="R436" s="422"/>
      <c r="S436" s="422"/>
    </row>
    <row r="437" spans="1:19" ht="12" customHeight="1" outlineLevel="1">
      <c r="A437" s="37">
        <v>0.625</v>
      </c>
      <c r="B437" s="86">
        <v>1202</v>
      </c>
      <c r="C437" s="86">
        <v>791</v>
      </c>
      <c r="D437" s="87">
        <v>0.14299999999999999</v>
      </c>
      <c r="E437" s="87">
        <v>0.54700000000000004</v>
      </c>
      <c r="F437" s="736">
        <v>0.28000000000000003</v>
      </c>
      <c r="G437" s="87">
        <v>0.58799999999999997</v>
      </c>
      <c r="H437" s="736">
        <v>0.3</v>
      </c>
      <c r="I437" s="228">
        <v>24.8</v>
      </c>
      <c r="J437" s="228">
        <v>30.2</v>
      </c>
      <c r="K437" s="228">
        <v>3.2</v>
      </c>
      <c r="L437" s="228">
        <v>10.8</v>
      </c>
      <c r="M437" s="414">
        <f t="shared" si="119"/>
        <v>28.04</v>
      </c>
      <c r="N437" s="414">
        <f t="shared" si="120"/>
        <v>7.7600000000000007</v>
      </c>
      <c r="O437" s="88">
        <v>8.9</v>
      </c>
      <c r="P437" s="38">
        <f t="shared" si="118"/>
        <v>0.65806988352745421</v>
      </c>
      <c r="Q437" s="415">
        <f t="shared" si="121"/>
        <v>1.5195954487989887</v>
      </c>
      <c r="R437" s="409"/>
      <c r="S437" s="422"/>
    </row>
    <row r="438" spans="1:19" ht="12" customHeight="1" outlineLevel="1">
      <c r="A438" s="37">
        <v>0.66666666666666663</v>
      </c>
      <c r="B438" s="86">
        <v>1212</v>
      </c>
      <c r="C438" s="86">
        <v>727</v>
      </c>
      <c r="D438" s="87"/>
      <c r="E438" s="87"/>
      <c r="F438" s="736"/>
      <c r="G438" s="87"/>
      <c r="H438" s="736"/>
      <c r="I438" s="228"/>
      <c r="J438" s="228"/>
      <c r="K438" s="228"/>
      <c r="L438" s="228"/>
      <c r="M438" s="414"/>
      <c r="N438" s="414"/>
      <c r="O438" s="88"/>
      <c r="P438" s="38">
        <f t="shared" ref="P438" si="122">+IFERROR(C438/B438,"")</f>
        <v>0.59983498349834985</v>
      </c>
      <c r="Q438" s="415">
        <f t="shared" si="121"/>
        <v>1.6671251719394773</v>
      </c>
      <c r="R438" s="409"/>
      <c r="S438" s="407"/>
    </row>
    <row r="439" spans="1:19" ht="12" customHeight="1" outlineLevel="1">
      <c r="A439" s="94">
        <v>0.70833333333333337</v>
      </c>
      <c r="B439" s="86">
        <v>1224</v>
      </c>
      <c r="C439" s="86">
        <v>779</v>
      </c>
      <c r="D439" s="157">
        <v>0.155</v>
      </c>
      <c r="E439" s="87">
        <v>0.78200000000000003</v>
      </c>
      <c r="F439" s="736">
        <v>0.46</v>
      </c>
      <c r="G439" s="87">
        <v>0.65</v>
      </c>
      <c r="H439" s="736">
        <v>0.37</v>
      </c>
      <c r="I439" s="228">
        <v>26</v>
      </c>
      <c r="J439" s="228">
        <v>18.5</v>
      </c>
      <c r="K439" s="228">
        <v>2.8</v>
      </c>
      <c r="L439" s="228">
        <v>3.5</v>
      </c>
      <c r="M439" s="414">
        <f t="shared" si="119"/>
        <v>21.5</v>
      </c>
      <c r="N439" s="414">
        <f t="shared" si="120"/>
        <v>3.2199999999999998</v>
      </c>
      <c r="O439" s="88">
        <v>8.1999999999999993</v>
      </c>
      <c r="P439" s="38">
        <f>+IFERROR(C439/B439,"")</f>
        <v>0.63643790849673199</v>
      </c>
      <c r="Q439" s="415">
        <f t="shared" si="121"/>
        <v>1.5712451861360719</v>
      </c>
      <c r="R439" s="409" t="s">
        <v>227</v>
      </c>
      <c r="S439" s="422"/>
    </row>
    <row r="440" spans="1:19" ht="12" customHeight="1" outlineLevel="1">
      <c r="A440" s="37">
        <v>0.75</v>
      </c>
      <c r="B440" s="86">
        <v>1217</v>
      </c>
      <c r="C440" s="86">
        <v>596</v>
      </c>
      <c r="D440" s="87"/>
      <c r="E440" s="87"/>
      <c r="F440" s="736"/>
      <c r="G440" s="87"/>
      <c r="H440" s="736"/>
      <c r="I440" s="226"/>
      <c r="J440" s="226"/>
      <c r="K440" s="226"/>
      <c r="L440" s="226"/>
      <c r="M440" s="414"/>
      <c r="N440" s="414"/>
      <c r="O440" s="88"/>
      <c r="P440" s="38">
        <f>+IFERROR(C440/B440,"")</f>
        <v>0.48972884141331141</v>
      </c>
      <c r="Q440" s="415">
        <f t="shared" si="121"/>
        <v>2.0419463087248322</v>
      </c>
      <c r="R440" s="409" t="s">
        <v>228</v>
      </c>
      <c r="S440" s="407"/>
    </row>
    <row r="441" spans="1:19" ht="12" customHeight="1" outlineLevel="1">
      <c r="A441" s="37">
        <v>0.79166666666666663</v>
      </c>
      <c r="B441" s="86">
        <v>1019</v>
      </c>
      <c r="C441" s="86">
        <v>736</v>
      </c>
      <c r="D441" s="87">
        <v>0.14899999999999999</v>
      </c>
      <c r="E441" s="87">
        <v>0.77400000000000002</v>
      </c>
      <c r="F441" s="736">
        <v>0.44</v>
      </c>
      <c r="G441" s="87">
        <v>0.72</v>
      </c>
      <c r="H441" s="736">
        <v>0.41</v>
      </c>
      <c r="I441" s="228">
        <v>27.1</v>
      </c>
      <c r="J441" s="228">
        <v>18.399999999999999</v>
      </c>
      <c r="K441" s="228">
        <v>3</v>
      </c>
      <c r="L441" s="228">
        <v>2.7</v>
      </c>
      <c r="M441" s="414">
        <f t="shared" si="119"/>
        <v>21.880000000000003</v>
      </c>
      <c r="N441" s="414">
        <f t="shared" si="120"/>
        <v>2.8200000000000003</v>
      </c>
      <c r="O441" s="88">
        <v>8.3000000000000007</v>
      </c>
      <c r="P441" s="38">
        <f>+IFERROR(C441/B441,"")</f>
        <v>0.72227674190382729</v>
      </c>
      <c r="Q441" s="415">
        <f t="shared" si="121"/>
        <v>1.3845108695652173</v>
      </c>
      <c r="R441" s="409" t="s">
        <v>229</v>
      </c>
      <c r="S441" s="1669">
        <v>7</v>
      </c>
    </row>
    <row r="442" spans="1:19" ht="12" customHeight="1" outlineLevel="1">
      <c r="A442" s="37">
        <v>0.83333333333333337</v>
      </c>
      <c r="B442" s="86">
        <v>1108</v>
      </c>
      <c r="C442" s="86">
        <v>577</v>
      </c>
      <c r="D442" s="87"/>
      <c r="E442" s="87"/>
      <c r="F442" s="736"/>
      <c r="G442" s="87"/>
      <c r="H442" s="736"/>
      <c r="I442" s="226"/>
      <c r="J442" s="226"/>
      <c r="K442" s="226"/>
      <c r="L442" s="226"/>
      <c r="M442" s="414"/>
      <c r="N442" s="414"/>
      <c r="O442" s="88"/>
      <c r="P442" s="38">
        <f t="shared" si="112"/>
        <v>0.52075812274368227</v>
      </c>
      <c r="Q442" s="415">
        <f t="shared" si="121"/>
        <v>1.9202772963604855</v>
      </c>
      <c r="R442" s="409" t="s">
        <v>230</v>
      </c>
      <c r="S442" s="407"/>
    </row>
    <row r="443" spans="1:19" ht="12" customHeight="1" outlineLevel="1">
      <c r="A443" s="37">
        <v>0.875</v>
      </c>
      <c r="B443" s="86">
        <v>1220</v>
      </c>
      <c r="C443" s="86">
        <v>841</v>
      </c>
      <c r="D443" s="87">
        <v>0.13800000000000001</v>
      </c>
      <c r="E443" s="87">
        <v>0.76800000000000002</v>
      </c>
      <c r="F443" s="226">
        <v>0.44</v>
      </c>
      <c r="G443" s="87">
        <v>0.628</v>
      </c>
      <c r="H443" s="226">
        <v>0.37</v>
      </c>
      <c r="I443" s="228">
        <v>24.6</v>
      </c>
      <c r="J443" s="228">
        <v>14.6</v>
      </c>
      <c r="K443" s="228">
        <v>2.5</v>
      </c>
      <c r="L443" s="228">
        <v>2.4</v>
      </c>
      <c r="M443" s="414">
        <f t="shared" si="119"/>
        <v>18.600000000000001</v>
      </c>
      <c r="N443" s="414">
        <f t="shared" si="120"/>
        <v>2.44</v>
      </c>
      <c r="O443" s="88">
        <v>8</v>
      </c>
      <c r="P443" s="38">
        <f t="shared" si="112"/>
        <v>0.68934426229508194</v>
      </c>
      <c r="Q443" s="415">
        <f t="shared" si="121"/>
        <v>1.4506539833531511</v>
      </c>
      <c r="R443" s="409" t="s">
        <v>231</v>
      </c>
      <c r="S443" s="407"/>
    </row>
    <row r="444" spans="1:19" ht="12" customHeight="1" outlineLevel="1">
      <c r="A444" s="37">
        <v>0.91666666666666663</v>
      </c>
      <c r="B444" s="86">
        <v>1314</v>
      </c>
      <c r="C444" s="86">
        <v>661</v>
      </c>
      <c r="D444" s="87"/>
      <c r="E444" s="87"/>
      <c r="F444" s="87"/>
      <c r="G444" s="87"/>
      <c r="H444" s="87"/>
      <c r="I444" s="228"/>
      <c r="J444" s="228"/>
      <c r="K444" s="228"/>
      <c r="L444" s="228"/>
      <c r="M444" s="414"/>
      <c r="N444" s="414"/>
      <c r="O444" s="88"/>
      <c r="P444" s="38">
        <f t="shared" si="112"/>
        <v>0.5030441400304414</v>
      </c>
      <c r="Q444" s="415">
        <f t="shared" si="121"/>
        <v>1.9878971255673223</v>
      </c>
      <c r="R444" s="409" t="s">
        <v>232</v>
      </c>
      <c r="S444" s="407"/>
    </row>
    <row r="445" spans="1:19" ht="12" customHeight="1" outlineLevel="1">
      <c r="A445" s="37">
        <v>0.95833333333333337</v>
      </c>
      <c r="B445" s="86">
        <v>1366</v>
      </c>
      <c r="C445" s="86">
        <v>694</v>
      </c>
      <c r="D445" s="87">
        <v>0.16200000000000001</v>
      </c>
      <c r="E445" s="87">
        <v>0.63700000000000001</v>
      </c>
      <c r="F445" s="226">
        <v>0.38</v>
      </c>
      <c r="G445" s="87">
        <v>0.67100000000000004</v>
      </c>
      <c r="H445" s="226">
        <v>0.4</v>
      </c>
      <c r="I445" s="228">
        <v>26.4</v>
      </c>
      <c r="J445" s="228">
        <v>14.4</v>
      </c>
      <c r="K445" s="228">
        <v>2.5</v>
      </c>
      <c r="L445" s="228">
        <v>2</v>
      </c>
      <c r="M445" s="414">
        <f t="shared" si="119"/>
        <v>19.200000000000003</v>
      </c>
      <c r="N445" s="414">
        <f t="shared" si="120"/>
        <v>2.2000000000000002</v>
      </c>
      <c r="O445" s="88">
        <v>8</v>
      </c>
      <c r="P445" s="38">
        <f t="shared" si="112"/>
        <v>0.50805270863836016</v>
      </c>
      <c r="Q445" s="415">
        <f t="shared" si="121"/>
        <v>1.9682997118155621</v>
      </c>
      <c r="R445" s="409"/>
      <c r="S445" s="407"/>
    </row>
    <row r="446" spans="1:19" ht="12" customHeight="1" outlineLevel="1">
      <c r="A446" s="37">
        <v>0</v>
      </c>
      <c r="B446" s="86">
        <v>1405</v>
      </c>
      <c r="C446" s="86">
        <v>692</v>
      </c>
      <c r="D446" s="87"/>
      <c r="E446" s="87"/>
      <c r="F446" s="226"/>
      <c r="G446" s="87"/>
      <c r="H446" s="226"/>
      <c r="I446" s="228"/>
      <c r="J446" s="228"/>
      <c r="K446" s="228"/>
      <c r="L446" s="228"/>
      <c r="M446" s="414"/>
      <c r="N446" s="414"/>
      <c r="O446" s="88"/>
      <c r="P446" s="38">
        <f t="shared" si="112"/>
        <v>0.49252669039145908</v>
      </c>
      <c r="Q446" s="415">
        <f>IFERROR(1/P446,0)</f>
        <v>2.0303468208092483</v>
      </c>
      <c r="R446" s="409"/>
      <c r="S446" s="407"/>
    </row>
    <row r="447" spans="1:19" ht="12" customHeight="1" outlineLevel="1">
      <c r="A447" s="37">
        <v>4.1666666666666664E-2</v>
      </c>
      <c r="B447" s="86">
        <v>1400</v>
      </c>
      <c r="C447" s="86">
        <v>903</v>
      </c>
      <c r="D447" s="87">
        <v>0.19400000000000001</v>
      </c>
      <c r="E447" s="87">
        <v>0.72799999999999998</v>
      </c>
      <c r="F447" s="226">
        <v>0.41</v>
      </c>
      <c r="G447" s="87">
        <v>0.58699999999999997</v>
      </c>
      <c r="H447" s="226">
        <v>0.32</v>
      </c>
      <c r="I447" s="228">
        <v>26.7</v>
      </c>
      <c r="J447" s="228">
        <v>14.2</v>
      </c>
      <c r="K447" s="228">
        <v>2.5</v>
      </c>
      <c r="L447" s="228">
        <v>1.8</v>
      </c>
      <c r="M447" s="414">
        <f>(I447*0.4+J447*0.6)</f>
        <v>19.2</v>
      </c>
      <c r="N447" s="414">
        <f t="shared" si="120"/>
        <v>2.08</v>
      </c>
      <c r="O447" s="88">
        <v>8.1999999999999993</v>
      </c>
      <c r="P447" s="38">
        <f t="shared" si="112"/>
        <v>0.64500000000000002</v>
      </c>
      <c r="Q447" s="415">
        <f t="shared" si="121"/>
        <v>1.5503875968992247</v>
      </c>
      <c r="R447" s="409"/>
      <c r="S447" s="407"/>
    </row>
    <row r="448" spans="1:19" ht="12" customHeight="1" outlineLevel="1">
      <c r="A448" s="37">
        <v>8.3333333333333329E-2</v>
      </c>
      <c r="B448" s="86">
        <v>1389</v>
      </c>
      <c r="C448" s="86">
        <v>872</v>
      </c>
      <c r="D448" s="87"/>
      <c r="E448" s="87"/>
      <c r="F448" s="226"/>
      <c r="G448" s="87"/>
      <c r="H448" s="226"/>
      <c r="I448" s="226"/>
      <c r="J448" s="226"/>
      <c r="K448" s="226"/>
      <c r="L448" s="226"/>
      <c r="M448" s="414"/>
      <c r="N448" s="414"/>
      <c r="O448" s="88"/>
      <c r="P448" s="38">
        <f t="shared" si="112"/>
        <v>0.62778977681785453</v>
      </c>
      <c r="Q448" s="415">
        <f t="shared" si="121"/>
        <v>1.5928899082568808</v>
      </c>
      <c r="R448" s="409"/>
      <c r="S448" s="407"/>
    </row>
    <row r="449" spans="1:19" ht="12" customHeight="1" outlineLevel="1">
      <c r="A449" s="37">
        <v>0.125</v>
      </c>
      <c r="B449" s="86">
        <v>1422</v>
      </c>
      <c r="C449" s="86">
        <v>889</v>
      </c>
      <c r="D449" s="87">
        <v>0.2</v>
      </c>
      <c r="E449" s="87">
        <v>0.72599999999999998</v>
      </c>
      <c r="F449" s="226">
        <v>0.41</v>
      </c>
      <c r="G449" s="87">
        <v>0.747</v>
      </c>
      <c r="H449" s="226">
        <v>0.43</v>
      </c>
      <c r="I449" s="228">
        <v>27.2</v>
      </c>
      <c r="J449" s="228">
        <v>15.6</v>
      </c>
      <c r="K449" s="228">
        <v>2.6</v>
      </c>
      <c r="L449" s="228">
        <v>2.2000000000000002</v>
      </c>
      <c r="M449" s="414">
        <f>(I449*0.4+J449*0.6)</f>
        <v>20.240000000000002</v>
      </c>
      <c r="N449" s="414">
        <f t="shared" si="120"/>
        <v>2.3600000000000003</v>
      </c>
      <c r="O449" s="88">
        <v>8.3000000000000007</v>
      </c>
      <c r="P449" s="38">
        <f t="shared" si="112"/>
        <v>0.62517580872011247</v>
      </c>
      <c r="Q449" s="415">
        <f t="shared" si="121"/>
        <v>1.5995500562429696</v>
      </c>
      <c r="R449" s="409"/>
      <c r="S449" s="407"/>
    </row>
    <row r="450" spans="1:19" ht="12" customHeight="1" outlineLevel="1">
      <c r="A450" s="37">
        <v>0.16666666666666666</v>
      </c>
      <c r="B450" s="86">
        <v>1432</v>
      </c>
      <c r="C450" s="86">
        <v>1086</v>
      </c>
      <c r="D450" s="87"/>
      <c r="E450" s="87"/>
      <c r="F450" s="87"/>
      <c r="G450" s="87"/>
      <c r="H450" s="87"/>
      <c r="I450" s="226"/>
      <c r="J450" s="226"/>
      <c r="K450" s="226"/>
      <c r="L450" s="226"/>
      <c r="M450" s="414"/>
      <c r="N450" s="414"/>
      <c r="O450" s="88"/>
      <c r="P450" s="38">
        <f t="shared" si="112"/>
        <v>0.75837988826815639</v>
      </c>
      <c r="Q450" s="415">
        <f t="shared" si="121"/>
        <v>1.3186003683241252</v>
      </c>
      <c r="R450" s="409"/>
      <c r="S450" s="407"/>
    </row>
    <row r="451" spans="1:19" ht="12" customHeight="1" outlineLevel="1">
      <c r="A451" s="37">
        <v>0.20833333333333334</v>
      </c>
      <c r="B451" s="86">
        <v>1428</v>
      </c>
      <c r="C451" s="86">
        <v>857</v>
      </c>
      <c r="D451" s="87">
        <v>0.2</v>
      </c>
      <c r="E451" s="87">
        <v>0.85399999999999998</v>
      </c>
      <c r="F451" s="87">
        <v>0.51</v>
      </c>
      <c r="G451" s="87">
        <v>0.80400000000000005</v>
      </c>
      <c r="H451" s="87">
        <v>0.47</v>
      </c>
      <c r="I451" s="228">
        <v>28.2</v>
      </c>
      <c r="J451" s="226">
        <v>16.2</v>
      </c>
      <c r="K451" s="228">
        <v>2.9</v>
      </c>
      <c r="L451" s="228">
        <v>2.2999999999999998</v>
      </c>
      <c r="M451" s="414">
        <f t="shared" si="119"/>
        <v>21</v>
      </c>
      <c r="N451" s="414">
        <f t="shared" si="120"/>
        <v>2.54</v>
      </c>
      <c r="O451" s="88">
        <v>8.1999999999999993</v>
      </c>
      <c r="P451" s="38">
        <f t="shared" si="112"/>
        <v>0.60014005602240894</v>
      </c>
      <c r="Q451" s="415">
        <f t="shared" si="121"/>
        <v>1.6662777129521587</v>
      </c>
      <c r="R451" s="409"/>
      <c r="S451" s="407"/>
    </row>
    <row r="452" spans="1:19" ht="12" customHeight="1" outlineLevel="1">
      <c r="A452" s="37">
        <v>0.25</v>
      </c>
      <c r="B452" s="86">
        <v>1399</v>
      </c>
      <c r="C452" s="86">
        <v>849</v>
      </c>
      <c r="D452" s="87"/>
      <c r="E452" s="87"/>
      <c r="F452" s="87"/>
      <c r="G452" s="87"/>
      <c r="H452" s="87"/>
      <c r="I452" s="226"/>
      <c r="J452" s="226"/>
      <c r="K452" s="228"/>
      <c r="L452" s="226"/>
      <c r="M452" s="414"/>
      <c r="N452" s="414"/>
      <c r="O452" s="88"/>
      <c r="P452" s="38">
        <f t="shared" si="112"/>
        <v>0.60686204431736956</v>
      </c>
      <c r="Q452" s="415">
        <f t="shared" si="121"/>
        <v>1.6478209658421672</v>
      </c>
      <c r="R452" s="409"/>
      <c r="S452" s="407"/>
    </row>
    <row r="453" spans="1:19" ht="12" customHeight="1" outlineLevel="1">
      <c r="A453" s="37">
        <v>0.29166666666666669</v>
      </c>
      <c r="B453" s="86">
        <v>1447</v>
      </c>
      <c r="C453" s="86">
        <v>918</v>
      </c>
      <c r="D453" s="87">
        <v>0.20799999999999999</v>
      </c>
      <c r="E453" s="87">
        <v>0.73799999999999999</v>
      </c>
      <c r="F453" s="87">
        <v>0.42</v>
      </c>
      <c r="G453" s="87">
        <v>0.745</v>
      </c>
      <c r="H453" s="87">
        <v>0.43</v>
      </c>
      <c r="I453" s="226"/>
      <c r="J453" s="226"/>
      <c r="K453" s="228">
        <v>2.6</v>
      </c>
      <c r="L453" s="228">
        <v>2.1</v>
      </c>
      <c r="M453" s="414">
        <f t="shared" ref="M453" si="123">(I453*0.4+J453*0.6)</f>
        <v>0</v>
      </c>
      <c r="N453" s="414">
        <f t="shared" ref="N453" si="124">(K453*0.4+L453*0.6)</f>
        <v>2.2999999999999998</v>
      </c>
      <c r="O453" s="88">
        <v>8.1999999999999993</v>
      </c>
      <c r="P453" s="38">
        <f t="shared" si="112"/>
        <v>0.63441603317208017</v>
      </c>
      <c r="Q453" s="415">
        <f t="shared" si="121"/>
        <v>1.5762527233115469</v>
      </c>
      <c r="R453" s="409"/>
      <c r="S453" s="407"/>
    </row>
    <row r="454" spans="1:19" ht="12" customHeight="1" outlineLevel="1">
      <c r="A454" s="37">
        <v>0.33333333333333331</v>
      </c>
      <c r="B454" s="90">
        <v>1435</v>
      </c>
      <c r="C454" s="90">
        <v>925</v>
      </c>
      <c r="D454" s="91"/>
      <c r="E454" s="91"/>
      <c r="F454" s="91"/>
      <c r="G454" s="91"/>
      <c r="H454" s="91"/>
      <c r="I454" s="227"/>
      <c r="J454" s="227"/>
      <c r="K454" s="227"/>
      <c r="L454" s="91"/>
      <c r="M454" s="91"/>
      <c r="N454" s="91"/>
      <c r="O454" s="92"/>
      <c r="P454" s="93">
        <f t="shared" si="112"/>
        <v>0.64459930313588854</v>
      </c>
      <c r="Q454" s="415">
        <f t="shared" si="121"/>
        <v>1.5513513513513513</v>
      </c>
      <c r="R454" s="422"/>
      <c r="S454" s="407"/>
    </row>
    <row r="455" spans="1:19" ht="12" customHeight="1">
      <c r="A455" s="229">
        <v>46283</v>
      </c>
      <c r="B455" s="84">
        <f>+IF(SUM(B431:B454)=0, "", SUM(B431:B454))</f>
        <v>31284</v>
      </c>
      <c r="C455" s="84">
        <f>+IF(SUM(C431:C454)=0, "", SUM(C431:C454))</f>
        <v>19354</v>
      </c>
      <c r="D455" s="419">
        <f>+IFERROR((AVERAGE(D431:D454)),0)</f>
        <v>0.17325000000000002</v>
      </c>
      <c r="E455" s="419">
        <f>+IFERROR((AVERAGE(E431:E454)),0)</f>
        <v>0.71308333333333318</v>
      </c>
      <c r="F455" s="418">
        <f>+IFERROR((AVERAGE(F431:F454)),0)</f>
        <v>0.39833333333333337</v>
      </c>
      <c r="G455" s="419">
        <f>+IFERROR((AVERAGE(G431:G454)),0)</f>
        <v>0.68008333333333326</v>
      </c>
      <c r="H455" s="418">
        <f>+IFERROR((AVERAGE(H431:H454)),0)</f>
        <v>0.38083333333333336</v>
      </c>
      <c r="I455" s="420">
        <f>+IFERROR((AVERAGE(I431:I454)),"")</f>
        <v>25.445454545454542</v>
      </c>
      <c r="J455" s="420">
        <f>+IFERROR((AVERAGE(J431:J454)),"")</f>
        <v>17.227272727272723</v>
      </c>
      <c r="K455" s="420">
        <f>+IFERROR((AVERAGE(K431:K454)),"")</f>
        <v>2.6833333333333336</v>
      </c>
      <c r="L455" s="420">
        <f>+IFERROR((AVERAGE(L431:L454)),"")</f>
        <v>3.1166666666666667</v>
      </c>
      <c r="M455" s="420">
        <f t="shared" ref="M455" si="125">+IFERROR((AVERAGE(M431:M454)),0)</f>
        <v>18.804999999999996</v>
      </c>
      <c r="N455" s="420">
        <f t="shared" ref="N455" si="126">+IFERROR((AVERAGE(N431:N454)),0)</f>
        <v>2.9433333333333329</v>
      </c>
      <c r="O455" s="420">
        <f>+IFERROR((AVERAGE(O431:O454)),0)</f>
        <v>8.3166666666666664</v>
      </c>
      <c r="P455" s="85">
        <f>+IFERROR(C455/B455,"")</f>
        <v>0.61865490346503005</v>
      </c>
      <c r="Q455" s="416">
        <f>IFERROR(1/P455,0)</f>
        <v>1.6164100444352589</v>
      </c>
      <c r="R455" s="422"/>
      <c r="S455" s="407"/>
    </row>
    <row r="456" spans="1:19" ht="12" customHeight="1" outlineLevel="1">
      <c r="A456" s="39">
        <v>0.375</v>
      </c>
      <c r="B456" s="86">
        <v>1361</v>
      </c>
      <c r="C456" s="86">
        <v>994</v>
      </c>
      <c r="D456" s="87">
        <v>0.189</v>
      </c>
      <c r="E456" s="87">
        <v>0.58899999999999997</v>
      </c>
      <c r="F456" s="226">
        <v>0.33</v>
      </c>
      <c r="G456" s="87">
        <v>0.52900000000000003</v>
      </c>
      <c r="H456" s="226">
        <v>0.34</v>
      </c>
      <c r="I456" s="228">
        <v>27.9</v>
      </c>
      <c r="J456" s="228">
        <v>18</v>
      </c>
      <c r="K456" s="228">
        <v>3.6</v>
      </c>
      <c r="L456" s="228">
        <v>3</v>
      </c>
      <c r="M456" s="414">
        <f t="shared" ref="M456:M458" si="127">(I456*0.4+J456*0.6)</f>
        <v>21.96</v>
      </c>
      <c r="N456" s="414">
        <f>(K456*0.4+L456*0.6)</f>
        <v>3.24</v>
      </c>
      <c r="O456" s="88">
        <v>8</v>
      </c>
      <c r="P456" s="38">
        <f t="shared" si="112"/>
        <v>0.73034533431300519</v>
      </c>
      <c r="Q456" s="415">
        <f>IFERROR(1/P456,0)</f>
        <v>1.3692152917505029</v>
      </c>
      <c r="R456" s="409"/>
      <c r="S456" s="407"/>
    </row>
    <row r="457" spans="1:19" ht="12" customHeight="1" outlineLevel="1">
      <c r="A457" s="39">
        <v>0.41666666666666669</v>
      </c>
      <c r="B457" s="86">
        <v>1192</v>
      </c>
      <c r="C457" s="86">
        <v>984</v>
      </c>
      <c r="D457" s="87"/>
      <c r="E457" s="87"/>
      <c r="F457" s="226"/>
      <c r="G457" s="87"/>
      <c r="H457" s="226"/>
      <c r="I457" s="228"/>
      <c r="J457" s="228"/>
      <c r="K457" s="228"/>
      <c r="L457" s="228"/>
      <c r="M457" s="228"/>
      <c r="N457" s="87"/>
      <c r="O457" s="88"/>
      <c r="P457" s="38">
        <f t="shared" si="112"/>
        <v>0.82550335570469802</v>
      </c>
      <c r="Q457" s="415">
        <f>IFERROR(1/P457,0)</f>
        <v>1.2113821138211383</v>
      </c>
      <c r="R457" s="409"/>
      <c r="S457" s="422"/>
    </row>
    <row r="458" spans="1:19" ht="12" customHeight="1" outlineLevel="1">
      <c r="A458" s="39">
        <v>0.45833333333333331</v>
      </c>
      <c r="B458" s="86">
        <v>1184</v>
      </c>
      <c r="C458" s="86">
        <v>905</v>
      </c>
      <c r="D458" s="87">
        <v>0.188</v>
      </c>
      <c r="E458" s="87">
        <v>0.48699999999999999</v>
      </c>
      <c r="F458" s="226">
        <v>0.31</v>
      </c>
      <c r="G458" s="87">
        <v>0.58699999999999997</v>
      </c>
      <c r="H458" s="226">
        <v>0.34</v>
      </c>
      <c r="I458" s="228">
        <v>27.4</v>
      </c>
      <c r="J458" s="228">
        <v>15.5</v>
      </c>
      <c r="K458" s="228">
        <v>3</v>
      </c>
      <c r="L458" s="228">
        <v>2.8</v>
      </c>
      <c r="M458" s="414">
        <f t="shared" si="127"/>
        <v>20.259999999999998</v>
      </c>
      <c r="N458" s="414">
        <f>(K458*0.4+L458*0.6)</f>
        <v>2.88</v>
      </c>
      <c r="O458" s="88">
        <v>8</v>
      </c>
      <c r="P458" s="38">
        <f t="shared" si="112"/>
        <v>0.76435810810810811</v>
      </c>
      <c r="Q458" s="415">
        <f t="shared" ref="Q458:Q479" si="128">IFERROR(1/P458,0)</f>
        <v>1.3082872928176796</v>
      </c>
      <c r="R458" s="409"/>
      <c r="S458" s="422"/>
    </row>
    <row r="459" spans="1:19" ht="12" customHeight="1" outlineLevel="1">
      <c r="A459" s="39">
        <v>0.5</v>
      </c>
      <c r="B459" s="86">
        <v>1179</v>
      </c>
      <c r="C459" s="86">
        <v>766</v>
      </c>
      <c r="D459" s="87"/>
      <c r="E459" s="87"/>
      <c r="F459" s="226"/>
      <c r="G459" s="87"/>
      <c r="H459" s="226"/>
      <c r="I459" s="228"/>
      <c r="J459" s="228"/>
      <c r="K459" s="228"/>
      <c r="L459" s="228"/>
      <c r="M459" s="414"/>
      <c r="N459" s="414"/>
      <c r="O459" s="88"/>
      <c r="P459" s="38">
        <f t="shared" si="112"/>
        <v>0.64970313825275661</v>
      </c>
      <c r="Q459" s="415">
        <f t="shared" si="128"/>
        <v>1.5391644908616187</v>
      </c>
      <c r="R459" s="409"/>
      <c r="S459" s="407"/>
    </row>
    <row r="460" spans="1:19" ht="12" customHeight="1" outlineLevel="1">
      <c r="A460" s="39">
        <v>0.54166666666666663</v>
      </c>
      <c r="B460" s="86">
        <v>1171</v>
      </c>
      <c r="C460" s="86">
        <v>682</v>
      </c>
      <c r="D460" s="87">
        <v>0.17199999999999999</v>
      </c>
      <c r="E460" s="87">
        <v>0.54600000000000004</v>
      </c>
      <c r="F460" s="226">
        <v>0.33</v>
      </c>
      <c r="G460" s="87">
        <v>0.53500000000000003</v>
      </c>
      <c r="H460" s="226">
        <v>0.34</v>
      </c>
      <c r="I460" s="228">
        <v>29.4</v>
      </c>
      <c r="J460" s="228">
        <v>16.7</v>
      </c>
      <c r="K460" s="228">
        <v>3.4</v>
      </c>
      <c r="L460" s="228">
        <v>2.8</v>
      </c>
      <c r="M460" s="414">
        <f t="shared" ref="M460:M462" si="129">(I460*0.4+J460*0.6)</f>
        <v>21.78</v>
      </c>
      <c r="N460" s="414">
        <f>(K460*0.4+L460*0.6)</f>
        <v>3.04</v>
      </c>
      <c r="O460" s="88">
        <v>8</v>
      </c>
      <c r="P460" s="38">
        <f t="shared" si="112"/>
        <v>0.58240819812126388</v>
      </c>
      <c r="Q460" s="415">
        <f t="shared" si="128"/>
        <v>1.717008797653959</v>
      </c>
      <c r="R460" s="409"/>
      <c r="S460" s="407"/>
    </row>
    <row r="461" spans="1:19" ht="12" customHeight="1" outlineLevel="1">
      <c r="A461" s="39">
        <v>0.58333333333333337</v>
      </c>
      <c r="B461" s="86">
        <v>1230</v>
      </c>
      <c r="C461" s="86">
        <v>862</v>
      </c>
      <c r="D461" s="87"/>
      <c r="E461" s="87"/>
      <c r="F461" s="226"/>
      <c r="G461" s="87"/>
      <c r="H461" s="226"/>
      <c r="I461" s="228"/>
      <c r="J461" s="228"/>
      <c r="K461" s="228"/>
      <c r="L461" s="228"/>
      <c r="M461" s="414"/>
      <c r="N461" s="414"/>
      <c r="O461" s="88"/>
      <c r="P461" s="38">
        <f t="shared" si="112"/>
        <v>0.70081300813008129</v>
      </c>
      <c r="Q461" s="415">
        <f t="shared" si="128"/>
        <v>1.4269141531322507</v>
      </c>
      <c r="R461" s="409"/>
      <c r="S461" s="407"/>
    </row>
    <row r="462" spans="1:19" ht="12" customHeight="1" outlineLevel="1">
      <c r="A462" s="37">
        <v>0.625</v>
      </c>
      <c r="B462" s="86">
        <v>1307</v>
      </c>
      <c r="C462" s="86">
        <v>925</v>
      </c>
      <c r="D462" s="87">
        <v>0.16900000000000001</v>
      </c>
      <c r="E462" s="87">
        <v>0.60899999999999999</v>
      </c>
      <c r="F462" s="226">
        <v>0.36</v>
      </c>
      <c r="G462" s="87">
        <v>0.56899999999999995</v>
      </c>
      <c r="H462" s="226">
        <v>0.34</v>
      </c>
      <c r="I462" s="228">
        <v>39.1</v>
      </c>
      <c r="J462" s="228">
        <v>18.5</v>
      </c>
      <c r="K462" s="228">
        <v>2.9</v>
      </c>
      <c r="L462" s="228">
        <v>2</v>
      </c>
      <c r="M462" s="414">
        <f t="shared" si="129"/>
        <v>26.740000000000002</v>
      </c>
      <c r="N462" s="414">
        <f>(K462*0.4+L462*0.6)</f>
        <v>2.36</v>
      </c>
      <c r="O462" s="88">
        <v>8.1</v>
      </c>
      <c r="P462" s="38">
        <f t="shared" si="112"/>
        <v>0.70772762050497318</v>
      </c>
      <c r="Q462" s="415">
        <f t="shared" si="128"/>
        <v>1.412972972972973</v>
      </c>
      <c r="R462" s="409"/>
      <c r="S462" s="407"/>
    </row>
    <row r="463" spans="1:19" ht="12" customHeight="1" outlineLevel="1">
      <c r="A463" s="37">
        <v>0.66666666666666663</v>
      </c>
      <c r="B463" s="86">
        <v>1318</v>
      </c>
      <c r="C463" s="86">
        <v>825</v>
      </c>
      <c r="D463" s="87"/>
      <c r="E463" s="87"/>
      <c r="F463" s="226"/>
      <c r="G463" s="87"/>
      <c r="H463" s="226"/>
      <c r="I463" s="228"/>
      <c r="J463" s="228"/>
      <c r="K463" s="228"/>
      <c r="L463" s="228"/>
      <c r="M463" s="414"/>
      <c r="N463" s="414"/>
      <c r="O463" s="88"/>
      <c r="P463" s="38">
        <f t="shared" si="112"/>
        <v>0.62594840667678298</v>
      </c>
      <c r="Q463" s="415">
        <f t="shared" si="128"/>
        <v>1.5975757575757576</v>
      </c>
      <c r="R463" s="409" t="s">
        <v>233</v>
      </c>
      <c r="S463" s="407"/>
    </row>
    <row r="464" spans="1:19" ht="12" customHeight="1" outlineLevel="1">
      <c r="A464" s="94">
        <v>0.70833333333333337</v>
      </c>
      <c r="B464" s="86">
        <v>1322</v>
      </c>
      <c r="C464" s="741">
        <v>766</v>
      </c>
      <c r="D464" s="157">
        <v>0.18099999999999999</v>
      </c>
      <c r="E464" s="87">
        <v>0.56899999999999995</v>
      </c>
      <c r="F464" s="226">
        <v>0.33</v>
      </c>
      <c r="G464" s="87">
        <v>0.64900000000000002</v>
      </c>
      <c r="H464" s="226">
        <v>0.38</v>
      </c>
      <c r="I464" s="228">
        <v>30.4</v>
      </c>
      <c r="J464" s="228">
        <v>17.100000000000001</v>
      </c>
      <c r="K464" s="228">
        <v>3.3</v>
      </c>
      <c r="L464" s="228">
        <v>2.5</v>
      </c>
      <c r="M464" s="414">
        <f t="shared" ref="M464" si="130">(I464*0.4+J464*0.6)</f>
        <v>22.42</v>
      </c>
      <c r="N464" s="414">
        <f>(K464*0.4+L464*0.6)</f>
        <v>2.8200000000000003</v>
      </c>
      <c r="O464" s="88">
        <v>8.1999999999999993</v>
      </c>
      <c r="P464" s="38">
        <f t="shared" ref="P464:P472" si="131">+IFERROR(C464/B464,"")</f>
        <v>0.57942511346444781</v>
      </c>
      <c r="Q464" s="415">
        <f t="shared" si="128"/>
        <v>1.7258485639686685</v>
      </c>
      <c r="R464" s="409" t="s">
        <v>234</v>
      </c>
      <c r="S464" s="407"/>
    </row>
    <row r="465" spans="1:19" ht="12" customHeight="1" outlineLevel="1">
      <c r="A465" s="37">
        <v>0.75</v>
      </c>
      <c r="B465" s="86">
        <v>1330</v>
      </c>
      <c r="C465" s="86">
        <v>825</v>
      </c>
      <c r="D465" s="87"/>
      <c r="E465" s="87"/>
      <c r="F465" s="226"/>
      <c r="G465" s="87"/>
      <c r="H465" s="226"/>
      <c r="I465" s="226"/>
      <c r="J465" s="226"/>
      <c r="K465" s="226"/>
      <c r="L465" s="226"/>
      <c r="M465" s="414"/>
      <c r="N465" s="414"/>
      <c r="O465" s="88"/>
      <c r="P465" s="38">
        <f t="shared" si="131"/>
        <v>0.62030075187969924</v>
      </c>
      <c r="Q465" s="415">
        <f t="shared" si="128"/>
        <v>1.6121212121212121</v>
      </c>
      <c r="R465" s="409" t="s">
        <v>235</v>
      </c>
      <c r="S465" s="407"/>
    </row>
    <row r="466" spans="1:19" ht="12" customHeight="1" outlineLevel="1">
      <c r="A466" s="37">
        <v>0.79166666666666663</v>
      </c>
      <c r="B466" s="86">
        <v>1311</v>
      </c>
      <c r="C466" s="86">
        <v>818</v>
      </c>
      <c r="D466" s="87">
        <v>0.182</v>
      </c>
      <c r="E466" s="87">
        <v>0.58299999999999996</v>
      </c>
      <c r="F466" s="226">
        <v>0.34</v>
      </c>
      <c r="G466" s="87">
        <v>0.73899999999999999</v>
      </c>
      <c r="H466" s="226">
        <v>0.44</v>
      </c>
      <c r="I466" s="228">
        <v>30.1</v>
      </c>
      <c r="J466" s="228">
        <v>17.600000000000001</v>
      </c>
      <c r="K466" s="228">
        <v>3.2</v>
      </c>
      <c r="L466" s="228">
        <v>2.6</v>
      </c>
      <c r="M466" s="414">
        <f t="shared" ref="M466:M472" si="132">(I466*0.4+J466*0.6)</f>
        <v>22.6</v>
      </c>
      <c r="N466" s="414">
        <f>(K466*0.4+L466*0.6)</f>
        <v>2.8400000000000003</v>
      </c>
      <c r="O466" s="88">
        <v>8.1</v>
      </c>
      <c r="P466" s="38">
        <f t="shared" si="131"/>
        <v>0.62395118230358504</v>
      </c>
      <c r="Q466" s="415">
        <f t="shared" si="128"/>
        <v>1.6026894865525672</v>
      </c>
      <c r="R466" s="409" t="s">
        <v>236</v>
      </c>
      <c r="S466" s="740"/>
    </row>
    <row r="467" spans="1:19" ht="12" customHeight="1" outlineLevel="1">
      <c r="A467" s="37">
        <v>0.83333333333333337</v>
      </c>
      <c r="B467" s="86">
        <v>1255</v>
      </c>
      <c r="C467" s="86">
        <v>622</v>
      </c>
      <c r="D467" s="87"/>
      <c r="E467" s="87"/>
      <c r="F467" s="226"/>
      <c r="G467" s="87"/>
      <c r="H467" s="226"/>
      <c r="I467" s="226"/>
      <c r="J467" s="226"/>
      <c r="K467" s="226"/>
      <c r="L467" s="226"/>
      <c r="M467" s="414"/>
      <c r="N467" s="414"/>
      <c r="O467" s="88"/>
      <c r="P467" s="38">
        <f t="shared" si="131"/>
        <v>0.49561752988047808</v>
      </c>
      <c r="Q467" s="415">
        <f t="shared" si="128"/>
        <v>2.017684887459807</v>
      </c>
      <c r="R467" s="409" t="s">
        <v>237</v>
      </c>
      <c r="S467" s="740"/>
    </row>
    <row r="468" spans="1:19" ht="12" customHeight="1" outlineLevel="1">
      <c r="A468" s="37">
        <v>0.875</v>
      </c>
      <c r="B468" s="86">
        <v>1214</v>
      </c>
      <c r="C468" s="86">
        <v>920</v>
      </c>
      <c r="D468" s="87">
        <v>0.185</v>
      </c>
      <c r="E468" s="87">
        <v>0.60099999999999998</v>
      </c>
      <c r="F468" s="226">
        <v>0.37</v>
      </c>
      <c r="G468" s="87">
        <v>0.73699999999999999</v>
      </c>
      <c r="H468" s="226">
        <v>0.43</v>
      </c>
      <c r="I468" s="228">
        <v>27.2</v>
      </c>
      <c r="J468" s="228">
        <v>14</v>
      </c>
      <c r="K468" s="228">
        <v>2.4</v>
      </c>
      <c r="L468" s="228">
        <v>2</v>
      </c>
      <c r="M468" s="414">
        <f t="shared" si="132"/>
        <v>19.28</v>
      </c>
      <c r="N468" s="414">
        <f>(K468*0.4+L468*0.6)</f>
        <v>2.16</v>
      </c>
      <c r="O468" s="88">
        <v>8.1999999999999993</v>
      </c>
      <c r="P468" s="38">
        <f t="shared" si="131"/>
        <v>0.75782537067545308</v>
      </c>
      <c r="Q468" s="415">
        <f t="shared" si="128"/>
        <v>1.3195652173913044</v>
      </c>
      <c r="R468" s="409"/>
      <c r="S468" s="409"/>
    </row>
    <row r="469" spans="1:19" ht="12" customHeight="1" outlineLevel="1">
      <c r="A469" s="37">
        <v>0.91666666666666663</v>
      </c>
      <c r="B469" s="86">
        <v>1304</v>
      </c>
      <c r="C469" s="86">
        <v>663</v>
      </c>
      <c r="D469" s="87"/>
      <c r="E469" s="87"/>
      <c r="F469" s="226"/>
      <c r="G469" s="87"/>
      <c r="H469" s="226"/>
      <c r="I469" s="228"/>
      <c r="J469" s="228"/>
      <c r="K469" s="228"/>
      <c r="L469" s="228"/>
      <c r="M469" s="414"/>
      <c r="N469" s="414"/>
      <c r="O469" s="88"/>
      <c r="P469" s="38">
        <f t="shared" si="131"/>
        <v>0.5084355828220859</v>
      </c>
      <c r="Q469" s="415">
        <f t="shared" si="128"/>
        <v>1.9668174962292608</v>
      </c>
      <c r="R469" s="409" t="s">
        <v>238</v>
      </c>
      <c r="S469" s="409"/>
    </row>
    <row r="470" spans="1:19" ht="12" customHeight="1" outlineLevel="1">
      <c r="A470" s="37">
        <v>0.95833333333333337</v>
      </c>
      <c r="B470" s="86">
        <v>1356</v>
      </c>
      <c r="C470" s="86">
        <v>882</v>
      </c>
      <c r="D470" s="87">
        <v>0.20599999999999999</v>
      </c>
      <c r="E470" s="87">
        <v>0.61299999999999999</v>
      </c>
      <c r="F470" s="226">
        <v>0.4</v>
      </c>
      <c r="G470" s="87">
        <v>0.71699999999999997</v>
      </c>
      <c r="H470" s="226">
        <v>0.41</v>
      </c>
      <c r="I470" s="228">
        <v>27</v>
      </c>
      <c r="J470" s="228">
        <v>13</v>
      </c>
      <c r="K470" s="228">
        <v>2.7</v>
      </c>
      <c r="L470" s="228">
        <v>1.8</v>
      </c>
      <c r="M470" s="414">
        <f t="shared" si="132"/>
        <v>18.600000000000001</v>
      </c>
      <c r="N470" s="414">
        <f>(K470*0.4+L470*0.6)</f>
        <v>2.16</v>
      </c>
      <c r="O470" s="88">
        <v>8.1</v>
      </c>
      <c r="P470" s="38">
        <f t="shared" si="131"/>
        <v>0.65044247787610621</v>
      </c>
      <c r="Q470" s="415">
        <f t="shared" si="128"/>
        <v>1.5374149659863945</v>
      </c>
      <c r="R470" s="409" t="s">
        <v>239</v>
      </c>
      <c r="S470" s="740"/>
    </row>
    <row r="471" spans="1:19" ht="12" customHeight="1" outlineLevel="1">
      <c r="A471" s="37">
        <v>0</v>
      </c>
      <c r="B471" s="86">
        <v>1283</v>
      </c>
      <c r="C471" s="86">
        <v>656</v>
      </c>
      <c r="D471" s="87"/>
      <c r="E471" s="87"/>
      <c r="F471" s="226"/>
      <c r="G471" s="87"/>
      <c r="H471" s="226"/>
      <c r="I471" s="228"/>
      <c r="J471" s="228"/>
      <c r="K471" s="228"/>
      <c r="L471" s="228"/>
      <c r="M471" s="414"/>
      <c r="N471" s="414">
        <f>(K471*0.4+L471*0.6)</f>
        <v>0</v>
      </c>
      <c r="O471" s="88"/>
      <c r="P471" s="38">
        <f t="shared" si="131"/>
        <v>0.51130163678877627</v>
      </c>
      <c r="Q471" s="415">
        <f>IFERROR(1/P471,0)</f>
        <v>1.9557926829268295</v>
      </c>
      <c r="R471" s="409"/>
      <c r="S471" s="740"/>
    </row>
    <row r="472" spans="1:19" ht="12" customHeight="1" outlineLevel="1">
      <c r="A472" s="37">
        <v>4.1666666666666664E-2</v>
      </c>
      <c r="B472" s="86">
        <v>1365</v>
      </c>
      <c r="C472" s="86">
        <v>1026</v>
      </c>
      <c r="D472" s="87">
        <v>0.20399999999999999</v>
      </c>
      <c r="E472" s="87">
        <v>0.67200000000000004</v>
      </c>
      <c r="F472" s="226">
        <v>0.4</v>
      </c>
      <c r="G472" s="87">
        <v>0.65900000000000003</v>
      </c>
      <c r="H472" s="226">
        <v>0.39</v>
      </c>
      <c r="I472" s="228">
        <v>24.6</v>
      </c>
      <c r="J472" s="228">
        <v>14.2</v>
      </c>
      <c r="K472" s="228">
        <v>2.5</v>
      </c>
      <c r="L472" s="228">
        <v>1.7</v>
      </c>
      <c r="M472" s="414">
        <f t="shared" si="132"/>
        <v>18.36</v>
      </c>
      <c r="N472" s="414">
        <f>(K472*0.4+L472*0.6)</f>
        <v>2.02</v>
      </c>
      <c r="O472" s="88">
        <v>8.1999999999999993</v>
      </c>
      <c r="P472" s="38">
        <f t="shared" si="131"/>
        <v>0.75164835164835164</v>
      </c>
      <c r="Q472" s="415">
        <f t="shared" si="128"/>
        <v>1.3304093567251463</v>
      </c>
      <c r="R472" s="409"/>
      <c r="S472" s="740"/>
    </row>
    <row r="473" spans="1:19" ht="12" customHeight="1" outlineLevel="1">
      <c r="A473" s="37">
        <v>8.3333333333333329E-2</v>
      </c>
      <c r="B473" s="86">
        <v>1341</v>
      </c>
      <c r="C473" s="86">
        <v>837</v>
      </c>
      <c r="D473" s="87"/>
      <c r="E473" s="87"/>
      <c r="F473" s="226"/>
      <c r="G473" s="87"/>
      <c r="H473" s="226"/>
      <c r="I473" s="226"/>
      <c r="J473" s="226"/>
      <c r="K473" s="226"/>
      <c r="L473" s="226"/>
      <c r="M473" s="414"/>
      <c r="N473" s="414"/>
      <c r="O473" s="88"/>
      <c r="P473" s="38">
        <f t="shared" si="112"/>
        <v>0.62416107382550334</v>
      </c>
      <c r="Q473" s="415">
        <f t="shared" si="128"/>
        <v>1.6021505376344087</v>
      </c>
      <c r="R473" s="409"/>
      <c r="S473" s="694"/>
    </row>
    <row r="474" spans="1:19" ht="12" customHeight="1" outlineLevel="1">
      <c r="A474" s="37">
        <v>0.125</v>
      </c>
      <c r="B474" s="86">
        <v>1353</v>
      </c>
      <c r="C474" s="86">
        <v>784</v>
      </c>
      <c r="D474" s="87">
        <v>0.223</v>
      </c>
      <c r="E474" s="87">
        <v>0.625</v>
      </c>
      <c r="F474" s="226">
        <v>0.38</v>
      </c>
      <c r="G474" s="87">
        <v>0.60699999999999998</v>
      </c>
      <c r="H474" s="226">
        <v>0.37</v>
      </c>
      <c r="I474" s="228">
        <v>26</v>
      </c>
      <c r="J474" s="228">
        <v>14.2</v>
      </c>
      <c r="K474" s="228">
        <v>2.7</v>
      </c>
      <c r="L474" s="228">
        <v>2.2000000000000002</v>
      </c>
      <c r="M474" s="414">
        <f>(I474*0.4+J474*0.6)</f>
        <v>18.920000000000002</v>
      </c>
      <c r="N474" s="414">
        <f>(K474*0.4+L474*0.6)</f>
        <v>2.4000000000000004</v>
      </c>
      <c r="O474" s="88">
        <v>8.3000000000000007</v>
      </c>
      <c r="P474" s="38">
        <f t="shared" si="112"/>
        <v>0.57945306725794532</v>
      </c>
      <c r="Q474" s="415">
        <f t="shared" si="128"/>
        <v>1.7257653061224489</v>
      </c>
      <c r="R474" s="409"/>
      <c r="S474" s="740"/>
    </row>
    <row r="475" spans="1:19" ht="12" customHeight="1" outlineLevel="1">
      <c r="A475" s="37">
        <v>0.16666666666666666</v>
      </c>
      <c r="B475" s="86">
        <v>1375</v>
      </c>
      <c r="C475" s="86">
        <v>948</v>
      </c>
      <c r="D475" s="87"/>
      <c r="E475" s="87"/>
      <c r="F475" s="226"/>
      <c r="G475" s="87"/>
      <c r="H475" s="226"/>
      <c r="I475" s="226"/>
      <c r="J475" s="226"/>
      <c r="K475" s="226"/>
      <c r="L475" s="226"/>
      <c r="M475" s="414"/>
      <c r="N475" s="414"/>
      <c r="O475" s="88"/>
      <c r="P475" s="38">
        <f t="shared" si="112"/>
        <v>0.68945454545454543</v>
      </c>
      <c r="Q475" s="415">
        <f t="shared" si="128"/>
        <v>1.4504219409282701</v>
      </c>
      <c r="R475" s="409"/>
      <c r="S475" s="740"/>
    </row>
    <row r="476" spans="1:19" ht="12" customHeight="1" outlineLevel="1">
      <c r="A476" s="37">
        <v>0.20833333333333334</v>
      </c>
      <c r="B476" s="86">
        <v>1365</v>
      </c>
      <c r="C476" s="86">
        <v>830</v>
      </c>
      <c r="D476" s="87">
        <v>0.21</v>
      </c>
      <c r="E476" s="87">
        <v>0.625</v>
      </c>
      <c r="F476" s="226">
        <v>0.38</v>
      </c>
      <c r="G476" s="87">
        <v>0.63800000000000001</v>
      </c>
      <c r="H476" s="226">
        <v>0.38</v>
      </c>
      <c r="I476" s="228">
        <v>24.8</v>
      </c>
      <c r="J476" s="226">
        <v>15.1</v>
      </c>
      <c r="K476" s="228">
        <v>2.9</v>
      </c>
      <c r="L476" s="228">
        <v>2.2000000000000002</v>
      </c>
      <c r="M476" s="414">
        <f>(I476*0.4+J476*0.6)</f>
        <v>18.98</v>
      </c>
      <c r="N476" s="414">
        <f>(K476*0.4+L476*0.6)</f>
        <v>2.48</v>
      </c>
      <c r="O476" s="88">
        <v>8.1</v>
      </c>
      <c r="P476" s="38">
        <f t="shared" si="112"/>
        <v>0.60805860805860801</v>
      </c>
      <c r="Q476" s="415">
        <f t="shared" si="128"/>
        <v>1.6445783132530123</v>
      </c>
      <c r="R476" s="409"/>
      <c r="S476" s="740"/>
    </row>
    <row r="477" spans="1:19" ht="12" customHeight="1" outlineLevel="1">
      <c r="A477" s="37">
        <v>0.25</v>
      </c>
      <c r="B477" s="86">
        <v>1350</v>
      </c>
      <c r="C477" s="86">
        <v>844</v>
      </c>
      <c r="D477" s="87"/>
      <c r="E477" s="87"/>
      <c r="F477" s="226"/>
      <c r="G477" s="87"/>
      <c r="H477" s="226"/>
      <c r="I477" s="226"/>
      <c r="J477" s="226"/>
      <c r="K477" s="228"/>
      <c r="L477" s="226"/>
      <c r="M477" s="414"/>
      <c r="N477" s="414"/>
      <c r="O477" s="88"/>
      <c r="P477" s="38">
        <f t="shared" si="112"/>
        <v>0.62518518518518518</v>
      </c>
      <c r="Q477" s="415">
        <f t="shared" si="128"/>
        <v>1.5995260663507109</v>
      </c>
      <c r="R477" s="409"/>
    </row>
    <row r="478" spans="1:19" ht="12" customHeight="1" outlineLevel="1">
      <c r="A478" s="37">
        <v>0.29166666666666669</v>
      </c>
      <c r="B478" s="86">
        <v>1349</v>
      </c>
      <c r="C478" s="86">
        <v>797</v>
      </c>
      <c r="D478" s="87">
        <v>0.187</v>
      </c>
      <c r="E478" s="87">
        <v>0.57399999999999995</v>
      </c>
      <c r="F478" s="226">
        <v>0.34</v>
      </c>
      <c r="G478" s="87">
        <v>0.64400000000000002</v>
      </c>
      <c r="H478" s="226">
        <v>0.38</v>
      </c>
      <c r="I478" s="226">
        <v>26.4</v>
      </c>
      <c r="J478" s="226">
        <v>15</v>
      </c>
      <c r="K478" s="228">
        <v>2.6</v>
      </c>
      <c r="L478" s="228">
        <v>2.2999999999999998</v>
      </c>
      <c r="M478" s="414">
        <f>(I478*0.4+J478*0.6)</f>
        <v>19.560000000000002</v>
      </c>
      <c r="N478" s="414">
        <f>(K478*0.4+L478*0.6)</f>
        <v>2.42</v>
      </c>
      <c r="O478" s="88">
        <v>8.3000000000000007</v>
      </c>
      <c r="P478" s="38">
        <f t="shared" si="112"/>
        <v>0.59080800593031879</v>
      </c>
      <c r="Q478" s="415">
        <f t="shared" si="128"/>
        <v>1.6925972396486824</v>
      </c>
      <c r="R478" s="409"/>
      <c r="S478" s="740"/>
    </row>
    <row r="479" spans="1:19" ht="12" customHeight="1" outlineLevel="1">
      <c r="A479" s="89">
        <v>0.33333333333333331</v>
      </c>
      <c r="B479" s="90">
        <v>1288</v>
      </c>
      <c r="C479" s="90">
        <v>777</v>
      </c>
      <c r="D479" s="91"/>
      <c r="E479" s="91"/>
      <c r="F479" s="227"/>
      <c r="G479" s="91"/>
      <c r="H479" s="227"/>
      <c r="I479" s="227"/>
      <c r="J479" s="227"/>
      <c r="K479" s="227"/>
      <c r="L479" s="91"/>
      <c r="M479" s="91"/>
      <c r="N479" s="91"/>
      <c r="O479" s="92"/>
      <c r="P479" s="93">
        <f t="shared" ref="P479:P542" si="133">+IFERROR(C479/B479,"")</f>
        <v>0.60326086956521741</v>
      </c>
      <c r="Q479" s="415">
        <f t="shared" si="128"/>
        <v>1.6576576576576576</v>
      </c>
      <c r="R479" s="409"/>
      <c r="S479" s="740"/>
    </row>
    <row r="480" spans="1:19" ht="12" customHeight="1">
      <c r="A480" s="83">
        <v>46284</v>
      </c>
      <c r="B480" s="84">
        <f>+IF(SUM(B456:B479)=0, "", SUM(B456:B479))</f>
        <v>31103</v>
      </c>
      <c r="C480" s="84">
        <f>+IF(SUM(C456:C479)=0, "", SUM(C456:C479))</f>
        <v>19938</v>
      </c>
      <c r="D480" s="419">
        <f>+IFERROR((AVERAGE(D456:D479)),0)</f>
        <v>0.19133333333333333</v>
      </c>
      <c r="E480" s="419">
        <f>+IFERROR((AVERAGE(E456:E479)),0)</f>
        <v>0.59108333333333329</v>
      </c>
      <c r="F480" s="418">
        <f>+IFERROR((AVERAGE(F456:F479)),0)</f>
        <v>0.35583333333333328</v>
      </c>
      <c r="G480" s="419">
        <f>+IFERROR((AVERAGE(G456:G479)),0)</f>
        <v>0.63416666666666666</v>
      </c>
      <c r="H480" s="418">
        <f>+IFERROR((AVERAGE(H456:H479)),0)</f>
        <v>0.37833333333333341</v>
      </c>
      <c r="I480" s="420">
        <f t="shared" ref="I480:L480" si="134">+IFERROR((AVERAGE(I456:I479)),"")</f>
        <v>28.358333333333331</v>
      </c>
      <c r="J480" s="420">
        <f t="shared" si="134"/>
        <v>15.741666666666665</v>
      </c>
      <c r="K480" s="420">
        <f t="shared" si="134"/>
        <v>2.9333333333333331</v>
      </c>
      <c r="L480" s="420">
        <f t="shared" si="134"/>
        <v>2.3249999999999997</v>
      </c>
      <c r="M480" s="420">
        <f t="shared" ref="M480" si="135">+IFERROR((AVERAGE(M456:M479)),0)</f>
        <v>20.788333333333334</v>
      </c>
      <c r="N480" s="420">
        <f t="shared" ref="N480" si="136">+IFERROR((AVERAGE(N456:N479)),0)</f>
        <v>2.370769230769231</v>
      </c>
      <c r="O480" s="418">
        <f>+IFERROR((AVERAGE(O456:O479)),0)</f>
        <v>8.1333333333333311</v>
      </c>
      <c r="P480" s="85">
        <f t="shared" si="133"/>
        <v>0.64103141176092338</v>
      </c>
      <c r="Q480" s="416">
        <f>IFERROR(1/P480,0)</f>
        <v>1.5599859564650416</v>
      </c>
      <c r="R480" s="409"/>
      <c r="S480" s="409"/>
    </row>
    <row r="481" spans="1:19" ht="12" customHeight="1" outlineLevel="1">
      <c r="A481" s="36">
        <v>0.375</v>
      </c>
      <c r="B481" s="86">
        <v>1301</v>
      </c>
      <c r="C481" s="86">
        <v>980</v>
      </c>
      <c r="D481" s="87">
        <v>0.19</v>
      </c>
      <c r="E481" s="87">
        <v>0.65700000000000003</v>
      </c>
      <c r="F481" s="226">
        <v>0.4</v>
      </c>
      <c r="G481" s="87">
        <v>0.85199999999999998</v>
      </c>
      <c r="H481" s="226">
        <v>0.49</v>
      </c>
      <c r="I481" s="228">
        <v>23.3</v>
      </c>
      <c r="J481" s="228">
        <v>16.3</v>
      </c>
      <c r="K481" s="228">
        <v>2.5</v>
      </c>
      <c r="L481" s="228">
        <v>2</v>
      </c>
      <c r="M481" s="414">
        <f>+I481*0.4+J481*0.6</f>
        <v>19.100000000000001</v>
      </c>
      <c r="N481" s="414">
        <f>+K481*0.4+L481*0.6</f>
        <v>2.2000000000000002</v>
      </c>
      <c r="O481" s="88">
        <v>8.1999999999999993</v>
      </c>
      <c r="P481" s="38">
        <f t="shared" si="133"/>
        <v>0.75326671790930055</v>
      </c>
      <c r="Q481" s="415">
        <f>IFERROR(1/P481,0)</f>
        <v>1.3275510204081633</v>
      </c>
      <c r="R481" s="409" t="s">
        <v>240</v>
      </c>
      <c r="S481" s="240"/>
    </row>
    <row r="482" spans="1:19" ht="12" customHeight="1" outlineLevel="1">
      <c r="A482" s="39">
        <v>0.41666666666666669</v>
      </c>
      <c r="B482" s="86">
        <v>1286</v>
      </c>
      <c r="C482" s="86">
        <v>924</v>
      </c>
      <c r="D482" s="87"/>
      <c r="E482" s="87"/>
      <c r="F482" s="226"/>
      <c r="G482" s="87"/>
      <c r="H482" s="226"/>
      <c r="I482" s="228"/>
      <c r="J482" s="228"/>
      <c r="K482" s="228"/>
      <c r="L482" s="228"/>
      <c r="M482" s="228"/>
      <c r="N482" s="87"/>
      <c r="O482" s="88"/>
      <c r="P482" s="38">
        <f t="shared" si="133"/>
        <v>0.71850699844479005</v>
      </c>
      <c r="Q482" s="415">
        <f>IFERROR(1/P482,0)</f>
        <v>1.3917748917748918</v>
      </c>
      <c r="R482" s="409" t="s">
        <v>241</v>
      </c>
      <c r="S482" s="409"/>
    </row>
    <row r="483" spans="1:19" ht="12" customHeight="1" outlineLevel="1">
      <c r="A483" s="39">
        <v>0.45833333333333331</v>
      </c>
      <c r="B483" s="86">
        <v>1308</v>
      </c>
      <c r="C483" s="86">
        <v>659</v>
      </c>
      <c r="D483" s="87">
        <v>0.19500000000000001</v>
      </c>
      <c r="E483" s="87">
        <v>0.82599999999999996</v>
      </c>
      <c r="F483" s="226">
        <v>0.46</v>
      </c>
      <c r="G483" s="87">
        <v>0.83299999999999996</v>
      </c>
      <c r="H483" s="226">
        <v>0.49</v>
      </c>
      <c r="I483" s="228">
        <v>22.6</v>
      </c>
      <c r="J483" s="228">
        <v>15.4</v>
      </c>
      <c r="K483" s="228">
        <v>2.2999999999999998</v>
      </c>
      <c r="L483" s="228">
        <v>2</v>
      </c>
      <c r="M483" s="414">
        <f>+I483*0.4+J483*0.6</f>
        <v>18.28</v>
      </c>
      <c r="N483" s="414">
        <f>+K483*0.4+L483*0.6</f>
        <v>2.12</v>
      </c>
      <c r="O483" s="88">
        <v>8.1</v>
      </c>
      <c r="P483" s="38">
        <f t="shared" si="133"/>
        <v>0.50382262996941896</v>
      </c>
      <c r="Q483" s="415">
        <f t="shared" ref="Q483:Q504" si="137">IFERROR(1/P483,0)</f>
        <v>1.9848254931714719</v>
      </c>
      <c r="R483" s="409" t="s">
        <v>242</v>
      </c>
      <c r="S483" s="410"/>
    </row>
    <row r="484" spans="1:19" ht="12" customHeight="1" outlineLevel="1">
      <c r="A484" s="39">
        <v>0.5</v>
      </c>
      <c r="B484" s="86">
        <v>1245</v>
      </c>
      <c r="C484" s="86">
        <v>749</v>
      </c>
      <c r="D484" s="87"/>
      <c r="E484" s="87"/>
      <c r="F484" s="226"/>
      <c r="G484" s="87"/>
      <c r="H484" s="226"/>
      <c r="I484" s="228"/>
      <c r="J484" s="228"/>
      <c r="K484" s="228"/>
      <c r="L484" s="228"/>
      <c r="M484" s="414"/>
      <c r="N484" s="414"/>
      <c r="O484" s="88"/>
      <c r="P484" s="38">
        <f t="shared" si="133"/>
        <v>0.6016064257028112</v>
      </c>
      <c r="Q484" s="415">
        <f t="shared" si="137"/>
        <v>1.6622162883845129</v>
      </c>
      <c r="R484" s="409" t="s">
        <v>243</v>
      </c>
      <c r="S484" s="409"/>
    </row>
    <row r="485" spans="1:19" ht="12" customHeight="1" outlineLevel="1">
      <c r="A485" s="39">
        <v>0.54166666666666663</v>
      </c>
      <c r="B485" s="86">
        <v>1291</v>
      </c>
      <c r="C485" s="86">
        <v>802</v>
      </c>
      <c r="D485" s="87">
        <v>0.2</v>
      </c>
      <c r="E485" s="87">
        <v>0.59099999999999997</v>
      </c>
      <c r="F485" s="226">
        <v>0.37</v>
      </c>
      <c r="G485" s="87">
        <v>0.625</v>
      </c>
      <c r="H485" s="226">
        <v>0.41</v>
      </c>
      <c r="I485" s="228">
        <v>23.6</v>
      </c>
      <c r="J485" s="228">
        <v>15.2</v>
      </c>
      <c r="K485" s="228">
        <v>2.4</v>
      </c>
      <c r="L485" s="228">
        <v>2.2999999999999998</v>
      </c>
      <c r="M485" s="414">
        <f>+I485*0.4+J485*0.6</f>
        <v>18.560000000000002</v>
      </c>
      <c r="N485" s="414">
        <f>+K485*0.4+L485*0.6</f>
        <v>2.34</v>
      </c>
      <c r="O485" s="88">
        <v>8.1999999999999993</v>
      </c>
      <c r="P485" s="38">
        <f>+IFERROR(C485/B485,"")</f>
        <v>0.62122385747482567</v>
      </c>
      <c r="Q485" s="415">
        <f t="shared" si="137"/>
        <v>1.6097256857855362</v>
      </c>
      <c r="R485" s="409" t="s">
        <v>244</v>
      </c>
      <c r="S485" s="407"/>
    </row>
    <row r="486" spans="1:19" ht="12" customHeight="1" outlineLevel="1">
      <c r="A486" s="39">
        <v>0.58333333333333337</v>
      </c>
      <c r="B486" s="86">
        <v>1296</v>
      </c>
      <c r="C486" s="86">
        <v>765</v>
      </c>
      <c r="D486" s="87"/>
      <c r="E486" s="87"/>
      <c r="F486" s="226"/>
      <c r="G486" s="87"/>
      <c r="H486" s="226"/>
      <c r="I486" s="228"/>
      <c r="J486" s="228"/>
      <c r="K486" s="228"/>
      <c r="L486" s="228"/>
      <c r="M486" s="414"/>
      <c r="N486" s="414"/>
      <c r="O486" s="88"/>
      <c r="P486" s="38">
        <f t="shared" si="133"/>
        <v>0.59027777777777779</v>
      </c>
      <c r="Q486" s="415">
        <f t="shared" si="137"/>
        <v>1.6941176470588235</v>
      </c>
      <c r="R486" s="409"/>
      <c r="S486" s="409"/>
    </row>
    <row r="487" spans="1:19" ht="12" customHeight="1" outlineLevel="1">
      <c r="A487" s="37">
        <v>0.625</v>
      </c>
      <c r="B487" s="86">
        <v>1289</v>
      </c>
      <c r="C487" s="86">
        <v>1038</v>
      </c>
      <c r="D487" s="87">
        <v>0.186</v>
      </c>
      <c r="E487" s="87">
        <v>0.70899999999999996</v>
      </c>
      <c r="F487" s="226">
        <v>0.43</v>
      </c>
      <c r="G487" s="87">
        <v>0.61899999999999999</v>
      </c>
      <c r="H487" s="226">
        <v>0.41</v>
      </c>
      <c r="I487" s="228">
        <v>22.9</v>
      </c>
      <c r="J487" s="228">
        <v>15.7</v>
      </c>
      <c r="K487" s="228">
        <v>2.5</v>
      </c>
      <c r="L487" s="228">
        <v>2.1</v>
      </c>
      <c r="M487" s="414">
        <f>+I487*0.4+J487*0.6</f>
        <v>18.579999999999998</v>
      </c>
      <c r="N487" s="414">
        <f>+K487*0.4+L487*0.6</f>
        <v>2.2599999999999998</v>
      </c>
      <c r="O487" s="88">
        <v>8.1999999999999993</v>
      </c>
      <c r="P487" s="38">
        <f t="shared" si="133"/>
        <v>0.80527540729247482</v>
      </c>
      <c r="Q487" s="415">
        <f t="shared" si="137"/>
        <v>1.2418111753371868</v>
      </c>
      <c r="R487" s="409" t="s">
        <v>245</v>
      </c>
      <c r="S487" s="410"/>
    </row>
    <row r="488" spans="1:19" ht="12" customHeight="1" outlineLevel="1">
      <c r="A488" s="37">
        <v>0.66666666666666663</v>
      </c>
      <c r="B488" s="86">
        <v>1251</v>
      </c>
      <c r="C488" s="86">
        <v>687</v>
      </c>
      <c r="D488" s="87"/>
      <c r="E488" s="87"/>
      <c r="F488" s="226"/>
      <c r="G488" s="87"/>
      <c r="H488" s="226"/>
      <c r="I488" s="228"/>
      <c r="J488" s="228"/>
      <c r="K488" s="228"/>
      <c r="L488" s="228"/>
      <c r="M488" s="414"/>
      <c r="N488" s="414"/>
      <c r="O488" s="88"/>
      <c r="P488" s="38">
        <f t="shared" si="133"/>
        <v>0.54916067146282976</v>
      </c>
      <c r="Q488" s="415">
        <f t="shared" si="137"/>
        <v>1.8209606986899562</v>
      </c>
      <c r="R488" s="409"/>
      <c r="S488" s="407"/>
    </row>
    <row r="489" spans="1:19" ht="12" customHeight="1" outlineLevel="1">
      <c r="A489" s="94">
        <v>0.70833333333333337</v>
      </c>
      <c r="B489" s="86">
        <v>1183</v>
      </c>
      <c r="C489" s="86">
        <v>768</v>
      </c>
      <c r="D489" s="157">
        <v>0.183</v>
      </c>
      <c r="E489" s="87">
        <v>0.58099999999999996</v>
      </c>
      <c r="F489" s="226">
        <v>0.37</v>
      </c>
      <c r="G489" s="87">
        <v>0.57099999999999995</v>
      </c>
      <c r="H489" s="226">
        <v>0.38</v>
      </c>
      <c r="I489" s="228">
        <v>23.4</v>
      </c>
      <c r="J489" s="228">
        <v>15.1</v>
      </c>
      <c r="K489" s="228">
        <v>2.4</v>
      </c>
      <c r="L489" s="228">
        <v>2.1</v>
      </c>
      <c r="M489" s="414">
        <f t="shared" ref="M489:M503" si="138">+I489*0.4+J489*0.6</f>
        <v>18.419999999999998</v>
      </c>
      <c r="N489" s="414">
        <f t="shared" ref="N489:N503" si="139">+K489*0.4+L489*0.6</f>
        <v>2.2199999999999998</v>
      </c>
      <c r="O489" s="88">
        <v>8.1</v>
      </c>
      <c r="P489" s="38">
        <f t="shared" si="133"/>
        <v>0.6491969568892646</v>
      </c>
      <c r="Q489" s="415">
        <f t="shared" si="137"/>
        <v>1.5403645833333333</v>
      </c>
      <c r="R489" s="409" t="s">
        <v>246</v>
      </c>
      <c r="S489" s="407"/>
    </row>
    <row r="490" spans="1:19" ht="12" customHeight="1" outlineLevel="1">
      <c r="A490" s="37">
        <v>0.75</v>
      </c>
      <c r="B490" s="86">
        <v>1167</v>
      </c>
      <c r="C490" s="86">
        <v>821</v>
      </c>
      <c r="D490" s="87"/>
      <c r="E490" s="87"/>
      <c r="F490" s="226"/>
      <c r="G490" s="87"/>
      <c r="H490" s="226"/>
      <c r="I490" s="226"/>
      <c r="J490" s="226"/>
      <c r="K490" s="228"/>
      <c r="L490" s="226"/>
      <c r="M490" s="414">
        <f t="shared" si="138"/>
        <v>0</v>
      </c>
      <c r="N490" s="414"/>
      <c r="O490" s="88"/>
      <c r="P490" s="38">
        <f t="shared" si="133"/>
        <v>0.70351328191945162</v>
      </c>
      <c r="Q490" s="415">
        <f t="shared" si="137"/>
        <v>1.4214372716199757</v>
      </c>
      <c r="R490" s="409"/>
      <c r="S490" s="407"/>
    </row>
    <row r="491" spans="1:19" ht="12" customHeight="1" outlineLevel="1">
      <c r="A491" s="37">
        <v>0.79166666666666663</v>
      </c>
      <c r="B491" s="86">
        <v>1298</v>
      </c>
      <c r="C491" s="86">
        <v>576</v>
      </c>
      <c r="D491" s="87">
        <v>0.16400000000000001</v>
      </c>
      <c r="E491" s="87">
        <v>0.54200000000000004</v>
      </c>
      <c r="F491" s="226">
        <v>0.37</v>
      </c>
      <c r="G491" s="87">
        <v>0.57199999999999995</v>
      </c>
      <c r="H491" s="226">
        <v>0.38</v>
      </c>
      <c r="I491" s="228">
        <v>25.9</v>
      </c>
      <c r="J491" s="228">
        <v>16.600000000000001</v>
      </c>
      <c r="K491" s="228">
        <v>2.7</v>
      </c>
      <c r="L491" s="228">
        <v>2.5</v>
      </c>
      <c r="M491" s="414">
        <f t="shared" si="138"/>
        <v>20.32</v>
      </c>
      <c r="N491" s="414">
        <f t="shared" si="139"/>
        <v>2.58</v>
      </c>
      <c r="O491" s="88">
        <v>8.6999999999999993</v>
      </c>
      <c r="P491" s="38">
        <f t="shared" si="133"/>
        <v>0.44375963020030817</v>
      </c>
      <c r="Q491" s="415">
        <f t="shared" si="137"/>
        <v>2.2534722222222223</v>
      </c>
      <c r="R491" s="409"/>
      <c r="S491" s="407"/>
    </row>
    <row r="492" spans="1:19" ht="12" customHeight="1" outlineLevel="1">
      <c r="A492" s="37">
        <v>0.83333333333333337</v>
      </c>
      <c r="B492" s="86">
        <v>1313</v>
      </c>
      <c r="C492" s="86">
        <v>764</v>
      </c>
      <c r="D492" s="87"/>
      <c r="E492" s="87"/>
      <c r="F492" s="226"/>
      <c r="G492" s="87"/>
      <c r="H492" s="226"/>
      <c r="I492" s="226"/>
      <c r="J492" s="228"/>
      <c r="K492" s="228"/>
      <c r="L492" s="228"/>
      <c r="M492" s="414">
        <f t="shared" si="138"/>
        <v>0</v>
      </c>
      <c r="N492" s="414"/>
      <c r="O492" s="88"/>
      <c r="P492" s="38">
        <f t="shared" si="133"/>
        <v>0.58187357197258183</v>
      </c>
      <c r="Q492" s="415">
        <f t="shared" si="137"/>
        <v>1.7185863874345551</v>
      </c>
      <c r="R492" s="422"/>
      <c r="S492" s="407"/>
    </row>
    <row r="493" spans="1:19" ht="12" customHeight="1" outlineLevel="1">
      <c r="A493" s="37">
        <v>0.875</v>
      </c>
      <c r="B493" s="86">
        <v>1305</v>
      </c>
      <c r="C493" s="86">
        <v>766</v>
      </c>
      <c r="D493" s="87">
        <v>0.16200000000000001</v>
      </c>
      <c r="E493" s="87">
        <v>0.51400000000000001</v>
      </c>
      <c r="F493" s="226">
        <v>0.37</v>
      </c>
      <c r="G493" s="87">
        <v>0.48899999999999999</v>
      </c>
      <c r="H493" s="226">
        <v>0.36</v>
      </c>
      <c r="I493" s="228">
        <v>21</v>
      </c>
      <c r="J493" s="228">
        <v>13</v>
      </c>
      <c r="K493" s="228">
        <v>2.1</v>
      </c>
      <c r="L493" s="228">
        <v>2.2999999999999998</v>
      </c>
      <c r="M493" s="414">
        <f t="shared" si="138"/>
        <v>16.2</v>
      </c>
      <c r="N493" s="414">
        <f t="shared" si="139"/>
        <v>2.2199999999999998</v>
      </c>
      <c r="O493" s="88">
        <v>8.5</v>
      </c>
      <c r="P493" s="38">
        <f t="shared" si="133"/>
        <v>0.58697318007662835</v>
      </c>
      <c r="Q493" s="415">
        <f t="shared" si="137"/>
        <v>1.7036553524804177</v>
      </c>
      <c r="R493" s="409"/>
      <c r="S493" s="407"/>
    </row>
    <row r="494" spans="1:19" ht="12" customHeight="1" outlineLevel="1">
      <c r="A494" s="37">
        <v>0.91666666666666663</v>
      </c>
      <c r="B494" s="86">
        <v>1290</v>
      </c>
      <c r="C494" s="86">
        <v>834</v>
      </c>
      <c r="D494" s="87"/>
      <c r="E494" s="87"/>
      <c r="F494" s="226"/>
      <c r="G494" s="87"/>
      <c r="H494" s="226"/>
      <c r="I494" s="228"/>
      <c r="J494" s="228"/>
      <c r="K494" s="228"/>
      <c r="L494" s="228"/>
      <c r="M494" s="414"/>
      <c r="N494" s="414"/>
      <c r="O494" s="88"/>
      <c r="P494" s="38">
        <f t="shared" si="133"/>
        <v>0.64651162790697669</v>
      </c>
      <c r="Q494" s="415">
        <f t="shared" si="137"/>
        <v>1.5467625899280577</v>
      </c>
      <c r="R494" s="409"/>
      <c r="S494" s="407"/>
    </row>
    <row r="495" spans="1:19" ht="12" customHeight="1" outlineLevel="1">
      <c r="A495" s="37">
        <v>0.95833333333333337</v>
      </c>
      <c r="B495" s="86">
        <v>1330</v>
      </c>
      <c r="C495" s="86">
        <v>856</v>
      </c>
      <c r="D495" s="87">
        <v>0.187</v>
      </c>
      <c r="E495" s="87">
        <v>0.60599999999999998</v>
      </c>
      <c r="F495" s="226">
        <v>0.41</v>
      </c>
      <c r="G495" s="87">
        <v>0.504</v>
      </c>
      <c r="H495" s="226">
        <v>0.37</v>
      </c>
      <c r="I495" s="228">
        <v>21.7</v>
      </c>
      <c r="J495" s="228">
        <v>13.6</v>
      </c>
      <c r="K495" s="228">
        <v>2.2000000000000002</v>
      </c>
      <c r="L495" s="228">
        <v>2.2999999999999998</v>
      </c>
      <c r="M495" s="414">
        <f t="shared" si="138"/>
        <v>16.84</v>
      </c>
      <c r="N495" s="414">
        <f t="shared" si="139"/>
        <v>2.2599999999999998</v>
      </c>
      <c r="O495" s="88">
        <v>8.5</v>
      </c>
      <c r="P495" s="38">
        <f t="shared" si="133"/>
        <v>0.64360902255639096</v>
      </c>
      <c r="Q495" s="415">
        <f t="shared" si="137"/>
        <v>1.5537383177570094</v>
      </c>
      <c r="R495" s="409"/>
      <c r="S495" s="409" t="s">
        <v>247</v>
      </c>
    </row>
    <row r="496" spans="1:19" ht="12" customHeight="1" outlineLevel="1">
      <c r="A496" s="37">
        <v>0</v>
      </c>
      <c r="B496" s="86">
        <v>1313</v>
      </c>
      <c r="C496" s="86">
        <v>603</v>
      </c>
      <c r="D496" s="87"/>
      <c r="E496" s="87"/>
      <c r="F496" s="226"/>
      <c r="G496" s="87"/>
      <c r="H496" s="226"/>
      <c r="I496" s="228"/>
      <c r="J496" s="228"/>
      <c r="K496" s="228"/>
      <c r="L496" s="228"/>
      <c r="M496" s="414"/>
      <c r="N496" s="414"/>
      <c r="O496" s="88"/>
      <c r="P496" s="38">
        <f t="shared" si="133"/>
        <v>0.45925361766945927</v>
      </c>
      <c r="Q496" s="415">
        <f>IFERROR(1/P496,0)</f>
        <v>2.1774461028192369</v>
      </c>
      <c r="R496" s="409"/>
      <c r="S496" s="409"/>
    </row>
    <row r="497" spans="1:19" ht="12" customHeight="1" outlineLevel="1">
      <c r="A497" s="37">
        <v>4.1666666666666664E-2</v>
      </c>
      <c r="B497" s="86">
        <v>1299</v>
      </c>
      <c r="C497" s="86">
        <v>1007</v>
      </c>
      <c r="D497" s="87">
        <v>0.221</v>
      </c>
      <c r="E497" s="87">
        <v>0.66200000000000003</v>
      </c>
      <c r="F497" s="226">
        <v>0.44</v>
      </c>
      <c r="G497" s="87">
        <v>0.67300000000000004</v>
      </c>
      <c r="H497" s="226">
        <v>0.45</v>
      </c>
      <c r="I497" s="228">
        <v>25.4</v>
      </c>
      <c r="J497" s="228">
        <v>13.1</v>
      </c>
      <c r="K497" s="228">
        <v>2.2000000000000002</v>
      </c>
      <c r="L497" s="228">
        <v>1.6</v>
      </c>
      <c r="M497" s="414">
        <f t="shared" si="138"/>
        <v>18.02</v>
      </c>
      <c r="N497" s="414">
        <f t="shared" si="139"/>
        <v>1.84</v>
      </c>
      <c r="O497" s="88">
        <v>8.3000000000000007</v>
      </c>
      <c r="P497" s="38">
        <f t="shared" si="133"/>
        <v>0.77521170130869899</v>
      </c>
      <c r="Q497" s="415">
        <f t="shared" si="137"/>
        <v>1.2899702085402185</v>
      </c>
      <c r="R497" s="409" t="s">
        <v>248</v>
      </c>
      <c r="S497" s="409"/>
    </row>
    <row r="498" spans="1:19" ht="12" customHeight="1" outlineLevel="1">
      <c r="A498" s="37">
        <v>8.3333333333333329E-2</v>
      </c>
      <c r="B498" s="86">
        <v>1325</v>
      </c>
      <c r="C498" s="86">
        <v>972</v>
      </c>
      <c r="D498" s="87"/>
      <c r="E498" s="87"/>
      <c r="F498" s="226"/>
      <c r="G498" s="87"/>
      <c r="H498" s="226"/>
      <c r="I498" s="226"/>
      <c r="J498" s="226"/>
      <c r="K498" s="226"/>
      <c r="L498" s="226"/>
      <c r="M498" s="414"/>
      <c r="N498" s="414"/>
      <c r="O498" s="88"/>
      <c r="P498" s="38">
        <f t="shared" si="133"/>
        <v>0.73358490566037737</v>
      </c>
      <c r="Q498" s="415">
        <f t="shared" si="137"/>
        <v>1.3631687242798354</v>
      </c>
      <c r="R498" s="409" t="s">
        <v>249</v>
      </c>
      <c r="S498" s="410"/>
    </row>
    <row r="499" spans="1:19" ht="12" customHeight="1" outlineLevel="1">
      <c r="A499" s="37">
        <v>0.125</v>
      </c>
      <c r="B499" s="86">
        <v>1351</v>
      </c>
      <c r="C499" s="86">
        <v>859</v>
      </c>
      <c r="D499" s="87">
        <v>0.22</v>
      </c>
      <c r="E499" s="87">
        <v>0.72399999999999998</v>
      </c>
      <c r="F499" s="226">
        <v>0.47</v>
      </c>
      <c r="G499" s="87">
        <v>0.73899999999999999</v>
      </c>
      <c r="H499" s="226">
        <v>0.48</v>
      </c>
      <c r="I499" s="228">
        <v>28.8</v>
      </c>
      <c r="J499" s="228">
        <v>15</v>
      </c>
      <c r="K499" s="228">
        <v>2.7</v>
      </c>
      <c r="L499" s="228">
        <v>2</v>
      </c>
      <c r="M499" s="414">
        <f t="shared" si="138"/>
        <v>20.520000000000003</v>
      </c>
      <c r="N499" s="414">
        <f t="shared" si="139"/>
        <v>2.2800000000000002</v>
      </c>
      <c r="O499" s="88">
        <v>8.1999999999999993</v>
      </c>
      <c r="P499" s="38">
        <f>+IFERROR(C499/B499,"")</f>
        <v>0.63582531458179126</v>
      </c>
      <c r="Q499" s="415">
        <f t="shared" si="137"/>
        <v>1.5727590221187429</v>
      </c>
      <c r="R499" s="409" t="s">
        <v>250</v>
      </c>
      <c r="S499" s="410"/>
    </row>
    <row r="500" spans="1:19" ht="12" customHeight="1" outlineLevel="1">
      <c r="A500" s="37">
        <v>0.16666666666666666</v>
      </c>
      <c r="B500" s="86">
        <v>1489</v>
      </c>
      <c r="C500" s="86">
        <v>773</v>
      </c>
      <c r="D500" s="87"/>
      <c r="E500" s="87"/>
      <c r="F500" s="226"/>
      <c r="G500" s="87"/>
      <c r="H500" s="226"/>
      <c r="I500" s="226"/>
      <c r="J500" s="226"/>
      <c r="K500" s="226"/>
      <c r="L500" s="226"/>
      <c r="M500" s="414"/>
      <c r="N500" s="414"/>
      <c r="O500" s="88"/>
      <c r="P500" s="38">
        <f t="shared" si="133"/>
        <v>0.51914036265950303</v>
      </c>
      <c r="Q500" s="415">
        <f t="shared" si="137"/>
        <v>1.9262613195342819</v>
      </c>
      <c r="R500" s="409"/>
      <c r="S500" s="408"/>
    </row>
    <row r="501" spans="1:19" ht="12" customHeight="1" outlineLevel="1">
      <c r="A501" s="37">
        <v>0.20833333333333334</v>
      </c>
      <c r="B501" s="86">
        <v>1455</v>
      </c>
      <c r="C501" s="86">
        <v>880</v>
      </c>
      <c r="D501" s="87">
        <v>0.19900000000000001</v>
      </c>
      <c r="E501" s="87">
        <v>0.53600000000000003</v>
      </c>
      <c r="F501" s="226">
        <v>0.38</v>
      </c>
      <c r="G501" s="87">
        <v>0.51300000000000001</v>
      </c>
      <c r="H501" s="226">
        <v>0.37</v>
      </c>
      <c r="I501" s="226">
        <v>25.3</v>
      </c>
      <c r="J501" s="228">
        <v>14</v>
      </c>
      <c r="K501" s="228">
        <v>2.5</v>
      </c>
      <c r="L501" s="228">
        <v>2</v>
      </c>
      <c r="M501" s="414">
        <f t="shared" si="138"/>
        <v>18.520000000000003</v>
      </c>
      <c r="N501" s="414">
        <f t="shared" si="139"/>
        <v>2.2000000000000002</v>
      </c>
      <c r="O501" s="88">
        <v>8.1</v>
      </c>
      <c r="P501" s="38">
        <f t="shared" si="133"/>
        <v>0.60481099656357384</v>
      </c>
      <c r="Q501" s="415">
        <f t="shared" si="137"/>
        <v>1.6534090909090911</v>
      </c>
      <c r="R501" s="409"/>
      <c r="S501" s="408"/>
    </row>
    <row r="502" spans="1:19" ht="12" customHeight="1" outlineLevel="1">
      <c r="A502" s="37">
        <v>0.25</v>
      </c>
      <c r="B502" s="86">
        <v>1410</v>
      </c>
      <c r="C502" s="86">
        <v>880</v>
      </c>
      <c r="D502" s="87"/>
      <c r="E502" s="87"/>
      <c r="F502" s="226"/>
      <c r="G502" s="87"/>
      <c r="H502" s="226"/>
      <c r="I502" s="226"/>
      <c r="J502" s="226"/>
      <c r="K502" s="226"/>
      <c r="L502" s="226"/>
      <c r="M502" s="414"/>
      <c r="N502" s="414"/>
      <c r="O502" s="88"/>
      <c r="P502" s="38">
        <f t="shared" si="133"/>
        <v>0.62411347517730498</v>
      </c>
      <c r="Q502" s="415">
        <f t="shared" si="137"/>
        <v>1.6022727272727273</v>
      </c>
      <c r="R502" s="409"/>
      <c r="S502" s="845"/>
    </row>
    <row r="503" spans="1:19" ht="12" customHeight="1" outlineLevel="1">
      <c r="A503" s="37">
        <v>0.29166666666666669</v>
      </c>
      <c r="B503" s="86">
        <v>1367</v>
      </c>
      <c r="C503" s="86">
        <v>962</v>
      </c>
      <c r="D503" s="87">
        <v>0.217</v>
      </c>
      <c r="E503" s="87"/>
      <c r="F503" s="226"/>
      <c r="G503" s="87"/>
      <c r="H503" s="226"/>
      <c r="I503" s="226"/>
      <c r="J503" s="226"/>
      <c r="K503" s="226">
        <v>2.7</v>
      </c>
      <c r="L503" s="226">
        <v>1.9</v>
      </c>
      <c r="M503" s="414">
        <f t="shared" si="138"/>
        <v>0</v>
      </c>
      <c r="N503" s="414">
        <f t="shared" si="139"/>
        <v>2.2199999999999998</v>
      </c>
      <c r="O503" s="88">
        <v>8.1</v>
      </c>
      <c r="P503" s="38">
        <f t="shared" si="133"/>
        <v>0.70373079736649602</v>
      </c>
      <c r="Q503" s="415">
        <f t="shared" si="137"/>
        <v>1.4209979209979209</v>
      </c>
      <c r="R503" s="409"/>
      <c r="S503" s="407"/>
    </row>
    <row r="504" spans="1:19" ht="12" customHeight="1" outlineLevel="1">
      <c r="A504" s="89">
        <v>0.33333333333333331</v>
      </c>
      <c r="B504" s="90">
        <v>1127</v>
      </c>
      <c r="C504" s="90">
        <v>988</v>
      </c>
      <c r="D504" s="91"/>
      <c r="E504" s="91"/>
      <c r="F504" s="227"/>
      <c r="G504" s="91"/>
      <c r="H504" s="227"/>
      <c r="I504" s="227"/>
      <c r="J504" s="227"/>
      <c r="K504" s="227"/>
      <c r="L504" s="91"/>
      <c r="M504" s="414"/>
      <c r="N504" s="91"/>
      <c r="O504" s="92"/>
      <c r="P504" s="93">
        <f t="shared" si="133"/>
        <v>0.87666370896184564</v>
      </c>
      <c r="Q504" s="415">
        <f t="shared" si="137"/>
        <v>1.1406882591093117</v>
      </c>
      <c r="R504" s="409"/>
      <c r="S504" s="407"/>
    </row>
    <row r="505" spans="1:19" ht="12" customHeight="1">
      <c r="A505" s="83">
        <v>46285</v>
      </c>
      <c r="B505" s="84">
        <f>+IF(SUM(B481:B504)=0, "", SUM(B481:B504))</f>
        <v>31289</v>
      </c>
      <c r="C505" s="84">
        <f>+IF(SUM(C481:C504)=0, "", SUM(C481:C504))</f>
        <v>19913</v>
      </c>
      <c r="D505" s="419">
        <f>+IFERROR((AVERAGE(D481:D504)),0)</f>
        <v>0.19366666666666665</v>
      </c>
      <c r="E505" s="419">
        <f>+IFERROR((AVERAGE(E481:E504)),0)</f>
        <v>0.63163636363636366</v>
      </c>
      <c r="F505" s="418">
        <f>+IFERROR((AVERAGE(F481:F504)),0)</f>
        <v>0.40636363636363632</v>
      </c>
      <c r="G505" s="419">
        <f>+IFERROR((AVERAGE(G481:G504)),0)</f>
        <v>0.63545454545454538</v>
      </c>
      <c r="H505" s="418">
        <f>+IFERROR((AVERAGE(H481:H504)),0)</f>
        <v>0.41727272727272724</v>
      </c>
      <c r="I505" s="420">
        <f t="shared" ref="I505:J505" si="140">+IFERROR((AVERAGE(I481:I504)),"")</f>
        <v>23.990909090909096</v>
      </c>
      <c r="J505" s="420">
        <f t="shared" si="140"/>
        <v>14.818181818181818</v>
      </c>
      <c r="K505" s="420">
        <f t="shared" ref="K505" si="141">+IFERROR((AVERAGE(K481:K504)),"")</f>
        <v>2.4333333333333331</v>
      </c>
      <c r="L505" s="420">
        <f t="shared" ref="L505" si="142">+IFERROR((AVERAGE(L481:L504)),0)</f>
        <v>2.0916666666666668</v>
      </c>
      <c r="M505" s="752">
        <f t="shared" ref="M505:N505" si="143">+IFERROR((AVERAGE(M481:M504)),0)</f>
        <v>14.525714285714288</v>
      </c>
      <c r="N505" s="420">
        <f t="shared" si="143"/>
        <v>2.2283333333333335</v>
      </c>
      <c r="O505" s="420">
        <f>+IFERROR((AVERAGE(O481:O504)),0)</f>
        <v>8.2666666666666657</v>
      </c>
      <c r="P505" s="85">
        <f t="shared" si="133"/>
        <v>0.63642174566141452</v>
      </c>
      <c r="Q505" s="416">
        <f>IFERROR(1/P505,0)</f>
        <v>1.5712850901421183</v>
      </c>
      <c r="R505" s="409"/>
      <c r="S505" s="407"/>
    </row>
    <row r="506" spans="1:19" ht="12" customHeight="1" outlineLevel="1">
      <c r="A506" s="36">
        <v>0.375</v>
      </c>
      <c r="B506" s="86">
        <v>1294</v>
      </c>
      <c r="C506" s="86">
        <v>912</v>
      </c>
      <c r="D506" s="87">
        <v>0.224</v>
      </c>
      <c r="E506" s="87">
        <v>0.59899999999999998</v>
      </c>
      <c r="F506" s="226">
        <v>0.37</v>
      </c>
      <c r="G506" s="87">
        <v>0.65900000000000003</v>
      </c>
      <c r="H506" s="226">
        <v>0.4</v>
      </c>
      <c r="I506" s="228">
        <v>24.1</v>
      </c>
      <c r="J506" s="228">
        <v>16.3</v>
      </c>
      <c r="K506" s="228">
        <v>2.7</v>
      </c>
      <c r="L506" s="228">
        <v>2</v>
      </c>
      <c r="M506" s="414">
        <f>+I506*0.4+J506*0.6</f>
        <v>19.420000000000002</v>
      </c>
      <c r="N506" s="414">
        <f>+K506*0.4+L506*0.6</f>
        <v>2.2800000000000002</v>
      </c>
      <c r="O506" s="88">
        <v>8.1</v>
      </c>
      <c r="P506" s="38">
        <f t="shared" si="133"/>
        <v>0.70479134466769711</v>
      </c>
      <c r="Q506" s="415">
        <f>IFERROR(1/P506,0)</f>
        <v>1.4188596491228069</v>
      </c>
      <c r="R506" s="409"/>
      <c r="S506" s="410"/>
    </row>
    <row r="507" spans="1:19" ht="12" customHeight="1" outlineLevel="1">
      <c r="A507" s="39">
        <v>0.41666666666666669</v>
      </c>
      <c r="B507" s="86">
        <v>1291</v>
      </c>
      <c r="C507" s="86">
        <v>712</v>
      </c>
      <c r="D507" s="87"/>
      <c r="E507" s="87"/>
      <c r="F507" s="226"/>
      <c r="G507" s="87"/>
      <c r="H507" s="226"/>
      <c r="I507" s="228"/>
      <c r="J507" s="228"/>
      <c r="K507" s="228"/>
      <c r="L507" s="228"/>
      <c r="M507" s="228"/>
      <c r="N507" s="87"/>
      <c r="O507" s="88"/>
      <c r="P507" s="38">
        <f t="shared" si="133"/>
        <v>0.55151045701006973</v>
      </c>
      <c r="Q507" s="415">
        <f>IFERROR(1/P507,0)</f>
        <v>1.8132022471910112</v>
      </c>
      <c r="R507" s="409"/>
      <c r="S507" s="410"/>
    </row>
    <row r="508" spans="1:19" ht="12" customHeight="1" outlineLevel="1">
      <c r="A508" s="39">
        <v>0.45833333333333331</v>
      </c>
      <c r="B508" s="86">
        <v>1321</v>
      </c>
      <c r="C508" s="86">
        <v>392</v>
      </c>
      <c r="D508" s="87">
        <v>0.223</v>
      </c>
      <c r="E508" s="87">
        <v>0.57399999999999995</v>
      </c>
      <c r="F508" s="226">
        <v>0.37</v>
      </c>
      <c r="G508" s="87">
        <v>0.62</v>
      </c>
      <c r="H508" s="226">
        <v>0.4</v>
      </c>
      <c r="I508" s="228">
        <v>22.4</v>
      </c>
      <c r="J508" s="228">
        <v>15.8</v>
      </c>
      <c r="K508" s="228">
        <v>2.4</v>
      </c>
      <c r="L508" s="228">
        <v>2.4</v>
      </c>
      <c r="M508" s="414">
        <f>+I508*0.4+J508*0.6</f>
        <v>18.439999999999998</v>
      </c>
      <c r="N508" s="414">
        <f>+K508*0.4+L508*0.6</f>
        <v>2.4</v>
      </c>
      <c r="O508" s="88">
        <v>8</v>
      </c>
      <c r="P508" s="38">
        <f t="shared" si="133"/>
        <v>0.29674489023467071</v>
      </c>
      <c r="Q508" s="415">
        <f t="shared" ref="Q508:Q529" si="144">IFERROR(1/P508,0)</f>
        <v>3.3698979591836733</v>
      </c>
      <c r="R508" s="409"/>
      <c r="S508" s="410" t="s">
        <v>251</v>
      </c>
    </row>
    <row r="509" spans="1:19" ht="12" customHeight="1" outlineLevel="1">
      <c r="A509" s="39">
        <v>0.5</v>
      </c>
      <c r="B509" s="86">
        <v>1328</v>
      </c>
      <c r="C509" s="86">
        <v>944</v>
      </c>
      <c r="D509" s="87"/>
      <c r="E509" s="87"/>
      <c r="F509" s="226"/>
      <c r="G509" s="87"/>
      <c r="H509" s="226"/>
      <c r="I509" s="228"/>
      <c r="J509" s="228"/>
      <c r="K509" s="228"/>
      <c r="L509" s="228"/>
      <c r="M509" s="414"/>
      <c r="N509" s="414"/>
      <c r="O509" s="88"/>
      <c r="P509" s="38">
        <f t="shared" si="133"/>
        <v>0.71084337349397586</v>
      </c>
      <c r="Q509" s="415">
        <f t="shared" si="144"/>
        <v>1.4067796610169492</v>
      </c>
      <c r="R509" s="409"/>
      <c r="S509" s="407"/>
    </row>
    <row r="510" spans="1:19" ht="12" customHeight="1" outlineLevel="1">
      <c r="A510" s="39">
        <v>0.54166666666666663</v>
      </c>
      <c r="B510" s="86">
        <v>1339</v>
      </c>
      <c r="C510" s="86">
        <v>780</v>
      </c>
      <c r="D510" s="87">
        <v>0.22</v>
      </c>
      <c r="E510" s="87">
        <v>0.70799999999999996</v>
      </c>
      <c r="F510" s="226">
        <v>0.5</v>
      </c>
      <c r="G510" s="87">
        <v>0.56399999999999995</v>
      </c>
      <c r="H510" s="226">
        <v>0.37</v>
      </c>
      <c r="I510" s="228">
        <v>29.7</v>
      </c>
      <c r="J510" s="228">
        <v>15.7</v>
      </c>
      <c r="K510" s="228">
        <v>2.2000000000000002</v>
      </c>
      <c r="L510" s="228">
        <v>2.2000000000000002</v>
      </c>
      <c r="M510" s="414">
        <f>+I510*0.4+J510*0.6</f>
        <v>21.3</v>
      </c>
      <c r="N510" s="414">
        <f>+K510*0.4+L510*0.6</f>
        <v>2.2000000000000002</v>
      </c>
      <c r="O510" s="88">
        <v>8.6999999999999993</v>
      </c>
      <c r="P510" s="38">
        <f t="shared" si="133"/>
        <v>0.58252427184466016</v>
      </c>
      <c r="Q510" s="415">
        <f t="shared" si="144"/>
        <v>1.7166666666666668</v>
      </c>
      <c r="R510" s="409"/>
      <c r="S510" s="410" t="s">
        <v>252</v>
      </c>
    </row>
    <row r="511" spans="1:19" ht="12" customHeight="1" outlineLevel="1">
      <c r="A511" s="39">
        <v>0.58333333333333337</v>
      </c>
      <c r="B511" s="86">
        <v>1344</v>
      </c>
      <c r="C511" s="86">
        <v>820</v>
      </c>
      <c r="D511" s="87"/>
      <c r="E511" s="87"/>
      <c r="F511" s="226"/>
      <c r="G511" s="87"/>
      <c r="H511" s="226"/>
      <c r="I511" s="228"/>
      <c r="J511" s="228"/>
      <c r="K511" s="228"/>
      <c r="L511" s="228"/>
      <c r="M511" s="414"/>
      <c r="N511" s="414"/>
      <c r="O511" s="88"/>
      <c r="P511" s="38">
        <f t="shared" si="133"/>
        <v>0.61011904761904767</v>
      </c>
      <c r="Q511" s="415">
        <f t="shared" si="144"/>
        <v>1.6390243902439023</v>
      </c>
      <c r="R511" s="409"/>
      <c r="S511" s="407"/>
    </row>
    <row r="512" spans="1:19" ht="12" customHeight="1" outlineLevel="1">
      <c r="A512" s="37">
        <v>0.625</v>
      </c>
      <c r="B512" s="86">
        <v>1126</v>
      </c>
      <c r="C512" s="86">
        <v>961</v>
      </c>
      <c r="D512" s="87">
        <v>0.16</v>
      </c>
      <c r="E512" s="87">
        <v>0.71099999999999997</v>
      </c>
      <c r="F512" s="226">
        <v>0.49</v>
      </c>
      <c r="G512" s="87">
        <v>0.55300000000000005</v>
      </c>
      <c r="H512" s="226">
        <v>0.38</v>
      </c>
      <c r="I512" s="228">
        <v>24.4</v>
      </c>
      <c r="J512" s="228">
        <v>16.8</v>
      </c>
      <c r="K512" s="228">
        <v>2.2000000000000002</v>
      </c>
      <c r="L512" s="228">
        <v>2.2000000000000002</v>
      </c>
      <c r="M512" s="414">
        <f>+I512*0.4+J512*0.6</f>
        <v>19.84</v>
      </c>
      <c r="N512" s="414">
        <f>+K512*0.4+L512*0.6</f>
        <v>2.2000000000000002</v>
      </c>
      <c r="O512" s="88">
        <v>8.5</v>
      </c>
      <c r="P512" s="38">
        <f t="shared" si="133"/>
        <v>0.85346358792184729</v>
      </c>
      <c r="Q512" s="415">
        <f t="shared" si="144"/>
        <v>1.1716961498439125</v>
      </c>
      <c r="R512" s="409"/>
      <c r="S512" s="407"/>
    </row>
    <row r="513" spans="1:19" ht="12" customHeight="1" outlineLevel="1">
      <c r="A513" s="37">
        <v>0.66666666666666663</v>
      </c>
      <c r="B513" s="86">
        <v>1114</v>
      </c>
      <c r="C513" s="86">
        <v>999</v>
      </c>
      <c r="D513" s="87"/>
      <c r="E513" s="87"/>
      <c r="F513" s="226"/>
      <c r="G513" s="87"/>
      <c r="H513" s="226"/>
      <c r="I513" s="228"/>
      <c r="J513" s="228"/>
      <c r="K513" s="228"/>
      <c r="L513" s="228"/>
      <c r="M513" s="414"/>
      <c r="N513" s="414"/>
      <c r="O513" s="88"/>
      <c r="P513" s="38">
        <f t="shared" si="133"/>
        <v>0.89676840215439857</v>
      </c>
      <c r="Q513" s="415">
        <f t="shared" si="144"/>
        <v>1.1151151151151151</v>
      </c>
      <c r="R513" s="409"/>
      <c r="S513" s="410"/>
    </row>
    <row r="514" spans="1:19" ht="12" customHeight="1" outlineLevel="1">
      <c r="A514" s="94">
        <v>0.70833333333333337</v>
      </c>
      <c r="B514" s="86">
        <v>1118</v>
      </c>
      <c r="C514" s="86">
        <v>821</v>
      </c>
      <c r="D514" s="157">
        <v>0.161</v>
      </c>
      <c r="E514" s="87">
        <v>0.52700000000000002</v>
      </c>
      <c r="F514" s="226">
        <v>0.33</v>
      </c>
      <c r="G514" s="87">
        <v>0.48599999999999999</v>
      </c>
      <c r="H514" s="226">
        <v>0.3</v>
      </c>
      <c r="I514" s="228">
        <v>24.4</v>
      </c>
      <c r="J514" s="228">
        <v>14.7</v>
      </c>
      <c r="K514" s="228">
        <v>2.4</v>
      </c>
      <c r="L514" s="228">
        <v>2.4</v>
      </c>
      <c r="M514" s="414">
        <f t="shared" ref="M514:M528" si="145">+I514*0.4+J514*0.6</f>
        <v>18.579999999999998</v>
      </c>
      <c r="N514" s="414">
        <f>+K514*0.4+L514*0.6</f>
        <v>2.4</v>
      </c>
      <c r="O514" s="88">
        <v>8.1999999999999993</v>
      </c>
      <c r="P514" s="38">
        <f t="shared" si="133"/>
        <v>0.73434704830053665</v>
      </c>
      <c r="Q514" s="415">
        <f t="shared" si="144"/>
        <v>1.361753958587089</v>
      </c>
      <c r="R514" s="409" t="s">
        <v>253</v>
      </c>
      <c r="S514" s="408"/>
    </row>
    <row r="515" spans="1:19" ht="12" customHeight="1" outlineLevel="1">
      <c r="A515" s="37">
        <v>0.75</v>
      </c>
      <c r="B515" s="86">
        <v>991</v>
      </c>
      <c r="C515" s="86">
        <v>557</v>
      </c>
      <c r="D515" s="87"/>
      <c r="E515" s="87"/>
      <c r="F515" s="226"/>
      <c r="G515" s="87"/>
      <c r="H515" s="226"/>
      <c r="I515" s="226"/>
      <c r="J515" s="226"/>
      <c r="K515" s="226"/>
      <c r="L515" s="226"/>
      <c r="M515" s="414"/>
      <c r="N515" s="414"/>
      <c r="O515" s="88"/>
      <c r="P515" s="38">
        <f t="shared" si="133"/>
        <v>0.56205852674066603</v>
      </c>
      <c r="Q515" s="415">
        <f t="shared" si="144"/>
        <v>1.7791741472172351</v>
      </c>
      <c r="R515" s="409" t="s">
        <v>254</v>
      </c>
      <c r="S515" s="411"/>
    </row>
    <row r="516" spans="1:19" ht="12" customHeight="1" outlineLevel="1">
      <c r="A516" s="37">
        <v>0.79166666666666663</v>
      </c>
      <c r="B516" s="86">
        <v>896</v>
      </c>
      <c r="C516" s="86">
        <v>778</v>
      </c>
      <c r="D516" s="87">
        <v>0.13300000000000001</v>
      </c>
      <c r="E516" s="87">
        <v>0.56899999999999995</v>
      </c>
      <c r="F516" s="226">
        <v>0.37</v>
      </c>
      <c r="G516" s="87">
        <v>0.67200000000000004</v>
      </c>
      <c r="H516" s="226">
        <v>0.41</v>
      </c>
      <c r="I516" s="228">
        <v>26</v>
      </c>
      <c r="J516" s="228">
        <v>17.899999999999999</v>
      </c>
      <c r="K516" s="228">
        <v>3.1</v>
      </c>
      <c r="L516" s="228">
        <v>3.1</v>
      </c>
      <c r="M516" s="414">
        <f t="shared" si="145"/>
        <v>21.14</v>
      </c>
      <c r="N516" s="414">
        <f t="shared" ref="N516:N528" si="146">+K516*0.4+L516*0.6</f>
        <v>3.1</v>
      </c>
      <c r="O516" s="88">
        <v>8.1</v>
      </c>
      <c r="P516" s="38">
        <f t="shared" si="133"/>
        <v>0.8683035714285714</v>
      </c>
      <c r="Q516" s="415">
        <f t="shared" si="144"/>
        <v>1.1516709511568124</v>
      </c>
      <c r="R516" s="409" t="s">
        <v>255</v>
      </c>
      <c r="S516" s="407"/>
    </row>
    <row r="517" spans="1:19" ht="12" customHeight="1" outlineLevel="1">
      <c r="A517" s="37">
        <v>0.83333333333333337</v>
      </c>
      <c r="B517" s="86">
        <v>1165</v>
      </c>
      <c r="C517" s="86">
        <v>618</v>
      </c>
      <c r="D517" s="87"/>
      <c r="E517" s="87"/>
      <c r="F517" s="226"/>
      <c r="G517" s="87"/>
      <c r="H517" s="226"/>
      <c r="I517" s="226"/>
      <c r="J517" s="226"/>
      <c r="K517" s="226"/>
      <c r="L517" s="226"/>
      <c r="M517" s="414"/>
      <c r="N517" s="414"/>
      <c r="O517" s="88"/>
      <c r="P517" s="38">
        <f t="shared" si="133"/>
        <v>0.53047210300429182</v>
      </c>
      <c r="Q517" s="415">
        <f t="shared" si="144"/>
        <v>1.8851132686084144</v>
      </c>
      <c r="R517" s="409" t="s">
        <v>256</v>
      </c>
      <c r="S517" s="407"/>
    </row>
    <row r="518" spans="1:19" ht="12" customHeight="1" outlineLevel="1">
      <c r="A518" s="37">
        <v>0.875</v>
      </c>
      <c r="B518" s="86">
        <v>1317</v>
      </c>
      <c r="C518" s="86">
        <v>624</v>
      </c>
      <c r="D518" s="87">
        <v>0.106</v>
      </c>
      <c r="E518" s="87">
        <v>0.65100000000000002</v>
      </c>
      <c r="F518" s="226">
        <v>0.43</v>
      </c>
      <c r="G518" s="87">
        <v>0.69299999999999995</v>
      </c>
      <c r="H518" s="226">
        <v>0.46</v>
      </c>
      <c r="I518" s="228">
        <v>24.5</v>
      </c>
      <c r="J518" s="228">
        <v>19</v>
      </c>
      <c r="K518" s="228">
        <v>3.3</v>
      </c>
      <c r="L518" s="228">
        <v>3.6</v>
      </c>
      <c r="M518" s="414">
        <f t="shared" si="145"/>
        <v>21.200000000000003</v>
      </c>
      <c r="N518" s="414">
        <f t="shared" si="146"/>
        <v>3.4800000000000004</v>
      </c>
      <c r="O518" s="88">
        <v>8.1999999999999993</v>
      </c>
      <c r="P518" s="38">
        <f t="shared" si="133"/>
        <v>0.47380410022779046</v>
      </c>
      <c r="Q518" s="415">
        <f t="shared" si="144"/>
        <v>2.1105769230769229</v>
      </c>
      <c r="R518" s="409" t="s">
        <v>257</v>
      </c>
      <c r="S518" s="410"/>
    </row>
    <row r="519" spans="1:19" ht="12" customHeight="1" outlineLevel="1">
      <c r="A519" s="37">
        <v>0.91666666666666663</v>
      </c>
      <c r="B519" s="86">
        <v>1303</v>
      </c>
      <c r="C519" s="86">
        <v>689</v>
      </c>
      <c r="D519" s="87"/>
      <c r="E519" s="87"/>
      <c r="F519" s="226"/>
      <c r="G519" s="87"/>
      <c r="H519" s="226"/>
      <c r="I519" s="228"/>
      <c r="J519" s="228"/>
      <c r="K519" s="228"/>
      <c r="L519" s="228"/>
      <c r="M519" s="414"/>
      <c r="N519" s="414"/>
      <c r="O519" s="88"/>
      <c r="P519" s="38">
        <f t="shared" si="133"/>
        <v>0.52877973906369913</v>
      </c>
      <c r="Q519" s="415">
        <f t="shared" si="144"/>
        <v>1.891146589259797</v>
      </c>
      <c r="R519" s="409" t="s">
        <v>258</v>
      </c>
      <c r="S519" s="410"/>
    </row>
    <row r="520" spans="1:19" ht="12" customHeight="1" outlineLevel="1">
      <c r="A520" s="37">
        <v>0.95833333333333337</v>
      </c>
      <c r="B520" s="86">
        <v>1302</v>
      </c>
      <c r="C520" s="86">
        <v>863</v>
      </c>
      <c r="D520" s="87">
        <v>0.106</v>
      </c>
      <c r="E520" s="87">
        <v>0.77500000000000002</v>
      </c>
      <c r="F520" s="226">
        <v>0.49</v>
      </c>
      <c r="G520" s="87">
        <v>0.66200000000000003</v>
      </c>
      <c r="H520" s="226">
        <v>0.44</v>
      </c>
      <c r="I520" s="228">
        <v>23</v>
      </c>
      <c r="J520" s="228">
        <v>16</v>
      </c>
      <c r="K520" s="228">
        <v>2.8</v>
      </c>
      <c r="L520" s="228">
        <v>2.7</v>
      </c>
      <c r="M520" s="414">
        <f t="shared" si="145"/>
        <v>18.8</v>
      </c>
      <c r="N520" s="414">
        <f t="shared" si="146"/>
        <v>2.74</v>
      </c>
      <c r="O520" s="88">
        <v>8.1</v>
      </c>
      <c r="P520" s="38">
        <f t="shared" si="133"/>
        <v>0.66282642089093702</v>
      </c>
      <c r="Q520" s="415">
        <f t="shared" si="144"/>
        <v>1.5086906141367324</v>
      </c>
      <c r="R520" s="409" t="s">
        <v>259</v>
      </c>
      <c r="S520" s="407"/>
    </row>
    <row r="521" spans="1:19" ht="12" customHeight="1" outlineLevel="1">
      <c r="A521" s="37">
        <v>0</v>
      </c>
      <c r="B521" s="86">
        <v>1292</v>
      </c>
      <c r="C521" s="86">
        <v>740</v>
      </c>
      <c r="D521" s="87"/>
      <c r="E521" s="87"/>
      <c r="F521" s="226"/>
      <c r="G521" s="87"/>
      <c r="H521" s="226"/>
      <c r="I521" s="228"/>
      <c r="J521" s="228"/>
      <c r="K521" s="228"/>
      <c r="L521" s="228"/>
      <c r="M521" s="414"/>
      <c r="N521" s="414"/>
      <c r="O521" s="88"/>
      <c r="P521" s="38">
        <f t="shared" si="133"/>
        <v>0.5727554179566563</v>
      </c>
      <c r="Q521" s="415">
        <f>IFERROR(1/P521,0)</f>
        <v>1.7459459459459461</v>
      </c>
      <c r="R521" s="409"/>
      <c r="S521" s="407"/>
    </row>
    <row r="522" spans="1:19" ht="12" customHeight="1" outlineLevel="1">
      <c r="A522" s="37">
        <v>4.1666666666666664E-2</v>
      </c>
      <c r="B522" s="86">
        <v>1293</v>
      </c>
      <c r="C522" s="86">
        <v>781</v>
      </c>
      <c r="D522" s="87">
        <v>0.157</v>
      </c>
      <c r="E522" s="87">
        <v>0.66200000000000003</v>
      </c>
      <c r="F522" s="226">
        <v>0.44</v>
      </c>
      <c r="G522" s="87">
        <v>0.78</v>
      </c>
      <c r="H522" s="226">
        <v>0.5</v>
      </c>
      <c r="I522" s="228">
        <v>22.1</v>
      </c>
      <c r="J522" s="228">
        <v>14.1</v>
      </c>
      <c r="K522" s="228">
        <v>2.2999999999999998</v>
      </c>
      <c r="L522" s="228">
        <v>2.6</v>
      </c>
      <c r="M522" s="414">
        <f t="shared" si="145"/>
        <v>17.3</v>
      </c>
      <c r="N522" s="414">
        <f t="shared" si="146"/>
        <v>2.48</v>
      </c>
      <c r="O522" s="88">
        <v>8.1999999999999993</v>
      </c>
      <c r="P522" s="38">
        <f t="shared" si="133"/>
        <v>0.60402165506573857</v>
      </c>
      <c r="Q522" s="415">
        <f t="shared" si="144"/>
        <v>1.6555697823303457</v>
      </c>
      <c r="S522" s="407"/>
    </row>
    <row r="523" spans="1:19" ht="12" customHeight="1" outlineLevel="1">
      <c r="A523" s="37">
        <v>8.3333333333333329E-2</v>
      </c>
      <c r="B523" s="86">
        <v>1318</v>
      </c>
      <c r="C523" s="86">
        <v>763</v>
      </c>
      <c r="D523" s="87"/>
      <c r="E523" s="87"/>
      <c r="F523" s="226"/>
      <c r="G523" s="87"/>
      <c r="H523" s="226"/>
      <c r="I523" s="226"/>
      <c r="J523" s="226"/>
      <c r="K523" s="226"/>
      <c r="L523" s="226"/>
      <c r="M523" s="414"/>
      <c r="N523" s="414"/>
      <c r="O523" s="88"/>
      <c r="P523" s="38">
        <f t="shared" si="133"/>
        <v>0.578907435508346</v>
      </c>
      <c r="Q523" s="415">
        <f t="shared" si="144"/>
        <v>1.7273918741808649</v>
      </c>
      <c r="R523" s="409" t="s">
        <v>260</v>
      </c>
      <c r="S523" s="410"/>
    </row>
    <row r="524" spans="1:19" ht="12" customHeight="1" outlineLevel="1">
      <c r="A524" s="37">
        <v>0.125</v>
      </c>
      <c r="B524" s="86">
        <v>1300</v>
      </c>
      <c r="C524" s="86">
        <v>800</v>
      </c>
      <c r="D524" s="87">
        <v>0.17199999999999999</v>
      </c>
      <c r="E524" s="87">
        <v>0.68200000000000005</v>
      </c>
      <c r="F524" s="226">
        <v>0.46</v>
      </c>
      <c r="G524" s="87">
        <v>0.68</v>
      </c>
      <c r="H524" s="226">
        <v>0.46</v>
      </c>
      <c r="I524" s="228">
        <v>16.8</v>
      </c>
      <c r="J524" s="228">
        <v>14.4</v>
      </c>
      <c r="K524" s="228">
        <v>0.6</v>
      </c>
      <c r="L524" s="228">
        <v>2.4</v>
      </c>
      <c r="M524" s="414">
        <f t="shared" si="145"/>
        <v>15.360000000000001</v>
      </c>
      <c r="N524" s="414">
        <f t="shared" si="146"/>
        <v>1.68</v>
      </c>
      <c r="O524" s="88">
        <v>8.1</v>
      </c>
      <c r="P524" s="38">
        <f t="shared" si="133"/>
        <v>0.61538461538461542</v>
      </c>
      <c r="Q524" s="415">
        <f t="shared" si="144"/>
        <v>1.625</v>
      </c>
      <c r="R524" s="409"/>
      <c r="S524" s="410"/>
    </row>
    <row r="525" spans="1:19" ht="12" customHeight="1" outlineLevel="1">
      <c r="A525" s="37">
        <v>0.16666666666666666</v>
      </c>
      <c r="B525" s="86">
        <v>1307</v>
      </c>
      <c r="C525" s="86">
        <v>818</v>
      </c>
      <c r="D525" s="87"/>
      <c r="E525" s="87"/>
      <c r="F525" s="226"/>
      <c r="G525" s="87"/>
      <c r="H525" s="226"/>
      <c r="I525" s="226"/>
      <c r="J525" s="226"/>
      <c r="K525" s="226"/>
      <c r="L525" s="226"/>
      <c r="M525" s="414"/>
      <c r="N525" s="414"/>
      <c r="O525" s="88"/>
      <c r="P525" s="38">
        <f t="shared" si="133"/>
        <v>0.62586074980872231</v>
      </c>
      <c r="Q525" s="415">
        <f t="shared" si="144"/>
        <v>1.597799511002445</v>
      </c>
      <c r="R525" s="409"/>
      <c r="S525" s="407"/>
    </row>
    <row r="526" spans="1:19" ht="12" customHeight="1" outlineLevel="1">
      <c r="A526" s="37">
        <v>0.20833333333333334</v>
      </c>
      <c r="B526" s="86">
        <v>1301</v>
      </c>
      <c r="C526" s="86">
        <v>789</v>
      </c>
      <c r="D526" s="87">
        <v>0.16200000000000001</v>
      </c>
      <c r="E526" s="87">
        <v>0.61399999999999999</v>
      </c>
      <c r="F526" s="226">
        <v>0.41</v>
      </c>
      <c r="G526" s="87">
        <v>0.82</v>
      </c>
      <c r="H526" s="226">
        <v>0.53</v>
      </c>
      <c r="I526" s="228">
        <v>20.100000000000001</v>
      </c>
      <c r="J526" s="228">
        <v>12.8</v>
      </c>
      <c r="K526" s="228">
        <v>1.6</v>
      </c>
      <c r="L526" s="228">
        <v>1.9</v>
      </c>
      <c r="M526" s="414">
        <f t="shared" si="145"/>
        <v>15.72</v>
      </c>
      <c r="N526" s="414">
        <f t="shared" si="146"/>
        <v>1.78</v>
      </c>
      <c r="O526" s="88">
        <v>8.1</v>
      </c>
      <c r="P526" s="38">
        <f t="shared" si="133"/>
        <v>0.606456571867794</v>
      </c>
      <c r="Q526" s="415">
        <f t="shared" si="144"/>
        <v>1.6489226869455007</v>
      </c>
      <c r="R526" s="409"/>
      <c r="S526" s="407"/>
    </row>
    <row r="527" spans="1:19" ht="12" customHeight="1" outlineLevel="1">
      <c r="A527" s="37">
        <v>0.25</v>
      </c>
      <c r="B527" s="86">
        <v>1317</v>
      </c>
      <c r="C527" s="86">
        <v>889</v>
      </c>
      <c r="D527" s="87"/>
      <c r="E527" s="87"/>
      <c r="F527" s="226"/>
      <c r="G527" s="87"/>
      <c r="H527" s="226"/>
      <c r="I527" s="226"/>
      <c r="J527" s="226"/>
      <c r="K527" s="226"/>
      <c r="L527" s="226"/>
      <c r="M527" s="414"/>
      <c r="N527" s="414"/>
      <c r="O527" s="88"/>
      <c r="P527" s="38">
        <f t="shared" si="133"/>
        <v>0.67501898253606685</v>
      </c>
      <c r="Q527" s="415">
        <f t="shared" si="144"/>
        <v>1.4814398200224972</v>
      </c>
      <c r="R527" s="409"/>
      <c r="S527" s="407"/>
    </row>
    <row r="528" spans="1:19" ht="12" customHeight="1" outlineLevel="1">
      <c r="A528" s="37">
        <v>0.29166666666666669</v>
      </c>
      <c r="B528" s="86">
        <v>1285</v>
      </c>
      <c r="C528" s="86">
        <v>697</v>
      </c>
      <c r="D528" s="87">
        <v>0.155</v>
      </c>
      <c r="E528" s="87">
        <v>0.60399999999999998</v>
      </c>
      <c r="F528" s="226">
        <v>0.4</v>
      </c>
      <c r="G528" s="87">
        <v>0.72699999999999998</v>
      </c>
      <c r="H528" s="226">
        <v>0.48</v>
      </c>
      <c r="I528" s="226">
        <v>21.5</v>
      </c>
      <c r="J528" s="226">
        <v>16.5</v>
      </c>
      <c r="K528" s="228">
        <v>2.5</v>
      </c>
      <c r="L528" s="228">
        <v>2.5</v>
      </c>
      <c r="M528" s="414">
        <f t="shared" si="145"/>
        <v>18.5</v>
      </c>
      <c r="N528" s="414">
        <f t="shared" si="146"/>
        <v>2.5</v>
      </c>
      <c r="O528" s="88">
        <v>8.1</v>
      </c>
      <c r="P528" s="38">
        <f t="shared" si="133"/>
        <v>0.54241245136186766</v>
      </c>
      <c r="Q528" s="415">
        <f t="shared" si="144"/>
        <v>1.8436154949784793</v>
      </c>
      <c r="R528" s="409"/>
      <c r="S528" s="407"/>
    </row>
    <row r="529" spans="1:19" ht="12" customHeight="1" outlineLevel="1">
      <c r="A529" s="89">
        <v>0.33333333333333331</v>
      </c>
      <c r="B529" s="90">
        <v>1158</v>
      </c>
      <c r="C529" s="90">
        <v>740</v>
      </c>
      <c r="D529" s="91"/>
      <c r="E529" s="91"/>
      <c r="F529" s="227"/>
      <c r="G529" s="91"/>
      <c r="H529" s="227"/>
      <c r="I529" s="227"/>
      <c r="J529" s="227"/>
      <c r="K529" s="227"/>
      <c r="L529" s="91"/>
      <c r="M529" s="91"/>
      <c r="N529" s="91"/>
      <c r="O529" s="92"/>
      <c r="P529" s="93">
        <f t="shared" si="133"/>
        <v>0.63903281519861832</v>
      </c>
      <c r="Q529" s="415">
        <f t="shared" si="144"/>
        <v>1.5648648648648649</v>
      </c>
      <c r="R529" s="409"/>
      <c r="S529" s="407"/>
    </row>
    <row r="530" spans="1:19" ht="12" customHeight="1">
      <c r="A530" s="83">
        <v>46286</v>
      </c>
      <c r="B530" s="84">
        <f>+IF(SUM(B506:B529)=0, "", SUM(B506:B529))</f>
        <v>29820</v>
      </c>
      <c r="C530" s="84">
        <f>+IF(SUM(C506:C529)=0, "", SUM(C506:C529))</f>
        <v>18487</v>
      </c>
      <c r="D530" s="419">
        <f>+IFERROR((AVERAGE(D506:D529)),0)</f>
        <v>0.16491666666666668</v>
      </c>
      <c r="E530" s="419">
        <f>+IFERROR((AVERAGE(E506:E529)),0)</f>
        <v>0.63966666666666672</v>
      </c>
      <c r="F530" s="418">
        <f>+IFERROR((AVERAGE(F506:F529)),0)</f>
        <v>0.4216666666666668</v>
      </c>
      <c r="G530" s="419">
        <f>+IFERROR((AVERAGE(G506:G529)),0)</f>
        <v>0.65966666666666673</v>
      </c>
      <c r="H530" s="418">
        <f>+IFERROR((AVERAGE(H506:H529)),0)</f>
        <v>0.42750000000000005</v>
      </c>
      <c r="I530" s="420">
        <f t="shared" ref="I530:L530" si="147">+IFERROR((AVERAGE(I506:I529)),"")</f>
        <v>23.25</v>
      </c>
      <c r="J530" s="420">
        <f t="shared" si="147"/>
        <v>15.833333333333334</v>
      </c>
      <c r="K530" s="420">
        <f t="shared" si="147"/>
        <v>2.3416666666666672</v>
      </c>
      <c r="L530" s="420">
        <f t="shared" si="147"/>
        <v>2.5</v>
      </c>
      <c r="M530" s="420">
        <f t="shared" ref="M530" si="148">+IFERROR((AVERAGE(M506:M529)),0)</f>
        <v>18.800000000000004</v>
      </c>
      <c r="N530" s="420">
        <f t="shared" ref="N530" si="149">+IFERROR((AVERAGE(N506:N529)),0)</f>
        <v>2.436666666666667</v>
      </c>
      <c r="O530" s="420">
        <f>+IFERROR((AVERAGE(O506:O529)),0)</f>
        <v>8.1999999999999975</v>
      </c>
      <c r="P530" s="85">
        <f t="shared" si="133"/>
        <v>0.61995305164319248</v>
      </c>
      <c r="Q530" s="416">
        <f>IFERROR(1/P530,0)</f>
        <v>1.6130253691783416</v>
      </c>
      <c r="R530" s="409"/>
      <c r="S530" s="407"/>
    </row>
    <row r="531" spans="1:19" ht="12" customHeight="1" outlineLevel="1">
      <c r="A531" s="36">
        <v>0.375</v>
      </c>
      <c r="B531" s="86">
        <v>1181</v>
      </c>
      <c r="C531" s="86">
        <v>816</v>
      </c>
      <c r="D531" s="87">
        <v>0.13800000000000001</v>
      </c>
      <c r="E531" s="87">
        <v>0.71</v>
      </c>
      <c r="F531" s="226">
        <v>0.44</v>
      </c>
      <c r="G531" s="87">
        <v>0.56399999999999995</v>
      </c>
      <c r="H531" s="226">
        <v>0.36</v>
      </c>
      <c r="I531" s="228">
        <v>21.9</v>
      </c>
      <c r="J531" s="228">
        <v>15.4</v>
      </c>
      <c r="K531" s="228">
        <v>2.9</v>
      </c>
      <c r="L531" s="228">
        <v>2.6</v>
      </c>
      <c r="M531" s="414">
        <f>+I531*0.4+J531*0.6</f>
        <v>18</v>
      </c>
      <c r="N531" s="414">
        <f>+K531*0.4+L531*0.6</f>
        <v>2.7199999999999998</v>
      </c>
      <c r="O531" s="88">
        <v>8.4</v>
      </c>
      <c r="P531" s="38">
        <f t="shared" si="133"/>
        <v>0.69093988145639285</v>
      </c>
      <c r="Q531" s="415">
        <f>IFERROR(1/P531,0)</f>
        <v>1.4473039215686276</v>
      </c>
      <c r="S531" s="410"/>
    </row>
    <row r="532" spans="1:19" ht="12" customHeight="1" outlineLevel="1">
      <c r="A532" s="39">
        <v>0.41666666666666669</v>
      </c>
      <c r="B532" s="86">
        <v>1318</v>
      </c>
      <c r="C532" s="86">
        <v>711</v>
      </c>
      <c r="D532" s="87"/>
      <c r="E532" s="87"/>
      <c r="F532" s="226"/>
      <c r="G532" s="87"/>
      <c r="H532" s="226"/>
      <c r="I532" s="228"/>
      <c r="J532" s="228"/>
      <c r="K532" s="228"/>
      <c r="L532" s="228"/>
      <c r="M532" s="228"/>
      <c r="N532" s="87"/>
      <c r="O532" s="88"/>
      <c r="P532" s="38">
        <f t="shared" si="133"/>
        <v>0.53945371775417295</v>
      </c>
      <c r="Q532" s="415">
        <f>IFERROR(1/P532,0)</f>
        <v>1.8537271448663855</v>
      </c>
      <c r="R532" s="409"/>
      <c r="S532" s="410"/>
    </row>
    <row r="533" spans="1:19" ht="12" customHeight="1" outlineLevel="1">
      <c r="A533" s="39">
        <v>0.45833333333333331</v>
      </c>
      <c r="B533" s="86">
        <v>1434</v>
      </c>
      <c r="C533" s="86">
        <v>882</v>
      </c>
      <c r="D533" s="87">
        <v>0.126</v>
      </c>
      <c r="E533" s="87">
        <v>0.69699999999999995</v>
      </c>
      <c r="F533" s="226">
        <v>0.44</v>
      </c>
      <c r="G533" s="87">
        <v>0.53600000000000003</v>
      </c>
      <c r="H533" s="226">
        <v>0.36</v>
      </c>
      <c r="I533" s="228">
        <v>21</v>
      </c>
      <c r="J533" s="228">
        <v>14.9</v>
      </c>
      <c r="K533" s="228">
        <v>2.4</v>
      </c>
      <c r="L533" s="228">
        <v>2.4</v>
      </c>
      <c r="M533" s="414">
        <f>+I533*0.4+J533*0.6</f>
        <v>17.34</v>
      </c>
      <c r="N533" s="414">
        <f>+K533*0.4+L533*0.6</f>
        <v>2.4</v>
      </c>
      <c r="O533" s="88">
        <v>8.5</v>
      </c>
      <c r="P533" s="38">
        <f t="shared" si="133"/>
        <v>0.61506276150627615</v>
      </c>
      <c r="Q533" s="415">
        <f t="shared" ref="Q533:Q554" si="150">IFERROR(1/P533,0)</f>
        <v>1.6258503401360545</v>
      </c>
      <c r="R533" s="409"/>
      <c r="S533" s="410"/>
    </row>
    <row r="534" spans="1:19" ht="12" customHeight="1" outlineLevel="1">
      <c r="A534" s="39">
        <v>0.5</v>
      </c>
      <c r="B534" s="86">
        <v>1343</v>
      </c>
      <c r="C534" s="86">
        <v>864</v>
      </c>
      <c r="D534" s="87"/>
      <c r="E534" s="87"/>
      <c r="F534" s="226"/>
      <c r="G534" s="87"/>
      <c r="H534" s="226"/>
      <c r="I534" s="228"/>
      <c r="J534" s="228"/>
      <c r="K534" s="228"/>
      <c r="L534" s="228"/>
      <c r="M534" s="414"/>
      <c r="N534" s="414"/>
      <c r="O534" s="88"/>
      <c r="P534" s="38">
        <f t="shared" si="133"/>
        <v>0.64333581533879369</v>
      </c>
      <c r="Q534" s="415">
        <f t="shared" si="150"/>
        <v>1.5543981481481484</v>
      </c>
      <c r="R534" s="409"/>
      <c r="S534" s="410"/>
    </row>
    <row r="535" spans="1:19" ht="12" customHeight="1" outlineLevel="1">
      <c r="A535" s="39">
        <v>0.54166666666666663</v>
      </c>
      <c r="B535" s="86">
        <v>1418</v>
      </c>
      <c r="C535" s="86">
        <v>1070</v>
      </c>
      <c r="D535" s="87">
        <v>0.14399999999999999</v>
      </c>
      <c r="E535" s="87">
        <v>0.50700000000000001</v>
      </c>
      <c r="F535" s="226">
        <v>0.36</v>
      </c>
      <c r="G535" s="87">
        <v>0.57699999999999996</v>
      </c>
      <c r="H535" s="226">
        <v>0.37</v>
      </c>
      <c r="I535" s="228">
        <v>20.8</v>
      </c>
      <c r="J535" s="228">
        <v>14.8</v>
      </c>
      <c r="K535" s="228">
        <v>2.2999999999999998</v>
      </c>
      <c r="L535" s="228">
        <v>2.2999999999999998</v>
      </c>
      <c r="M535" s="414">
        <f>+I535*0.4+J535*0.6</f>
        <v>17.200000000000003</v>
      </c>
      <c r="N535" s="414">
        <f>+K535*0.4+L535*0.6</f>
        <v>2.2999999999999998</v>
      </c>
      <c r="O535" s="88">
        <v>8.5</v>
      </c>
      <c r="P535" s="38">
        <f t="shared" si="133"/>
        <v>0.75458392101551486</v>
      </c>
      <c r="Q535" s="415">
        <f t="shared" si="150"/>
        <v>1.325233644859813</v>
      </c>
      <c r="R535" s="409"/>
      <c r="S535" s="407"/>
    </row>
    <row r="536" spans="1:19" ht="12" customHeight="1" outlineLevel="1">
      <c r="A536" s="39">
        <v>0.58333333333333337</v>
      </c>
      <c r="B536" s="86">
        <v>1497</v>
      </c>
      <c r="C536" s="86">
        <v>985</v>
      </c>
      <c r="D536" s="87"/>
      <c r="E536" s="87"/>
      <c r="F536" s="226"/>
      <c r="G536" s="87"/>
      <c r="H536" s="226"/>
      <c r="I536" s="228"/>
      <c r="J536" s="228"/>
      <c r="K536" s="228"/>
      <c r="L536" s="228"/>
      <c r="M536" s="414"/>
      <c r="N536" s="414"/>
      <c r="O536" s="88"/>
      <c r="P536" s="38">
        <f t="shared" si="133"/>
        <v>0.65798263193052775</v>
      </c>
      <c r="Q536" s="415">
        <f t="shared" si="150"/>
        <v>1.5197969543147207</v>
      </c>
      <c r="R536" s="409"/>
      <c r="S536" s="410"/>
    </row>
    <row r="537" spans="1:19" ht="12" customHeight="1" outlineLevel="1">
      <c r="A537" s="37">
        <v>0.625</v>
      </c>
      <c r="B537" s="86">
        <v>1529</v>
      </c>
      <c r="C537" s="86">
        <v>957</v>
      </c>
      <c r="D537" s="87">
        <v>0.158</v>
      </c>
      <c r="E537" s="87">
        <v>0.52400000000000002</v>
      </c>
      <c r="F537" s="226">
        <v>0.36</v>
      </c>
      <c r="G537" s="87">
        <v>0.60799999999999998</v>
      </c>
      <c r="H537" s="226">
        <v>0.38</v>
      </c>
      <c r="I537" s="228">
        <v>20.6</v>
      </c>
      <c r="J537" s="228">
        <v>15.7</v>
      </c>
      <c r="K537" s="228">
        <v>2.2000000000000002</v>
      </c>
      <c r="L537" s="228">
        <v>2.2999999999999998</v>
      </c>
      <c r="M537" s="414">
        <f>+I537*0.4+J537*0.6</f>
        <v>17.66</v>
      </c>
      <c r="N537" s="414">
        <f>+K537*0.4+L537*0.6</f>
        <v>2.2599999999999998</v>
      </c>
      <c r="O537" s="88">
        <v>8.4</v>
      </c>
      <c r="P537" s="38">
        <f>+IFERROR(C537/B537,"")</f>
        <v>0.62589928057553956</v>
      </c>
      <c r="Q537" s="415">
        <f t="shared" si="150"/>
        <v>1.5977011494252873</v>
      </c>
      <c r="R537" s="409"/>
      <c r="S537" s="410"/>
    </row>
    <row r="538" spans="1:19" ht="12" customHeight="1" outlineLevel="1">
      <c r="A538" s="37">
        <v>0.66666666666666663</v>
      </c>
      <c r="B538" s="86">
        <v>1491</v>
      </c>
      <c r="C538" s="86">
        <v>974</v>
      </c>
      <c r="D538" s="87"/>
      <c r="E538" s="87"/>
      <c r="F538" s="226"/>
      <c r="G538" s="87"/>
      <c r="H538" s="226"/>
      <c r="I538" s="228"/>
      <c r="J538" s="228"/>
      <c r="K538" s="228"/>
      <c r="L538" s="228"/>
      <c r="M538" s="414"/>
      <c r="N538" s="414"/>
      <c r="O538" s="88"/>
      <c r="P538" s="38">
        <f>+IFERROR(C538/B538,"")</f>
        <v>0.65325285043594905</v>
      </c>
      <c r="Q538" s="415">
        <f t="shared" si="150"/>
        <v>1.530800821355236</v>
      </c>
      <c r="R538" s="412"/>
      <c r="S538" s="407"/>
    </row>
    <row r="539" spans="1:19" ht="12" customHeight="1" outlineLevel="1">
      <c r="A539" s="94">
        <v>0.70833333333333337</v>
      </c>
      <c r="B539" s="86">
        <v>1412</v>
      </c>
      <c r="C539" s="86">
        <v>1141</v>
      </c>
      <c r="D539" s="157">
        <v>0.185</v>
      </c>
      <c r="E539" s="87">
        <v>0.67</v>
      </c>
      <c r="F539" s="226">
        <v>0.43</v>
      </c>
      <c r="G539" s="87">
        <v>0.60299999999999998</v>
      </c>
      <c r="H539" s="226">
        <v>0.38</v>
      </c>
      <c r="I539" s="228">
        <v>22.1</v>
      </c>
      <c r="J539" s="228">
        <v>13.8</v>
      </c>
      <c r="K539" s="228">
        <v>1.9</v>
      </c>
      <c r="L539" s="228">
        <v>1.5</v>
      </c>
      <c r="M539" s="414">
        <f>+I539*0.4+J539*0.6</f>
        <v>17.12</v>
      </c>
      <c r="N539" s="414">
        <f>+K539*0.4+L539*0.6</f>
        <v>1.66</v>
      </c>
      <c r="O539" s="88">
        <v>8.4</v>
      </c>
      <c r="P539" s="38">
        <f t="shared" si="133"/>
        <v>0.80807365439093481</v>
      </c>
      <c r="Q539" s="415">
        <f t="shared" si="150"/>
        <v>1.2375109553023664</v>
      </c>
      <c r="R539" s="409" t="s">
        <v>261</v>
      </c>
      <c r="S539" s="407"/>
    </row>
    <row r="540" spans="1:19" ht="12" customHeight="1" outlineLevel="1">
      <c r="A540" s="37">
        <v>0.75</v>
      </c>
      <c r="B540" s="86">
        <v>1394</v>
      </c>
      <c r="C540" s="86">
        <v>1005</v>
      </c>
      <c r="D540" s="87"/>
      <c r="E540" s="87"/>
      <c r="F540" s="226"/>
      <c r="G540" s="87"/>
      <c r="H540" s="226"/>
      <c r="I540" s="226"/>
      <c r="J540" s="226"/>
      <c r="K540" s="226"/>
      <c r="L540" s="226"/>
      <c r="M540" s="414"/>
      <c r="N540" s="414"/>
      <c r="O540" s="88"/>
      <c r="P540" s="38">
        <f t="shared" si="133"/>
        <v>0.72094691535150646</v>
      </c>
      <c r="Q540" s="415">
        <f t="shared" si="150"/>
        <v>1.3870646766169155</v>
      </c>
      <c r="R540" s="409" t="s">
        <v>262</v>
      </c>
      <c r="S540" s="407"/>
    </row>
    <row r="541" spans="1:19" ht="12" customHeight="1" outlineLevel="1">
      <c r="A541" s="37">
        <v>0.79166666666666663</v>
      </c>
      <c r="B541" s="86">
        <v>1265</v>
      </c>
      <c r="C541" s="86">
        <v>946</v>
      </c>
      <c r="D541" s="87">
        <v>0.19700000000000001</v>
      </c>
      <c r="E541" s="87">
        <v>0.63100000000000001</v>
      </c>
      <c r="F541" s="226">
        <v>0.41</v>
      </c>
      <c r="G541" s="87">
        <v>0.56899999999999995</v>
      </c>
      <c r="H541" s="226">
        <v>0.36</v>
      </c>
      <c r="I541" s="228">
        <v>25.7</v>
      </c>
      <c r="J541" s="226">
        <v>13.6</v>
      </c>
      <c r="K541" s="228">
        <v>2.2999999999999998</v>
      </c>
      <c r="L541" s="228">
        <v>1.9</v>
      </c>
      <c r="M541" s="414">
        <f>+I541*0.4+J541*0.6</f>
        <v>18.440000000000001</v>
      </c>
      <c r="N541" s="414">
        <f>+K541*0.4+L541*0.6</f>
        <v>2.0599999999999996</v>
      </c>
      <c r="O541" s="88">
        <v>8.6</v>
      </c>
      <c r="P541" s="38">
        <f t="shared" si="133"/>
        <v>0.74782608695652175</v>
      </c>
      <c r="Q541" s="415">
        <f t="shared" si="150"/>
        <v>1.3372093023255813</v>
      </c>
      <c r="R541" s="409" t="s">
        <v>263</v>
      </c>
      <c r="S541" s="407"/>
    </row>
    <row r="542" spans="1:19" ht="12" customHeight="1" outlineLevel="1">
      <c r="A542" s="37">
        <v>0.83333333333333337</v>
      </c>
      <c r="B542" s="86">
        <v>1126</v>
      </c>
      <c r="C542" s="86">
        <v>723</v>
      </c>
      <c r="D542" s="87"/>
      <c r="E542" s="87"/>
      <c r="F542" s="226"/>
      <c r="G542" s="87"/>
      <c r="H542" s="226"/>
      <c r="I542" s="226"/>
      <c r="J542" s="228"/>
      <c r="K542" s="226"/>
      <c r="L542" s="226"/>
      <c r="M542" s="414"/>
      <c r="N542" s="414"/>
      <c r="O542" s="88"/>
      <c r="P542" s="38">
        <f t="shared" si="133"/>
        <v>0.6420959147424512</v>
      </c>
      <c r="Q542" s="415">
        <f t="shared" si="150"/>
        <v>1.5573997233748269</v>
      </c>
      <c r="R542" s="409" t="s">
        <v>264</v>
      </c>
      <c r="S542" s="410"/>
    </row>
    <row r="543" spans="1:19" ht="12" customHeight="1" outlineLevel="1">
      <c r="A543" s="37">
        <v>0.875</v>
      </c>
      <c r="B543" s="86">
        <v>1128</v>
      </c>
      <c r="C543" s="86">
        <v>770</v>
      </c>
      <c r="D543" s="87">
        <v>0.18</v>
      </c>
      <c r="E543" s="87">
        <v>0.61799999999999999</v>
      </c>
      <c r="F543" s="226">
        <v>0.4</v>
      </c>
      <c r="G543" s="87">
        <v>0.60699999999999998</v>
      </c>
      <c r="H543" s="226">
        <v>0.41</v>
      </c>
      <c r="I543" s="228">
        <v>30.6</v>
      </c>
      <c r="J543" s="228">
        <v>14</v>
      </c>
      <c r="K543" s="228">
        <v>2.7</v>
      </c>
      <c r="L543" s="228">
        <v>2.4</v>
      </c>
      <c r="M543" s="414">
        <f>+I543*0.4+J543*0.6</f>
        <v>20.64</v>
      </c>
      <c r="N543" s="414">
        <f>+K543*0.4+L543*0.6</f>
        <v>2.52</v>
      </c>
      <c r="O543" s="88">
        <v>8.5</v>
      </c>
      <c r="P543" s="38">
        <f t="shared" ref="P543:P606" si="151">+IFERROR(C543/B543,"")</f>
        <v>0.68262411347517726</v>
      </c>
      <c r="Q543" s="415">
        <f t="shared" si="150"/>
        <v>1.464935064935065</v>
      </c>
      <c r="R543" s="409"/>
      <c r="S543" s="410"/>
    </row>
    <row r="544" spans="1:19" ht="12" customHeight="1" outlineLevel="1">
      <c r="A544" s="37">
        <v>0.91666666666666663</v>
      </c>
      <c r="B544" s="86">
        <v>1117</v>
      </c>
      <c r="C544" s="86">
        <v>784</v>
      </c>
      <c r="D544" s="87"/>
      <c r="E544" s="87"/>
      <c r="F544" s="226"/>
      <c r="G544" s="87"/>
      <c r="H544" s="226"/>
      <c r="I544" s="228"/>
      <c r="J544" s="228"/>
      <c r="K544" s="228"/>
      <c r="L544" s="228"/>
      <c r="M544" s="414"/>
      <c r="N544" s="414"/>
      <c r="O544" s="88"/>
      <c r="P544" s="38">
        <f t="shared" si="151"/>
        <v>0.70188003581020586</v>
      </c>
      <c r="Q544" s="415">
        <f t="shared" si="150"/>
        <v>1.4247448979591837</v>
      </c>
      <c r="R544" s="409" t="s">
        <v>265</v>
      </c>
      <c r="S544" s="410"/>
    </row>
    <row r="545" spans="1:19" ht="12" customHeight="1" outlineLevel="1">
      <c r="A545" s="37">
        <v>0.95833333333333337</v>
      </c>
      <c r="B545" s="86">
        <v>1278</v>
      </c>
      <c r="C545" s="86">
        <v>680</v>
      </c>
      <c r="D545" s="87">
        <v>0.13900000000000001</v>
      </c>
      <c r="E545" s="87">
        <v>0.58799999999999997</v>
      </c>
      <c r="F545" s="226">
        <v>0.38</v>
      </c>
      <c r="G545" s="87">
        <v>0.62</v>
      </c>
      <c r="H545" s="226">
        <v>0.43</v>
      </c>
      <c r="I545" s="228">
        <v>28.5</v>
      </c>
      <c r="J545" s="228">
        <v>14.1</v>
      </c>
      <c r="K545" s="228">
        <v>2.8</v>
      </c>
      <c r="L545" s="228">
        <v>2</v>
      </c>
      <c r="M545" s="414">
        <f>+I545*0.4+J545*0.6</f>
        <v>19.86</v>
      </c>
      <c r="N545" s="414">
        <f>+K545*0.4+L545*0.6</f>
        <v>2.3199999999999998</v>
      </c>
      <c r="O545" s="88">
        <v>8.4</v>
      </c>
      <c r="P545" s="38">
        <f t="shared" si="151"/>
        <v>0.53208137715179971</v>
      </c>
      <c r="Q545" s="415">
        <f t="shared" si="150"/>
        <v>1.8794117647058823</v>
      </c>
      <c r="R545" s="409"/>
      <c r="S545" s="410"/>
    </row>
    <row r="546" spans="1:19" ht="12" customHeight="1" outlineLevel="1">
      <c r="A546" s="37">
        <v>0</v>
      </c>
      <c r="B546" s="86">
        <v>1303</v>
      </c>
      <c r="C546" s="86">
        <v>833</v>
      </c>
      <c r="D546" s="87"/>
      <c r="E546" s="87"/>
      <c r="F546" s="226"/>
      <c r="G546" s="87"/>
      <c r="H546" s="226"/>
      <c r="I546" s="228"/>
      <c r="J546" s="228"/>
      <c r="K546" s="228"/>
      <c r="L546" s="228"/>
      <c r="M546" s="414"/>
      <c r="N546" s="414"/>
      <c r="O546" s="88"/>
      <c r="P546" s="38">
        <f t="shared" si="151"/>
        <v>0.63929393706830395</v>
      </c>
      <c r="Q546" s="415">
        <f>IFERROR(1/P546,0)</f>
        <v>1.5642256902761102</v>
      </c>
      <c r="R546" s="409"/>
      <c r="S546" s="410"/>
    </row>
    <row r="547" spans="1:19" ht="12" customHeight="1" outlineLevel="1">
      <c r="A547" s="37">
        <v>4.1666666666666664E-2</v>
      </c>
      <c r="B547" s="86">
        <v>1312</v>
      </c>
      <c r="C547" s="86">
        <v>883</v>
      </c>
      <c r="D547" s="87">
        <v>0.16</v>
      </c>
      <c r="E547" s="87">
        <v>0.58899999999999997</v>
      </c>
      <c r="F547" s="226">
        <v>0.38</v>
      </c>
      <c r="G547" s="87">
        <v>0.66600000000000004</v>
      </c>
      <c r="H547" s="226">
        <v>0.46</v>
      </c>
      <c r="I547" s="228">
        <v>21.8</v>
      </c>
      <c r="J547" s="228">
        <v>15</v>
      </c>
      <c r="K547" s="228">
        <v>2.2000000000000002</v>
      </c>
      <c r="L547" s="228">
        <v>2.2000000000000002</v>
      </c>
      <c r="M547" s="414">
        <f>+I547*0.4+J547*0.6</f>
        <v>17.72</v>
      </c>
      <c r="N547" s="414">
        <f>+K547*0.4+L547*0.6</f>
        <v>2.2000000000000002</v>
      </c>
      <c r="O547" s="88">
        <v>8.1999999999999993</v>
      </c>
      <c r="P547" s="38">
        <f t="shared" si="151"/>
        <v>0.67301829268292679</v>
      </c>
      <c r="Q547" s="415">
        <f t="shared" si="150"/>
        <v>1.4858437146092867</v>
      </c>
      <c r="R547" s="409"/>
      <c r="S547" s="410"/>
    </row>
    <row r="548" spans="1:19" ht="12" customHeight="1" outlineLevel="1">
      <c r="A548" s="37">
        <v>8.3333333333333329E-2</v>
      </c>
      <c r="B548" s="86">
        <v>1323</v>
      </c>
      <c r="C548" s="86">
        <v>890</v>
      </c>
      <c r="D548" s="87"/>
      <c r="E548" s="87"/>
      <c r="F548" s="226"/>
      <c r="G548" s="87"/>
      <c r="H548" s="226"/>
      <c r="I548" s="226"/>
      <c r="J548" s="226"/>
      <c r="K548" s="226"/>
      <c r="L548" s="226"/>
      <c r="M548" s="414"/>
      <c r="N548" s="414"/>
      <c r="O548" s="88"/>
      <c r="P548" s="38">
        <f t="shared" si="151"/>
        <v>0.67271352985638699</v>
      </c>
      <c r="Q548" s="415">
        <f t="shared" si="150"/>
        <v>1.4865168539325844</v>
      </c>
      <c r="R548" s="409"/>
      <c r="S548" s="410"/>
    </row>
    <row r="549" spans="1:19" ht="12" customHeight="1" outlineLevel="1">
      <c r="A549" s="37">
        <v>0.125</v>
      </c>
      <c r="B549" s="86">
        <v>1282</v>
      </c>
      <c r="C549" s="86">
        <v>810</v>
      </c>
      <c r="D549" s="87">
        <v>0.184</v>
      </c>
      <c r="E549" s="87">
        <v>0.64</v>
      </c>
      <c r="F549" s="226">
        <v>0.42</v>
      </c>
      <c r="G549" s="87">
        <v>0.78100000000000003</v>
      </c>
      <c r="H549" s="226">
        <v>0.54</v>
      </c>
      <c r="I549" s="228">
        <v>20.9</v>
      </c>
      <c r="J549" s="228">
        <v>15</v>
      </c>
      <c r="K549" s="228">
        <v>2.8</v>
      </c>
      <c r="L549" s="228">
        <v>2</v>
      </c>
      <c r="M549" s="414">
        <f>+I549*0.4+J549*0.6</f>
        <v>17.36</v>
      </c>
      <c r="N549" s="414">
        <f>+K549*0.4+L549*0.6</f>
        <v>2.3199999999999998</v>
      </c>
      <c r="O549" s="88">
        <v>8.1999999999999993</v>
      </c>
      <c r="P549" s="38">
        <f t="shared" si="151"/>
        <v>0.6318252730109204</v>
      </c>
      <c r="Q549" s="415">
        <f t="shared" si="150"/>
        <v>1.5827160493827162</v>
      </c>
      <c r="R549" s="409"/>
      <c r="S549" s="407"/>
    </row>
    <row r="550" spans="1:19" ht="12" customHeight="1" outlineLevel="1">
      <c r="A550" s="37">
        <v>0.16666666666666666</v>
      </c>
      <c r="B550" s="86">
        <v>1308</v>
      </c>
      <c r="C550" s="86">
        <v>883</v>
      </c>
      <c r="D550" s="87"/>
      <c r="E550" s="87"/>
      <c r="F550" s="226"/>
      <c r="G550" s="87"/>
      <c r="H550" s="226"/>
      <c r="I550" s="226"/>
      <c r="J550" s="226"/>
      <c r="K550" s="226"/>
      <c r="L550" s="226"/>
      <c r="M550" s="414"/>
      <c r="N550" s="414"/>
      <c r="O550" s="88"/>
      <c r="P550" s="38">
        <f t="shared" si="151"/>
        <v>0.67507645259938842</v>
      </c>
      <c r="Q550" s="415">
        <f t="shared" si="150"/>
        <v>1.481313703284258</v>
      </c>
      <c r="R550" s="409"/>
      <c r="S550" s="407"/>
    </row>
    <row r="551" spans="1:19" ht="12" customHeight="1" outlineLevel="1">
      <c r="A551" s="37">
        <v>0.20833333333333334</v>
      </c>
      <c r="B551" s="86">
        <v>1346</v>
      </c>
      <c r="C551" s="86">
        <v>877</v>
      </c>
      <c r="D551" s="87">
        <v>0.19700000000000001</v>
      </c>
      <c r="E551" s="87">
        <v>0.69299999999999995</v>
      </c>
      <c r="F551" s="226">
        <v>0.46</v>
      </c>
      <c r="G551" s="87">
        <v>0.66800000000000004</v>
      </c>
      <c r="H551" s="226">
        <v>0.44</v>
      </c>
      <c r="I551" s="226">
        <v>18.600000000000001</v>
      </c>
      <c r="J551" s="226">
        <v>12.1</v>
      </c>
      <c r="K551" s="228">
        <v>1.6</v>
      </c>
      <c r="L551" s="228">
        <v>1.9</v>
      </c>
      <c r="M551" s="414">
        <f>+I551*0.4+J551*0.6</f>
        <v>14.700000000000001</v>
      </c>
      <c r="N551" s="414">
        <f>+K551*0.4+L551*0.6</f>
        <v>1.78</v>
      </c>
      <c r="O551" s="88">
        <v>8.1</v>
      </c>
      <c r="P551" s="38">
        <f t="shared" si="151"/>
        <v>0.65156017830609214</v>
      </c>
      <c r="Q551" s="415">
        <f t="shared" si="150"/>
        <v>1.5347776510832383</v>
      </c>
      <c r="R551" s="409"/>
      <c r="S551" s="407"/>
    </row>
    <row r="552" spans="1:19" ht="12" customHeight="1" outlineLevel="1">
      <c r="A552" s="37">
        <v>0.25</v>
      </c>
      <c r="B552" s="86">
        <v>1319</v>
      </c>
      <c r="C552" s="86">
        <v>849</v>
      </c>
      <c r="D552" s="87"/>
      <c r="E552" s="87"/>
      <c r="F552" s="226"/>
      <c r="G552" s="87"/>
      <c r="H552" s="226"/>
      <c r="I552" s="226"/>
      <c r="J552" s="226"/>
      <c r="K552" s="226"/>
      <c r="L552" s="226"/>
      <c r="M552" s="414"/>
      <c r="N552" s="414"/>
      <c r="O552" s="88"/>
      <c r="P552" s="38">
        <f t="shared" si="151"/>
        <v>0.64366944655041702</v>
      </c>
      <c r="Q552" s="415">
        <f t="shared" si="150"/>
        <v>1.5535924617196701</v>
      </c>
      <c r="R552" s="409"/>
      <c r="S552" s="407"/>
    </row>
    <row r="553" spans="1:19" ht="12" customHeight="1" outlineLevel="1">
      <c r="A553" s="37">
        <v>0.29166666666666669</v>
      </c>
      <c r="B553" s="86">
        <v>1299</v>
      </c>
      <c r="C553" s="86">
        <v>817</v>
      </c>
      <c r="D553" s="87">
        <v>0.218</v>
      </c>
      <c r="E553" s="87">
        <v>0.63400000000000001</v>
      </c>
      <c r="F553" s="226">
        <v>0.41</v>
      </c>
      <c r="G553" s="87">
        <v>0.66100000000000003</v>
      </c>
      <c r="H553" s="226">
        <v>0.43</v>
      </c>
      <c r="I553" s="226"/>
      <c r="J553" s="226"/>
      <c r="K553" s="226">
        <v>2</v>
      </c>
      <c r="L553" s="226">
        <v>1.9</v>
      </c>
      <c r="M553" s="414">
        <f>+I553*0.4+J553*0.6</f>
        <v>0</v>
      </c>
      <c r="N553" s="414">
        <f>+K553*0.4+L553*0.6</f>
        <v>1.94</v>
      </c>
      <c r="O553" s="88">
        <v>8.1999999999999993</v>
      </c>
      <c r="P553" s="38">
        <f t="shared" si="151"/>
        <v>0.6289453425712086</v>
      </c>
      <c r="Q553" s="415">
        <f t="shared" si="150"/>
        <v>1.5899632802937578</v>
      </c>
      <c r="R553" s="409"/>
      <c r="S553" s="407"/>
    </row>
    <row r="554" spans="1:19" ht="12" customHeight="1" outlineLevel="1">
      <c r="A554" s="89">
        <v>0.33333333333333331</v>
      </c>
      <c r="B554" s="90">
        <v>1247</v>
      </c>
      <c r="C554" s="90">
        <v>957</v>
      </c>
      <c r="D554" s="91"/>
      <c r="E554" s="91"/>
      <c r="F554" s="227"/>
      <c r="G554" s="91"/>
      <c r="H554" s="227"/>
      <c r="I554" s="227"/>
      <c r="J554" s="227"/>
      <c r="K554" s="227"/>
      <c r="L554" s="91" t="s">
        <v>266</v>
      </c>
      <c r="M554" s="91"/>
      <c r="N554" s="91"/>
      <c r="O554" s="92"/>
      <c r="P554" s="93">
        <f t="shared" si="151"/>
        <v>0.76744186046511631</v>
      </c>
      <c r="Q554" s="415">
        <f t="shared" si="150"/>
        <v>1.303030303030303</v>
      </c>
      <c r="R554" s="409"/>
      <c r="S554" s="407"/>
    </row>
    <row r="555" spans="1:19" ht="12" customHeight="1">
      <c r="A555" s="83">
        <v>46287</v>
      </c>
      <c r="B555" s="84">
        <f>+IF(SUM(B531:B554)=0, "", SUM(B531:B554))</f>
        <v>31670</v>
      </c>
      <c r="C555" s="84">
        <f>+IF(SUM(C531:C554)=0, "", SUM(C531:C554))</f>
        <v>21107</v>
      </c>
      <c r="D555" s="419">
        <f>+IFERROR((AVERAGE(D531:D554)),0)</f>
        <v>0.16883333333333336</v>
      </c>
      <c r="E555" s="419">
        <f>+IFERROR((AVERAGE(E531:E554)),0)</f>
        <v>0.62508333333333332</v>
      </c>
      <c r="F555" s="418">
        <f>+IFERROR((AVERAGE(F531:F554)),0)</f>
        <v>0.40750000000000003</v>
      </c>
      <c r="G555" s="419">
        <f>+IFERROR((AVERAGE(G531:G554)),0)</f>
        <v>0.6216666666666667</v>
      </c>
      <c r="H555" s="418">
        <f>+IFERROR((AVERAGE(H531:H554)),0)</f>
        <v>0.41</v>
      </c>
      <c r="I555" s="420">
        <f t="shared" ref="I555:L555" si="152">+IFERROR((AVERAGE(I531:I554)),"")</f>
        <v>22.954545454545453</v>
      </c>
      <c r="J555" s="420">
        <f>+IFERROR((AVERAGE(J531:J554)),"")</f>
        <v>14.399999999999999</v>
      </c>
      <c r="K555" s="420">
        <f t="shared" si="152"/>
        <v>2.3416666666666668</v>
      </c>
      <c r="L555" s="420">
        <f t="shared" si="152"/>
        <v>2.1166666666666663</v>
      </c>
      <c r="M555" s="420">
        <f t="shared" ref="M555" si="153">+IFERROR((AVERAGE(M531:M554)),0)</f>
        <v>16.336666666666662</v>
      </c>
      <c r="N555" s="420">
        <f t="shared" ref="N555" si="154">+IFERROR((AVERAGE(N531:N554)),0)</f>
        <v>2.2066666666666666</v>
      </c>
      <c r="O555" s="420">
        <f>+IFERROR((AVERAGE(O531:O554)),0)</f>
        <v>8.3666666666666671</v>
      </c>
      <c r="P555" s="85">
        <f t="shared" si="151"/>
        <v>0.6664666877170824</v>
      </c>
      <c r="Q555" s="416">
        <f>IFERROR(1/P555,0)</f>
        <v>1.5004500876486475</v>
      </c>
      <c r="R555" s="409"/>
      <c r="S555" s="407"/>
    </row>
    <row r="556" spans="1:19" ht="12" customHeight="1" outlineLevel="1">
      <c r="A556" s="36">
        <v>0.375</v>
      </c>
      <c r="B556" s="86">
        <v>1268</v>
      </c>
      <c r="C556" s="86">
        <v>904</v>
      </c>
      <c r="D556" s="87">
        <v>0.223</v>
      </c>
      <c r="E556" s="87">
        <v>0.60099999999999998</v>
      </c>
      <c r="F556" s="226">
        <v>0.39</v>
      </c>
      <c r="G556" s="87">
        <v>0.71699999999999997</v>
      </c>
      <c r="H556" s="226">
        <v>0.41</v>
      </c>
      <c r="I556" s="228">
        <v>25.5</v>
      </c>
      <c r="J556" s="228">
        <v>18.399999999999999</v>
      </c>
      <c r="K556" s="228">
        <v>2.8</v>
      </c>
      <c r="L556" s="228">
        <v>2.6</v>
      </c>
      <c r="M556" s="414">
        <f>+I556*0.4+J556*0.6</f>
        <v>21.240000000000002</v>
      </c>
      <c r="N556" s="414">
        <f>+K556*0.4+L556*0.6</f>
        <v>2.6799999999999997</v>
      </c>
      <c r="O556" s="88">
        <v>8.6</v>
      </c>
      <c r="P556" s="38">
        <f t="shared" si="151"/>
        <v>0.71293375394321767</v>
      </c>
      <c r="Q556" s="415">
        <f>IFERROR(1/P556,0)</f>
        <v>1.4026548672566372</v>
      </c>
      <c r="R556" s="409"/>
      <c r="S556" s="410"/>
    </row>
    <row r="557" spans="1:19" ht="12" customHeight="1" outlineLevel="1">
      <c r="A557" s="39">
        <v>0.41666666666666669</v>
      </c>
      <c r="B557" s="86">
        <v>1315</v>
      </c>
      <c r="C557" s="86">
        <v>642</v>
      </c>
      <c r="D557" s="87"/>
      <c r="E557" s="87"/>
      <c r="F557" s="226"/>
      <c r="G557" s="87"/>
      <c r="H557" s="226"/>
      <c r="I557" s="228"/>
      <c r="J557" s="228"/>
      <c r="K557" s="228"/>
      <c r="L557" s="228"/>
      <c r="M557" s="228"/>
      <c r="N557" s="87"/>
      <c r="O557" s="88"/>
      <c r="P557" s="38">
        <f t="shared" si="151"/>
        <v>0.48821292775665398</v>
      </c>
      <c r="Q557" s="415">
        <f>IFERROR(1/P557,0)</f>
        <v>2.0482866043613708</v>
      </c>
      <c r="R557" s="409"/>
      <c r="S557" s="407"/>
    </row>
    <row r="558" spans="1:19" ht="12" customHeight="1" outlineLevel="1">
      <c r="A558" s="39">
        <v>0.45833333333333331</v>
      </c>
      <c r="B558" s="86">
        <v>1471</v>
      </c>
      <c r="C558" s="86">
        <v>771</v>
      </c>
      <c r="D558" s="87">
        <v>0.2</v>
      </c>
      <c r="E558" s="87">
        <v>0.51800000000000002</v>
      </c>
      <c r="F558" s="226">
        <v>0.36</v>
      </c>
      <c r="G558" s="87">
        <v>0.59099999999999997</v>
      </c>
      <c r="H558" s="226">
        <v>0.39</v>
      </c>
      <c r="I558" s="228">
        <v>23.6</v>
      </c>
      <c r="J558" s="228">
        <v>16.5</v>
      </c>
      <c r="K558" s="228">
        <v>2.5</v>
      </c>
      <c r="L558" s="228">
        <v>2.4</v>
      </c>
      <c r="M558" s="414">
        <f>+I558*0.4+J558*0.6</f>
        <v>19.340000000000003</v>
      </c>
      <c r="N558" s="414">
        <f>+K558*0.4+L558*0.6</f>
        <v>2.44</v>
      </c>
      <c r="O558" s="88">
        <v>8.4</v>
      </c>
      <c r="P558" s="38">
        <f t="shared" si="151"/>
        <v>0.5241332426920462</v>
      </c>
      <c r="Q558" s="415">
        <f t="shared" ref="Q558:Q579" si="155">IFERROR(1/P558,0)</f>
        <v>1.9079118028534372</v>
      </c>
      <c r="R558" s="409"/>
      <c r="S558" s="407"/>
    </row>
    <row r="559" spans="1:19" ht="12" customHeight="1" outlineLevel="1">
      <c r="A559" s="39">
        <v>0.5</v>
      </c>
      <c r="B559" s="86">
        <v>1498</v>
      </c>
      <c r="C559" s="86">
        <v>750</v>
      </c>
      <c r="D559" s="87"/>
      <c r="E559" s="87"/>
      <c r="F559" s="226"/>
      <c r="G559" s="87"/>
      <c r="H559" s="226"/>
      <c r="I559" s="228"/>
      <c r="J559" s="228"/>
      <c r="K559" s="228"/>
      <c r="L559" s="228"/>
      <c r="M559" s="414"/>
      <c r="N559" s="414"/>
      <c r="O559" s="88"/>
      <c r="P559" s="38">
        <f t="shared" si="151"/>
        <v>0.50066755674232311</v>
      </c>
      <c r="Q559" s="415">
        <f t="shared" si="155"/>
        <v>1.9973333333333334</v>
      </c>
      <c r="R559" s="409"/>
      <c r="S559" s="407"/>
    </row>
    <row r="560" spans="1:19" ht="12" customHeight="1" outlineLevel="1">
      <c r="A560" s="39">
        <v>0.54166666666666663</v>
      </c>
      <c r="B560" s="86">
        <v>1351</v>
      </c>
      <c r="C560" s="86">
        <v>984</v>
      </c>
      <c r="D560" s="87">
        <v>0.219</v>
      </c>
      <c r="E560" s="87">
        <v>0.53100000000000003</v>
      </c>
      <c r="F560" s="226">
        <v>0.34</v>
      </c>
      <c r="G560" s="87">
        <v>0.61399999999999999</v>
      </c>
      <c r="H560" s="226">
        <v>0.4</v>
      </c>
      <c r="I560" s="228"/>
      <c r="J560" s="228"/>
      <c r="K560" s="228">
        <v>2.9</v>
      </c>
      <c r="L560" s="228">
        <v>2.5</v>
      </c>
      <c r="M560" s="414">
        <f>+I560*0.4+J560*0.6</f>
        <v>0</v>
      </c>
      <c r="N560" s="414">
        <f>+K560*0.4+L560*0.6</f>
        <v>2.66</v>
      </c>
      <c r="O560" s="88">
        <v>8.3000000000000007</v>
      </c>
      <c r="P560" s="38">
        <f t="shared" si="151"/>
        <v>0.72834937083641749</v>
      </c>
      <c r="Q560" s="415">
        <f t="shared" si="155"/>
        <v>1.3729674796747968</v>
      </c>
      <c r="R560" s="409"/>
      <c r="S560" s="407"/>
    </row>
    <row r="561" spans="1:19" ht="12" customHeight="1" outlineLevel="1">
      <c r="A561" s="39">
        <v>0.58333333333333337</v>
      </c>
      <c r="B561" s="86">
        <v>1487</v>
      </c>
      <c r="C561" s="86">
        <v>752</v>
      </c>
      <c r="D561" s="87"/>
      <c r="E561" s="87"/>
      <c r="F561" s="226"/>
      <c r="G561" s="87"/>
      <c r="H561" s="226"/>
      <c r="I561" s="228"/>
      <c r="J561" s="228"/>
      <c r="K561" s="228"/>
      <c r="L561" s="228"/>
      <c r="M561" s="414"/>
      <c r="N561" s="414"/>
      <c r="O561" s="88"/>
      <c r="P561" s="38">
        <f t="shared" si="151"/>
        <v>0.50571620712844656</v>
      </c>
      <c r="Q561" s="415">
        <f t="shared" si="155"/>
        <v>1.9773936170212765</v>
      </c>
      <c r="R561" s="409"/>
      <c r="S561" s="407"/>
    </row>
    <row r="562" spans="1:19" ht="12" customHeight="1" outlineLevel="1">
      <c r="A562" s="37">
        <v>0.625</v>
      </c>
      <c r="B562" s="86">
        <v>1465</v>
      </c>
      <c r="C562" s="86">
        <v>968</v>
      </c>
      <c r="D562" s="87">
        <v>0.23899999999999999</v>
      </c>
      <c r="E562" s="87">
        <v>0.68799999999999994</v>
      </c>
      <c r="F562" s="226">
        <v>0.43</v>
      </c>
      <c r="G562" s="87">
        <v>0.67100000000000004</v>
      </c>
      <c r="H562" s="226">
        <v>0.41</v>
      </c>
      <c r="I562" s="228">
        <v>24.5</v>
      </c>
      <c r="J562" s="228">
        <v>17.899999999999999</v>
      </c>
      <c r="K562" s="228">
        <v>2.4</v>
      </c>
      <c r="L562" s="228">
        <v>2.9</v>
      </c>
      <c r="M562" s="414">
        <f>+I562*0.4+J562*0.6</f>
        <v>20.54</v>
      </c>
      <c r="N562" s="414">
        <f>+K562*0.4+L562*0.6</f>
        <v>2.7</v>
      </c>
      <c r="O562" s="88">
        <v>8.1999999999999993</v>
      </c>
      <c r="P562" s="38">
        <f t="shared" si="151"/>
        <v>0.66075085324232086</v>
      </c>
      <c r="Q562" s="415">
        <f t="shared" si="155"/>
        <v>1.5134297520661155</v>
      </c>
      <c r="R562" s="409"/>
      <c r="S562" s="407"/>
    </row>
    <row r="563" spans="1:19" ht="12" customHeight="1" outlineLevel="1">
      <c r="A563" s="37">
        <v>0.66666666666666663</v>
      </c>
      <c r="B563" s="86">
        <v>1379</v>
      </c>
      <c r="C563" s="86">
        <v>908</v>
      </c>
      <c r="D563" s="87"/>
      <c r="E563" s="87"/>
      <c r="F563" s="226"/>
      <c r="G563" s="87"/>
      <c r="H563" s="226"/>
      <c r="I563" s="228"/>
      <c r="J563" s="228"/>
      <c r="K563" s="228"/>
      <c r="L563" s="228"/>
      <c r="M563" s="414"/>
      <c r="N563" s="414"/>
      <c r="O563" s="88"/>
      <c r="P563" s="38">
        <f t="shared" si="151"/>
        <v>0.6584481508339376</v>
      </c>
      <c r="Q563" s="415">
        <f t="shared" si="155"/>
        <v>1.5187224669603525</v>
      </c>
      <c r="R563" s="409"/>
      <c r="S563" s="410"/>
    </row>
    <row r="564" spans="1:19" ht="12" customHeight="1" outlineLevel="1">
      <c r="A564" s="94">
        <v>0.70833333333333337</v>
      </c>
      <c r="B564" s="86">
        <v>1485</v>
      </c>
      <c r="C564" s="86">
        <v>1053</v>
      </c>
      <c r="D564" s="87">
        <v>0.217</v>
      </c>
      <c r="E564" s="87">
        <v>0.61499999999999999</v>
      </c>
      <c r="F564" s="226">
        <v>0.37</v>
      </c>
      <c r="G564" s="87">
        <v>0.78</v>
      </c>
      <c r="H564" s="226">
        <v>0.44</v>
      </c>
      <c r="I564" s="228">
        <v>24.7</v>
      </c>
      <c r="J564" s="228">
        <v>17.3</v>
      </c>
      <c r="K564" s="228">
        <v>2.5</v>
      </c>
      <c r="L564" s="228">
        <v>2.9</v>
      </c>
      <c r="M564" s="414">
        <f>+I564*0.4+J564*0.6</f>
        <v>20.260000000000002</v>
      </c>
      <c r="N564" s="414">
        <f>+K564*0.4+L564*0.6</f>
        <v>2.74</v>
      </c>
      <c r="O564" s="88">
        <v>8.6999999999999993</v>
      </c>
      <c r="P564" s="38">
        <f t="shared" si="151"/>
        <v>0.70909090909090911</v>
      </c>
      <c r="Q564" s="415">
        <f t="shared" si="155"/>
        <v>1.4102564102564101</v>
      </c>
      <c r="R564" s="409"/>
      <c r="S564" s="410"/>
    </row>
    <row r="565" spans="1:19" ht="12" customHeight="1" outlineLevel="1">
      <c r="A565" s="37">
        <v>0.75</v>
      </c>
      <c r="B565" s="86">
        <v>1489</v>
      </c>
      <c r="C565" s="86">
        <v>951</v>
      </c>
      <c r="D565" s="87"/>
      <c r="E565" s="87"/>
      <c r="F565" s="226"/>
      <c r="G565" s="87"/>
      <c r="H565" s="226"/>
      <c r="I565" s="226"/>
      <c r="J565" s="226"/>
      <c r="K565" s="226"/>
      <c r="L565" s="226"/>
      <c r="M565" s="414"/>
      <c r="N565" s="414"/>
      <c r="O565" s="88"/>
      <c r="P565" s="38">
        <f t="shared" si="151"/>
        <v>0.638683680322364</v>
      </c>
      <c r="Q565" s="415">
        <f t="shared" si="155"/>
        <v>1.5657202944269191</v>
      </c>
      <c r="R565" s="409"/>
      <c r="S565" s="410"/>
    </row>
    <row r="566" spans="1:19" ht="12" customHeight="1" outlineLevel="1">
      <c r="A566" s="37">
        <v>0.79166666666666663</v>
      </c>
      <c r="B566" s="86">
        <v>1490</v>
      </c>
      <c r="C566" s="86">
        <v>1020</v>
      </c>
      <c r="D566" s="87">
        <v>0.23799999999999999</v>
      </c>
      <c r="E566" s="87">
        <v>0.63500000000000001</v>
      </c>
      <c r="F566" s="226">
        <v>0.38</v>
      </c>
      <c r="G566" s="87">
        <v>0.67600000000000005</v>
      </c>
      <c r="H566" s="226">
        <v>0.4</v>
      </c>
      <c r="I566" s="228">
        <v>22.6</v>
      </c>
      <c r="J566" s="228">
        <v>13.8</v>
      </c>
      <c r="K566" s="228">
        <v>2.4</v>
      </c>
      <c r="L566" s="228">
        <v>1.9</v>
      </c>
      <c r="M566" s="414">
        <f>+I566*0.4+J566*0.6</f>
        <v>17.32</v>
      </c>
      <c r="N566" s="414">
        <f>+K566*0.4+L566*0.6</f>
        <v>2.0999999999999996</v>
      </c>
      <c r="O566" s="88">
        <v>9.1</v>
      </c>
      <c r="P566" s="38">
        <f t="shared" si="151"/>
        <v>0.68456375838926176</v>
      </c>
      <c r="Q566" s="415">
        <f t="shared" si="155"/>
        <v>1.4607843137254901</v>
      </c>
      <c r="R566" s="409"/>
      <c r="S566" s="410"/>
    </row>
    <row r="567" spans="1:19" ht="12" customHeight="1" outlineLevel="1">
      <c r="A567" s="37">
        <v>0.83333333333333337</v>
      </c>
      <c r="B567" s="86">
        <v>1438</v>
      </c>
      <c r="C567" s="86">
        <v>981</v>
      </c>
      <c r="D567" s="87"/>
      <c r="E567" s="87"/>
      <c r="F567" s="226"/>
      <c r="G567" s="87"/>
      <c r="H567" s="226"/>
      <c r="I567" s="226"/>
      <c r="J567" s="226"/>
      <c r="K567" s="226"/>
      <c r="L567" s="226"/>
      <c r="M567" s="414"/>
      <c r="N567" s="414"/>
      <c r="O567" s="88"/>
      <c r="P567" s="38">
        <f t="shared" si="151"/>
        <v>0.68219749652294859</v>
      </c>
      <c r="Q567" s="415">
        <f t="shared" si="155"/>
        <v>1.4658511722731906</v>
      </c>
      <c r="R567" s="409" t="s">
        <v>267</v>
      </c>
      <c r="S567" s="407"/>
    </row>
    <row r="568" spans="1:19" ht="12" customHeight="1" outlineLevel="1">
      <c r="A568" s="37">
        <v>0.875</v>
      </c>
      <c r="B568" s="86">
        <v>1411</v>
      </c>
      <c r="C568" s="86">
        <v>1011</v>
      </c>
      <c r="D568" s="87">
        <v>0.22600000000000001</v>
      </c>
      <c r="E568" s="87">
        <v>0.56399999999999995</v>
      </c>
      <c r="F568" s="226">
        <v>0.34</v>
      </c>
      <c r="G568" s="87">
        <v>0.63300000000000001</v>
      </c>
      <c r="H568" s="226">
        <v>0.38</v>
      </c>
      <c r="I568" s="228">
        <v>22.8</v>
      </c>
      <c r="J568" s="228">
        <v>14.5</v>
      </c>
      <c r="K568" s="228">
        <v>2.4</v>
      </c>
      <c r="L568" s="228">
        <v>2</v>
      </c>
      <c r="M568" s="414">
        <f>+I568*0.4+J568*0.6</f>
        <v>17.82</v>
      </c>
      <c r="N568" s="414">
        <f>+K568*0.4+L568*0.6</f>
        <v>2.16</v>
      </c>
      <c r="O568" s="88">
        <v>8.1999999999999993</v>
      </c>
      <c r="P568" s="38">
        <f t="shared" si="151"/>
        <v>0.71651311126860384</v>
      </c>
      <c r="Q568" s="415">
        <f t="shared" si="155"/>
        <v>1.3956478733926805</v>
      </c>
      <c r="R568" s="409"/>
      <c r="S568" s="407"/>
    </row>
    <row r="569" spans="1:19" ht="12" customHeight="1" outlineLevel="1">
      <c r="A569" s="37">
        <v>0.91666666666666663</v>
      </c>
      <c r="B569" s="86">
        <v>1433</v>
      </c>
      <c r="C569" s="86">
        <v>1021</v>
      </c>
      <c r="D569" s="87"/>
      <c r="E569" s="87"/>
      <c r="F569" s="226"/>
      <c r="G569" s="87"/>
      <c r="H569" s="226"/>
      <c r="I569" s="228"/>
      <c r="J569" s="228"/>
      <c r="K569" s="228"/>
      <c r="L569" s="228"/>
      <c r="M569" s="414"/>
      <c r="N569" s="414"/>
      <c r="O569" s="88"/>
      <c r="P569" s="38">
        <f t="shared" si="151"/>
        <v>0.71249127704117232</v>
      </c>
      <c r="Q569" s="415">
        <f t="shared" si="155"/>
        <v>1.4035259549461314</v>
      </c>
      <c r="R569" s="409" t="s">
        <v>268</v>
      </c>
      <c r="S569" s="410"/>
    </row>
    <row r="570" spans="1:19" ht="12" customHeight="1" outlineLevel="1">
      <c r="A570" s="37">
        <v>0.95833333333333337</v>
      </c>
      <c r="B570" s="86">
        <v>1374</v>
      </c>
      <c r="C570" s="86">
        <v>977</v>
      </c>
      <c r="D570" s="87">
        <v>0.24299999999999999</v>
      </c>
      <c r="E570" s="87">
        <v>0.61099999999999999</v>
      </c>
      <c r="F570" s="226">
        <v>0.36</v>
      </c>
      <c r="G570" s="87">
        <v>0.60799999999999998</v>
      </c>
      <c r="H570" s="226">
        <v>0.33</v>
      </c>
      <c r="I570" s="228">
        <v>22.9</v>
      </c>
      <c r="J570" s="228">
        <v>14.2</v>
      </c>
      <c r="K570" s="228">
        <v>2.5</v>
      </c>
      <c r="L570" s="228">
        <v>2</v>
      </c>
      <c r="M570" s="414">
        <f>+I570*0.4+J570*0.6</f>
        <v>17.68</v>
      </c>
      <c r="N570" s="414">
        <f>+K570*0.4+L570*0.6</f>
        <v>2.2000000000000002</v>
      </c>
      <c r="O570" s="88">
        <v>8.3000000000000007</v>
      </c>
      <c r="P570" s="38">
        <f t="shared" si="151"/>
        <v>0.7110625909752547</v>
      </c>
      <c r="Q570" s="415">
        <f t="shared" si="155"/>
        <v>1.4063459570112591</v>
      </c>
      <c r="R570" s="409"/>
      <c r="S570" s="407"/>
    </row>
    <row r="571" spans="1:19" ht="12" customHeight="1" outlineLevel="1">
      <c r="A571" s="37">
        <v>0</v>
      </c>
      <c r="B571" s="86">
        <v>1445</v>
      </c>
      <c r="C571" s="86">
        <v>975</v>
      </c>
      <c r="D571" s="87"/>
      <c r="E571" s="87"/>
      <c r="F571" s="226"/>
      <c r="G571" s="87"/>
      <c r="H571" s="226"/>
      <c r="I571" s="228"/>
      <c r="J571" s="228"/>
      <c r="K571" s="228"/>
      <c r="L571" s="228"/>
      <c r="M571" s="414"/>
      <c r="N571" s="414"/>
      <c r="O571" s="88"/>
      <c r="P571" s="38">
        <f t="shared" si="151"/>
        <v>0.67474048442906576</v>
      </c>
      <c r="Q571" s="415">
        <f>IFERROR(1/P571,0)</f>
        <v>1.4820512820512821</v>
      </c>
      <c r="R571" s="409"/>
      <c r="S571" s="410"/>
    </row>
    <row r="572" spans="1:19" ht="12" customHeight="1" outlineLevel="1">
      <c r="A572" s="37">
        <v>4.1666666666666664E-2</v>
      </c>
      <c r="B572" s="86">
        <v>1447</v>
      </c>
      <c r="C572" s="86">
        <v>854</v>
      </c>
      <c r="D572" s="87">
        <v>0.19400000000000001</v>
      </c>
      <c r="E572" s="87">
        <v>0.67700000000000005</v>
      </c>
      <c r="F572" s="226">
        <v>0.4</v>
      </c>
      <c r="G572" s="87">
        <v>0.626</v>
      </c>
      <c r="H572" s="226">
        <v>0.37</v>
      </c>
      <c r="I572" s="228">
        <v>20.6</v>
      </c>
      <c r="J572" s="228">
        <v>13</v>
      </c>
      <c r="K572" s="228">
        <v>2.4</v>
      </c>
      <c r="L572" s="228">
        <v>1.8</v>
      </c>
      <c r="M572" s="414">
        <f>+I572*0.4+J572*0.6</f>
        <v>16.04</v>
      </c>
      <c r="N572" s="414">
        <f>+K572*0.4+L572*0.6</f>
        <v>2.04</v>
      </c>
      <c r="O572" s="88">
        <v>8.3000000000000007</v>
      </c>
      <c r="P572" s="38">
        <f t="shared" si="151"/>
        <v>0.59018659295093301</v>
      </c>
      <c r="Q572" s="415">
        <f t="shared" si="155"/>
        <v>1.6943793911007023</v>
      </c>
      <c r="R572" s="409" t="s">
        <v>269</v>
      </c>
      <c r="S572" s="410"/>
    </row>
    <row r="573" spans="1:19" ht="12" customHeight="1" outlineLevel="1">
      <c r="A573" s="37">
        <v>8.3333333333333329E-2</v>
      </c>
      <c r="B573" s="86">
        <v>1457</v>
      </c>
      <c r="C573" s="86">
        <v>813</v>
      </c>
      <c r="D573" s="87"/>
      <c r="E573" s="87"/>
      <c r="F573" s="226"/>
      <c r="G573" s="87"/>
      <c r="H573" s="226"/>
      <c r="I573" s="226"/>
      <c r="J573" s="226"/>
      <c r="K573" s="226"/>
      <c r="L573" s="226"/>
      <c r="M573" s="414"/>
      <c r="N573" s="414"/>
      <c r="O573" s="88"/>
      <c r="P573" s="38">
        <f t="shared" si="151"/>
        <v>0.55799588194921068</v>
      </c>
      <c r="Q573" s="415">
        <f t="shared" si="155"/>
        <v>1.7921279212792129</v>
      </c>
      <c r="R573" s="409"/>
      <c r="S573" s="407"/>
    </row>
    <row r="574" spans="1:19" ht="12" customHeight="1" outlineLevel="1">
      <c r="A574" s="37">
        <v>0.125</v>
      </c>
      <c r="B574" s="86">
        <v>1510</v>
      </c>
      <c r="C574" s="86">
        <v>1060</v>
      </c>
      <c r="D574" s="87">
        <v>0.20799999999999999</v>
      </c>
      <c r="E574" s="87">
        <v>0.60899999999999999</v>
      </c>
      <c r="F574" s="226">
        <v>0.33</v>
      </c>
      <c r="G574" s="87">
        <v>0.65300000000000002</v>
      </c>
      <c r="H574" s="226">
        <v>0.39</v>
      </c>
      <c r="I574" s="228">
        <v>20</v>
      </c>
      <c r="J574" s="228">
        <v>12</v>
      </c>
      <c r="K574" s="228">
        <v>2.6</v>
      </c>
      <c r="L574" s="228">
        <v>2</v>
      </c>
      <c r="M574" s="414">
        <f>+I574*0.4+J574*0.6</f>
        <v>15.2</v>
      </c>
      <c r="N574" s="414">
        <f>+K574*0.4+L574*0.6</f>
        <v>2.2400000000000002</v>
      </c>
      <c r="O574" s="88">
        <v>8.6</v>
      </c>
      <c r="P574" s="38">
        <f t="shared" si="151"/>
        <v>0.70198675496688745</v>
      </c>
      <c r="Q574" s="415">
        <f t="shared" si="155"/>
        <v>1.4245283018867925</v>
      </c>
      <c r="R574" s="409" t="s">
        <v>270</v>
      </c>
      <c r="S574" s="407"/>
    </row>
    <row r="575" spans="1:19" ht="12" customHeight="1" outlineLevel="1">
      <c r="A575" s="37">
        <v>0.16666666666666666</v>
      </c>
      <c r="B575" s="86">
        <v>1490</v>
      </c>
      <c r="C575" s="86">
        <v>929</v>
      </c>
      <c r="D575" s="87"/>
      <c r="E575" s="87"/>
      <c r="F575" s="226"/>
      <c r="G575" s="87"/>
      <c r="H575" s="226"/>
      <c r="I575" s="226"/>
      <c r="J575" s="226"/>
      <c r="K575" s="226"/>
      <c r="L575" s="226"/>
      <c r="M575" s="414"/>
      <c r="N575" s="414"/>
      <c r="O575" s="88"/>
      <c r="P575" s="38">
        <f t="shared" si="151"/>
        <v>0.62348993288590604</v>
      </c>
      <c r="Q575" s="415">
        <f t="shared" si="155"/>
        <v>1.6038751345532831</v>
      </c>
      <c r="R575" s="409"/>
      <c r="S575" s="407"/>
    </row>
    <row r="576" spans="1:19" ht="12" customHeight="1" outlineLevel="1">
      <c r="A576" s="37">
        <v>0.20833333333333334</v>
      </c>
      <c r="B576" s="86">
        <v>1500</v>
      </c>
      <c r="C576" s="86">
        <v>1058</v>
      </c>
      <c r="D576" s="87">
        <v>0.22500000000000001</v>
      </c>
      <c r="E576" s="87">
        <v>0.69199999999999995</v>
      </c>
      <c r="F576" s="226">
        <v>0.43</v>
      </c>
      <c r="G576" s="87">
        <v>0.67400000000000004</v>
      </c>
      <c r="H576" s="226">
        <v>0.41</v>
      </c>
      <c r="I576" s="228"/>
      <c r="J576" s="228"/>
      <c r="K576" s="228">
        <v>2.7</v>
      </c>
      <c r="L576" s="228">
        <v>2.2000000000000002</v>
      </c>
      <c r="M576" s="414">
        <f>+I576*0.4+J576*0.6</f>
        <v>0</v>
      </c>
      <c r="N576" s="414">
        <f>+K576*0.4+L576*0.6</f>
        <v>2.4000000000000004</v>
      </c>
      <c r="O576" s="88">
        <v>8.5</v>
      </c>
      <c r="P576" s="38">
        <f t="shared" si="151"/>
        <v>0.70533333333333337</v>
      </c>
      <c r="Q576" s="415">
        <f t="shared" si="155"/>
        <v>1.4177693761814745</v>
      </c>
      <c r="R576" s="35" t="s">
        <v>271</v>
      </c>
      <c r="S576" s="407"/>
    </row>
    <row r="577" spans="1:19" ht="12" customHeight="1" outlineLevel="1">
      <c r="A577" s="37">
        <v>0.25</v>
      </c>
      <c r="B577" s="86">
        <v>1495</v>
      </c>
      <c r="C577" s="86">
        <v>917</v>
      </c>
      <c r="D577" s="87"/>
      <c r="E577" s="87"/>
      <c r="F577" s="226"/>
      <c r="G577" s="87"/>
      <c r="H577" s="226"/>
      <c r="I577" s="226"/>
      <c r="J577" s="226"/>
      <c r="K577" s="226"/>
      <c r="L577" s="226"/>
      <c r="M577" s="414"/>
      <c r="N577" s="414"/>
      <c r="O577" s="88"/>
      <c r="P577" s="38">
        <f t="shared" si="151"/>
        <v>0.61337792642140465</v>
      </c>
      <c r="Q577" s="415">
        <f t="shared" si="155"/>
        <v>1.6303162486368594</v>
      </c>
      <c r="R577" s="409"/>
      <c r="S577" s="407"/>
    </row>
    <row r="578" spans="1:19" ht="12" customHeight="1" outlineLevel="1">
      <c r="A578" s="37">
        <v>0.29166666666666669</v>
      </c>
      <c r="B578" s="86">
        <v>1524</v>
      </c>
      <c r="C578" s="86">
        <v>979</v>
      </c>
      <c r="D578" s="87">
        <v>0.21299999999999999</v>
      </c>
      <c r="E578" s="87">
        <v>0.58199999999999996</v>
      </c>
      <c r="F578" s="226">
        <v>0.3</v>
      </c>
      <c r="G578" s="87">
        <v>0.67400000000000004</v>
      </c>
      <c r="H578" s="226">
        <v>0.41</v>
      </c>
      <c r="I578" s="228">
        <v>22.9</v>
      </c>
      <c r="J578" s="228">
        <v>14</v>
      </c>
      <c r="K578" s="228">
        <v>2.1</v>
      </c>
      <c r="L578" s="228">
        <v>2.2000000000000002</v>
      </c>
      <c r="M578" s="414">
        <f>+I578*0.4+J578*0.6</f>
        <v>17.560000000000002</v>
      </c>
      <c r="N578" s="414">
        <f>+K578*0.4+L578*0.6</f>
        <v>2.16</v>
      </c>
      <c r="O578" s="88">
        <v>8.3000000000000007</v>
      </c>
      <c r="P578" s="38">
        <f t="shared" si="151"/>
        <v>0.6423884514435696</v>
      </c>
      <c r="Q578" s="415">
        <f t="shared" si="155"/>
        <v>1.5566905005107252</v>
      </c>
      <c r="R578" s="409"/>
      <c r="S578" s="407"/>
    </row>
    <row r="579" spans="1:19" ht="12" customHeight="1" outlineLevel="1">
      <c r="A579" s="89">
        <v>0.33333333333333331</v>
      </c>
      <c r="B579" s="90">
        <v>1503</v>
      </c>
      <c r="C579" s="90">
        <v>1024</v>
      </c>
      <c r="D579" s="91"/>
      <c r="E579" s="91"/>
      <c r="F579" s="227"/>
      <c r="G579" s="91"/>
      <c r="H579" s="227"/>
      <c r="I579" s="227"/>
      <c r="J579" s="227"/>
      <c r="K579" s="227"/>
      <c r="L579" s="91"/>
      <c r="M579" s="91"/>
      <c r="N579" s="91"/>
      <c r="O579" s="92"/>
      <c r="P579" s="93">
        <f t="shared" si="151"/>
        <v>0.68130405854956755</v>
      </c>
      <c r="Q579" s="415">
        <f t="shared" si="155"/>
        <v>1.4677734375</v>
      </c>
      <c r="R579" s="409"/>
      <c r="S579" s="407"/>
    </row>
    <row r="580" spans="1:19" ht="12" customHeight="1">
      <c r="A580" s="83">
        <v>46288</v>
      </c>
      <c r="B580" s="84">
        <f>+IF(SUM(B556:B579)=0, "", SUM(B556:B579))</f>
        <v>34725</v>
      </c>
      <c r="C580" s="84">
        <f>+IF(SUM(C556:C579)=0, "", SUM(C556:C579))</f>
        <v>22302</v>
      </c>
      <c r="D580" s="419">
        <f>+IFERROR((AVERAGE(D556:D579)),0)</f>
        <v>0.22041666666666671</v>
      </c>
      <c r="E580" s="419">
        <f>+IFERROR((AVERAGE(E556:E579)),0)</f>
        <v>0.61024999999999996</v>
      </c>
      <c r="F580" s="418">
        <f>+IFERROR((AVERAGE(F556:F579)),0)</f>
        <v>0.36916666666666664</v>
      </c>
      <c r="G580" s="419">
        <f>+IFERROR((AVERAGE(G556:G579)),0)</f>
        <v>0.65975000000000017</v>
      </c>
      <c r="H580" s="418">
        <f>+IFERROR((AVERAGE(H556:H579)),0)</f>
        <v>0.39500000000000002</v>
      </c>
      <c r="I580" s="420">
        <f t="shared" ref="I580:L580" si="156">+IFERROR((AVERAGE(I556:I579)),"")</f>
        <v>23.01</v>
      </c>
      <c r="J580" s="420">
        <f t="shared" si="156"/>
        <v>15.16</v>
      </c>
      <c r="K580" s="420">
        <f t="shared" si="156"/>
        <v>2.5166666666666666</v>
      </c>
      <c r="L580" s="420">
        <f t="shared" si="156"/>
        <v>2.2833333333333337</v>
      </c>
      <c r="M580" s="420">
        <f t="shared" ref="M580" si="157">+IFERROR((AVERAGE(M556:M579)),0)</f>
        <v>15.25</v>
      </c>
      <c r="N580" s="420">
        <f t="shared" ref="N580" si="158">+IFERROR((AVERAGE(N556:N579)),0)</f>
        <v>2.3766666666666665</v>
      </c>
      <c r="O580" s="420">
        <f>+IFERROR((AVERAGE(O556:O579)),0)</f>
        <v>8.4583333333333321</v>
      </c>
      <c r="P580" s="85">
        <f t="shared" si="151"/>
        <v>0.64224622030237577</v>
      </c>
      <c r="Q580" s="416">
        <f>IFERROR(1/P580,0)</f>
        <v>1.5570352434759216</v>
      </c>
      <c r="R580" s="409"/>
      <c r="S580" s="407"/>
    </row>
    <row r="581" spans="1:19" ht="12" customHeight="1" outlineLevel="1">
      <c r="A581" s="36">
        <v>0.375</v>
      </c>
      <c r="B581" s="86">
        <v>1521</v>
      </c>
      <c r="C581" s="86">
        <v>948</v>
      </c>
      <c r="D581" s="87">
        <v>0.20799999999999999</v>
      </c>
      <c r="E581" s="87">
        <v>0.67100000000000004</v>
      </c>
      <c r="F581" s="226">
        <v>0.46</v>
      </c>
      <c r="G581" s="87">
        <v>0.77500000000000002</v>
      </c>
      <c r="H581" s="226">
        <v>0.52</v>
      </c>
      <c r="I581" s="228">
        <v>22.5</v>
      </c>
      <c r="J581" s="228">
        <v>15.5</v>
      </c>
      <c r="K581" s="228">
        <v>2.9</v>
      </c>
      <c r="L581" s="228">
        <v>2.2000000000000002</v>
      </c>
      <c r="M581" s="414">
        <f>+I581*0.4+J581*0.6</f>
        <v>18.299999999999997</v>
      </c>
      <c r="N581" s="414">
        <f>+K581*0.4+L581*0.6</f>
        <v>2.48</v>
      </c>
      <c r="O581" s="88">
        <v>8.3000000000000007</v>
      </c>
      <c r="P581" s="38">
        <f t="shared" si="151"/>
        <v>0.62327416173570016</v>
      </c>
      <c r="Q581" s="415">
        <f>IFERROR(1/P581,0)</f>
        <v>1.6044303797468356</v>
      </c>
      <c r="R581" s="409"/>
      <c r="S581" s="410"/>
    </row>
    <row r="582" spans="1:19" ht="12" customHeight="1" outlineLevel="1">
      <c r="A582" s="39">
        <v>0.41666666666666669</v>
      </c>
      <c r="B582" s="86">
        <v>1503</v>
      </c>
      <c r="C582" s="86">
        <v>855</v>
      </c>
      <c r="D582" s="87"/>
      <c r="E582" s="87"/>
      <c r="F582" s="226"/>
      <c r="G582" s="87"/>
      <c r="H582" s="226"/>
      <c r="I582" s="228"/>
      <c r="J582" s="228"/>
      <c r="K582" s="228"/>
      <c r="L582" s="228"/>
      <c r="M582" s="228"/>
      <c r="N582" s="87"/>
      <c r="O582" s="88"/>
      <c r="P582" s="38">
        <f t="shared" si="151"/>
        <v>0.56886227544910184</v>
      </c>
      <c r="Q582" s="415">
        <f>IFERROR(1/P582,0)</f>
        <v>1.7578947368421052</v>
      </c>
      <c r="R582" s="409"/>
      <c r="S582" s="410"/>
    </row>
    <row r="583" spans="1:19" ht="12" customHeight="1" outlineLevel="1">
      <c r="A583" s="39">
        <v>0.45833333333333331</v>
      </c>
      <c r="B583" s="86">
        <v>1478</v>
      </c>
      <c r="C583" s="86">
        <v>471</v>
      </c>
      <c r="D583" s="87">
        <v>0.20899999999999999</v>
      </c>
      <c r="E583" s="87">
        <v>0.67300000000000004</v>
      </c>
      <c r="F583" s="226">
        <v>0.46</v>
      </c>
      <c r="G583" s="87">
        <v>0.70499999999999996</v>
      </c>
      <c r="H583" s="226">
        <v>0.55000000000000004</v>
      </c>
      <c r="I583" s="228">
        <v>22.9</v>
      </c>
      <c r="J583" s="228">
        <v>14.2</v>
      </c>
      <c r="K583" s="228">
        <v>3.1</v>
      </c>
      <c r="L583" s="228">
        <v>2.1</v>
      </c>
      <c r="M583" s="414">
        <f>+I583*0.4+J583*0.6</f>
        <v>17.68</v>
      </c>
      <c r="N583" s="414">
        <f>+K583*0.4+L583*0.6</f>
        <v>2.5</v>
      </c>
      <c r="O583" s="88">
        <v>8.5</v>
      </c>
      <c r="P583" s="38">
        <f t="shared" si="151"/>
        <v>0.31867388362652233</v>
      </c>
      <c r="Q583" s="415">
        <f t="shared" ref="Q583:Q595" si="159">IFERROR(1/P583,0)</f>
        <v>3.1380042462845013</v>
      </c>
      <c r="R583" s="409"/>
      <c r="S583" s="410" t="s">
        <v>272</v>
      </c>
    </row>
    <row r="584" spans="1:19" ht="12" customHeight="1" outlineLevel="1">
      <c r="A584" s="39">
        <v>0.5</v>
      </c>
      <c r="B584" s="86">
        <v>1471</v>
      </c>
      <c r="C584" s="86">
        <v>956</v>
      </c>
      <c r="D584" s="87"/>
      <c r="E584" s="87"/>
      <c r="F584" s="226"/>
      <c r="G584" s="87"/>
      <c r="H584" s="226"/>
      <c r="I584" s="228"/>
      <c r="J584" s="228"/>
      <c r="K584" s="228"/>
      <c r="L584" s="228"/>
      <c r="M584" s="414"/>
      <c r="N584" s="414"/>
      <c r="O584" s="88"/>
      <c r="P584" s="38">
        <f t="shared" si="151"/>
        <v>0.6498980285520054</v>
      </c>
      <c r="Q584" s="415">
        <f t="shared" si="159"/>
        <v>1.5387029288702929</v>
      </c>
      <c r="R584" s="409"/>
      <c r="S584" s="410"/>
    </row>
    <row r="585" spans="1:19" ht="12" customHeight="1" outlineLevel="1">
      <c r="A585" s="39">
        <v>0.54166666666666663</v>
      </c>
      <c r="B585" s="86">
        <v>1486</v>
      </c>
      <c r="C585" s="86">
        <v>1033</v>
      </c>
      <c r="D585" s="87">
        <v>0.218</v>
      </c>
      <c r="E585" s="87">
        <v>0.82799999999999996</v>
      </c>
      <c r="F585" s="226">
        <v>0.57999999999999996</v>
      </c>
      <c r="G585" s="87">
        <v>0.68899999999999995</v>
      </c>
      <c r="H585" s="226">
        <v>0.46</v>
      </c>
      <c r="I585" s="228">
        <v>37.4</v>
      </c>
      <c r="J585" s="228">
        <v>13.9</v>
      </c>
      <c r="K585" s="228">
        <v>11.1</v>
      </c>
      <c r="L585" s="228">
        <v>2.4</v>
      </c>
      <c r="M585" s="414">
        <f>+I585*0.4+J585*0.6</f>
        <v>23.3</v>
      </c>
      <c r="N585" s="414">
        <f>+K585*0.4+L585*0.6</f>
        <v>5.8800000000000008</v>
      </c>
      <c r="O585" s="88">
        <v>8.3000000000000007</v>
      </c>
      <c r="P585" s="38">
        <f>+IFERROR(C585/B585,"")</f>
        <v>0.69515477792732172</v>
      </c>
      <c r="Q585" s="415">
        <f t="shared" si="159"/>
        <v>1.4385285575992255</v>
      </c>
      <c r="R585" s="409"/>
      <c r="S585" s="407"/>
    </row>
    <row r="586" spans="1:19" ht="12" customHeight="1" outlineLevel="1">
      <c r="A586" s="39">
        <v>0.58333333333333337</v>
      </c>
      <c r="B586" s="86">
        <v>1481</v>
      </c>
      <c r="C586" s="86">
        <v>793</v>
      </c>
      <c r="D586" s="87"/>
      <c r="E586" s="87"/>
      <c r="F586" s="226"/>
      <c r="G586" s="87"/>
      <c r="H586" s="226"/>
      <c r="I586" s="228"/>
      <c r="J586" s="228"/>
      <c r="K586" s="228"/>
      <c r="L586" s="228"/>
      <c r="M586" s="414"/>
      <c r="N586" s="414"/>
      <c r="O586" s="88"/>
      <c r="P586" s="38">
        <f t="shared" ref="P586:P604" si="160">+IFERROR(C586/B586,"")</f>
        <v>0.5354490209318028</v>
      </c>
      <c r="Q586" s="415">
        <f t="shared" si="159"/>
        <v>1.8675914249684742</v>
      </c>
      <c r="R586" s="409"/>
      <c r="S586" s="407"/>
    </row>
    <row r="587" spans="1:19" ht="12" customHeight="1" outlineLevel="1">
      <c r="A587" s="37">
        <v>0.625</v>
      </c>
      <c r="B587" s="86">
        <v>1488</v>
      </c>
      <c r="C587" s="86">
        <v>985</v>
      </c>
      <c r="D587" s="87">
        <v>0.21299999999999999</v>
      </c>
      <c r="E587" s="87">
        <v>0.66400000000000003</v>
      </c>
      <c r="F587" s="226">
        <v>0.44</v>
      </c>
      <c r="G587" s="87">
        <v>0.64800000000000002</v>
      </c>
      <c r="H587" s="226">
        <v>0.46</v>
      </c>
      <c r="I587" s="228">
        <v>22.1</v>
      </c>
      <c r="J587" s="228">
        <v>13</v>
      </c>
      <c r="K587" s="228">
        <v>2.9</v>
      </c>
      <c r="L587" s="228">
        <v>1.7</v>
      </c>
      <c r="M587" s="414">
        <f>+I587*0.4+J587*0.6</f>
        <v>16.64</v>
      </c>
      <c r="N587" s="414">
        <f>+K587*0.4+L587*0.6</f>
        <v>2.1799999999999997</v>
      </c>
      <c r="O587" s="88">
        <v>8.1999999999999993</v>
      </c>
      <c r="P587" s="38">
        <f t="shared" si="160"/>
        <v>0.66196236559139787</v>
      </c>
      <c r="Q587" s="415">
        <f t="shared" si="159"/>
        <v>1.5106598984771573</v>
      </c>
      <c r="R587" s="409"/>
      <c r="S587" s="410"/>
    </row>
    <row r="588" spans="1:19" ht="12" customHeight="1" outlineLevel="1">
      <c r="A588" s="37">
        <v>0.66666666666666663</v>
      </c>
      <c r="B588" s="86">
        <v>1490</v>
      </c>
      <c r="C588" s="86">
        <v>961</v>
      </c>
      <c r="D588" s="87"/>
      <c r="E588" s="87"/>
      <c r="F588" s="226"/>
      <c r="G588" s="87"/>
      <c r="H588" s="226"/>
      <c r="I588" s="228"/>
      <c r="J588" s="228"/>
      <c r="K588" s="228"/>
      <c r="L588" s="228"/>
      <c r="M588" s="414"/>
      <c r="N588" s="414"/>
      <c r="O588" s="88"/>
      <c r="P588" s="38">
        <f t="shared" si="160"/>
        <v>0.64496644295302008</v>
      </c>
      <c r="Q588" s="415">
        <f t="shared" si="159"/>
        <v>1.5504682622268471</v>
      </c>
      <c r="R588" s="409"/>
      <c r="S588" s="407"/>
    </row>
    <row r="589" spans="1:19" ht="12" customHeight="1" outlineLevel="1">
      <c r="A589" s="94">
        <v>0.70833333333333337</v>
      </c>
      <c r="B589" s="86">
        <v>1483</v>
      </c>
      <c r="C589" s="86">
        <v>995</v>
      </c>
      <c r="D589" s="87">
        <v>0.22700000000000001</v>
      </c>
      <c r="E589" s="87">
        <v>0.60299999999999998</v>
      </c>
      <c r="F589" s="226">
        <v>0.4</v>
      </c>
      <c r="G589" s="87">
        <v>0.59399999999999997</v>
      </c>
      <c r="H589" s="226">
        <v>0.38</v>
      </c>
      <c r="I589" s="228">
        <v>27.5</v>
      </c>
      <c r="J589" s="228">
        <v>15.9</v>
      </c>
      <c r="K589" s="228">
        <v>4.7</v>
      </c>
      <c r="L589" s="228">
        <v>2</v>
      </c>
      <c r="M589" s="414">
        <f>+I589*0.4+J589*0.6</f>
        <v>20.54</v>
      </c>
      <c r="N589" s="414">
        <f>+K589*0.4+L589*0.6</f>
        <v>3.08</v>
      </c>
      <c r="O589" s="88">
        <v>8.8000000000000007</v>
      </c>
      <c r="P589" s="38">
        <f t="shared" si="160"/>
        <v>0.6709372892784895</v>
      </c>
      <c r="Q589" s="415">
        <f t="shared" si="159"/>
        <v>1.4904522613065327</v>
      </c>
      <c r="R589" s="409"/>
      <c r="S589" s="407"/>
    </row>
    <row r="590" spans="1:19" ht="12" customHeight="1" outlineLevel="1">
      <c r="A590" s="37">
        <v>0.75</v>
      </c>
      <c r="B590" s="86">
        <v>1462</v>
      </c>
      <c r="C590" s="86">
        <v>843</v>
      </c>
      <c r="D590" s="87"/>
      <c r="E590" s="87"/>
      <c r="F590" s="226"/>
      <c r="G590" s="87"/>
      <c r="H590" s="226"/>
      <c r="I590" s="226"/>
      <c r="J590" s="226"/>
      <c r="K590" s="226"/>
      <c r="L590" s="226"/>
      <c r="M590" s="414"/>
      <c r="N590" s="414"/>
      <c r="O590" s="88"/>
      <c r="P590" s="38">
        <f t="shared" si="160"/>
        <v>0.57660738714090287</v>
      </c>
      <c r="Q590" s="415">
        <f t="shared" si="159"/>
        <v>1.734282325029656</v>
      </c>
      <c r="R590" s="409"/>
      <c r="S590" s="407"/>
    </row>
    <row r="591" spans="1:19" ht="12" customHeight="1" outlineLevel="1">
      <c r="A591" s="37">
        <v>0.79166666666666663</v>
      </c>
      <c r="B591" s="86">
        <v>1475</v>
      </c>
      <c r="C591" s="86">
        <v>1134</v>
      </c>
      <c r="D591" s="87">
        <v>0.224</v>
      </c>
      <c r="E591" s="87">
        <v>0.61099999999999999</v>
      </c>
      <c r="F591" s="226">
        <v>0.41</v>
      </c>
      <c r="G591" s="87">
        <v>0.69199999999999995</v>
      </c>
      <c r="H591" s="226">
        <v>0.43</v>
      </c>
      <c r="I591" s="228">
        <v>18.100000000000001</v>
      </c>
      <c r="J591" s="228">
        <v>16</v>
      </c>
      <c r="K591" s="228">
        <v>4</v>
      </c>
      <c r="L591" s="228">
        <v>2.1</v>
      </c>
      <c r="M591" s="414">
        <f>+I591*0.4+J591*0.6</f>
        <v>16.84</v>
      </c>
      <c r="N591" s="414">
        <f>+K591*0.4+L591*0.6</f>
        <v>2.8600000000000003</v>
      </c>
      <c r="O591" s="88">
        <v>8.5</v>
      </c>
      <c r="P591" s="38">
        <f t="shared" si="160"/>
        <v>0.76881355932203388</v>
      </c>
      <c r="Q591" s="415">
        <f t="shared" si="159"/>
        <v>1.3007054673721341</v>
      </c>
      <c r="R591" s="409"/>
      <c r="S591" s="407"/>
    </row>
    <row r="592" spans="1:19" ht="12" customHeight="1" outlineLevel="1">
      <c r="A592" s="37">
        <v>0.83333333333333337</v>
      </c>
      <c r="B592" s="86">
        <v>1480</v>
      </c>
      <c r="C592" s="86">
        <v>974</v>
      </c>
      <c r="D592" s="87"/>
      <c r="E592" s="87"/>
      <c r="F592" s="226"/>
      <c r="G592" s="87"/>
      <c r="H592" s="226"/>
      <c r="I592" s="226"/>
      <c r="J592" s="226"/>
      <c r="K592" s="226"/>
      <c r="L592" s="226"/>
      <c r="M592" s="414"/>
      <c r="N592" s="414"/>
      <c r="O592" s="88"/>
      <c r="P592" s="38">
        <f t="shared" si="160"/>
        <v>0.65810810810810816</v>
      </c>
      <c r="Q592" s="415">
        <f t="shared" si="159"/>
        <v>1.5195071868583161</v>
      </c>
      <c r="R592" s="409"/>
      <c r="S592" s="409"/>
    </row>
    <row r="593" spans="1:19" ht="12" customHeight="1" outlineLevel="1">
      <c r="A593" s="37">
        <v>0.875</v>
      </c>
      <c r="B593" s="86">
        <v>1452</v>
      </c>
      <c r="C593" s="86">
        <v>1149</v>
      </c>
      <c r="D593" s="87">
        <v>0.23100000000000001</v>
      </c>
      <c r="E593" s="87">
        <v>0.66400000000000003</v>
      </c>
      <c r="F593" s="226">
        <v>0.38</v>
      </c>
      <c r="G593" s="87">
        <v>0.67</v>
      </c>
      <c r="H593" s="226">
        <v>0.4</v>
      </c>
      <c r="I593" s="228">
        <v>25</v>
      </c>
      <c r="J593" s="228">
        <v>14.9</v>
      </c>
      <c r="K593" s="228">
        <v>4</v>
      </c>
      <c r="L593" s="228">
        <v>2.7</v>
      </c>
      <c r="M593" s="414">
        <f>+I593*0.4+J593*0.6</f>
        <v>18.939999999999998</v>
      </c>
      <c r="N593" s="414">
        <f>+K593*0.4+L593*0.6</f>
        <v>3.22</v>
      </c>
      <c r="O593" s="88">
        <v>8.3000000000000007</v>
      </c>
      <c r="P593" s="38">
        <f t="shared" si="160"/>
        <v>0.79132231404958675</v>
      </c>
      <c r="Q593" s="415">
        <f t="shared" si="159"/>
        <v>1.2637075718015667</v>
      </c>
      <c r="R593" s="409" t="s">
        <v>273</v>
      </c>
      <c r="S593" s="410"/>
    </row>
    <row r="594" spans="1:19" ht="12" customHeight="1" outlineLevel="1">
      <c r="A594" s="37">
        <v>0.91666666666666663</v>
      </c>
      <c r="B594" s="86">
        <v>1455</v>
      </c>
      <c r="C594" s="86">
        <v>1074</v>
      </c>
      <c r="D594" s="87"/>
      <c r="E594" s="87"/>
      <c r="F594" s="226"/>
      <c r="G594" s="87"/>
      <c r="H594" s="226"/>
      <c r="I594" s="228"/>
      <c r="J594" s="228"/>
      <c r="K594" s="228"/>
      <c r="L594" s="228"/>
      <c r="M594" s="414"/>
      <c r="N594" s="414"/>
      <c r="O594" s="88"/>
      <c r="P594" s="38">
        <f t="shared" si="160"/>
        <v>0.73814432989690726</v>
      </c>
      <c r="Q594" s="415">
        <f t="shared" si="159"/>
        <v>1.3547486033519551</v>
      </c>
      <c r="R594" s="409" t="s">
        <v>274</v>
      </c>
      <c r="S594" s="410" t="s">
        <v>275</v>
      </c>
    </row>
    <row r="595" spans="1:19" ht="12" customHeight="1" outlineLevel="1">
      <c r="A595" s="37">
        <v>0.95833333333333337</v>
      </c>
      <c r="B595" s="86">
        <v>1428</v>
      </c>
      <c r="C595" s="86">
        <v>913</v>
      </c>
      <c r="D595" s="87">
        <v>0.22</v>
      </c>
      <c r="E595" s="87">
        <v>0.64600000000000002</v>
      </c>
      <c r="F595" s="226">
        <v>0.4</v>
      </c>
      <c r="G595" s="87">
        <v>0.65900000000000003</v>
      </c>
      <c r="H595" s="226">
        <v>0.43</v>
      </c>
      <c r="I595" s="228">
        <v>24</v>
      </c>
      <c r="J595" s="228">
        <v>13.9</v>
      </c>
      <c r="K595" s="228">
        <v>2.4</v>
      </c>
      <c r="L595" s="228">
        <v>1.6</v>
      </c>
      <c r="M595" s="414">
        <f>+I595*0.4+J595*0.6</f>
        <v>17.940000000000001</v>
      </c>
      <c r="N595" s="414">
        <f>+K595*0.4+L595*0.6</f>
        <v>1.92</v>
      </c>
      <c r="O595" s="88">
        <v>8.4</v>
      </c>
      <c r="P595" s="38">
        <f t="shared" si="160"/>
        <v>0.63935574229691872</v>
      </c>
      <c r="Q595" s="415">
        <f t="shared" si="159"/>
        <v>1.5640744797371304</v>
      </c>
      <c r="R595" s="409" t="s">
        <v>276</v>
      </c>
      <c r="S595" s="410" t="s">
        <v>277</v>
      </c>
    </row>
    <row r="596" spans="1:19" ht="12" customHeight="1" outlineLevel="1">
      <c r="A596" s="37">
        <v>0</v>
      </c>
      <c r="B596" s="86">
        <v>1315</v>
      </c>
      <c r="C596" s="86">
        <v>911</v>
      </c>
      <c r="D596" s="87"/>
      <c r="E596" s="87"/>
      <c r="F596" s="226"/>
      <c r="G596" s="87"/>
      <c r="H596" s="226"/>
      <c r="I596" s="228"/>
      <c r="J596" s="228"/>
      <c r="K596" s="228"/>
      <c r="L596" s="228"/>
      <c r="M596" s="414"/>
      <c r="N596" s="414"/>
      <c r="O596" s="88"/>
      <c r="P596" s="38">
        <f t="shared" si="160"/>
        <v>0.69277566539923952</v>
      </c>
      <c r="Q596" s="415">
        <f>IFERROR(1/P596,0)</f>
        <v>1.4434687156970363</v>
      </c>
      <c r="R596" s="409" t="s">
        <v>278</v>
      </c>
      <c r="S596" s="410"/>
    </row>
    <row r="597" spans="1:19" ht="12" customHeight="1" outlineLevel="1">
      <c r="A597" s="37">
        <v>4.1666666666666664E-2</v>
      </c>
      <c r="B597" s="86">
        <v>1446</v>
      </c>
      <c r="C597" s="86">
        <v>949</v>
      </c>
      <c r="D597" s="87">
        <v>0.21</v>
      </c>
      <c r="E597" s="87">
        <v>0.68899999999999995</v>
      </c>
      <c r="F597" s="226">
        <v>0.43</v>
      </c>
      <c r="G597" s="87">
        <v>0.63500000000000001</v>
      </c>
      <c r="H597" s="226">
        <v>0.39</v>
      </c>
      <c r="I597" s="228">
        <v>22.7</v>
      </c>
      <c r="J597" s="228">
        <v>11.8</v>
      </c>
      <c r="K597" s="228">
        <v>2.7</v>
      </c>
      <c r="L597" s="228">
        <v>1.9</v>
      </c>
      <c r="M597" s="414">
        <f>+I597*0.4+J597*0.6</f>
        <v>16.16</v>
      </c>
      <c r="N597" s="414">
        <f>+K597*0.4+L597*0.6</f>
        <v>2.2199999999999998</v>
      </c>
      <c r="O597" s="88">
        <v>8.1999999999999993</v>
      </c>
      <c r="P597" s="38">
        <f t="shared" si="160"/>
        <v>0.65629322268326418</v>
      </c>
      <c r="Q597" s="415">
        <f t="shared" ref="Q597:Q604" si="161">IFERROR(1/P597,0)</f>
        <v>1.523709167544784</v>
      </c>
      <c r="R597" s="409" t="s">
        <v>279</v>
      </c>
      <c r="S597" s="410"/>
    </row>
    <row r="598" spans="1:19" ht="12" customHeight="1" outlineLevel="1">
      <c r="A598" s="37">
        <v>8.3333333333333329E-2</v>
      </c>
      <c r="B598" s="86">
        <v>1441</v>
      </c>
      <c r="C598" s="86">
        <v>910</v>
      </c>
      <c r="D598" s="87"/>
      <c r="E598" s="87"/>
      <c r="F598" s="226"/>
      <c r="G598" s="87"/>
      <c r="H598" s="226"/>
      <c r="I598" s="226"/>
      <c r="J598" s="226"/>
      <c r="K598" s="226"/>
      <c r="L598" s="226"/>
      <c r="M598" s="414"/>
      <c r="N598" s="414"/>
      <c r="O598" s="88"/>
      <c r="P598" s="38">
        <f t="shared" si="160"/>
        <v>0.63150589868147122</v>
      </c>
      <c r="Q598" s="415">
        <f t="shared" si="161"/>
        <v>1.5835164835164834</v>
      </c>
      <c r="R598" s="409" t="s">
        <v>280</v>
      </c>
      <c r="S598" s="407"/>
    </row>
    <row r="599" spans="1:19" ht="12" customHeight="1" outlineLevel="1">
      <c r="A599" s="37">
        <v>0.125</v>
      </c>
      <c r="B599" s="86">
        <v>1323</v>
      </c>
      <c r="C599" s="86">
        <v>939</v>
      </c>
      <c r="D599" s="87">
        <v>0.23899999999999999</v>
      </c>
      <c r="E599" s="87">
        <v>0.59299999999999997</v>
      </c>
      <c r="F599" s="226">
        <v>0.36</v>
      </c>
      <c r="G599" s="87">
        <v>0.55000000000000004</v>
      </c>
      <c r="H599" s="226">
        <v>0.35</v>
      </c>
      <c r="I599" s="228">
        <v>28</v>
      </c>
      <c r="J599" s="228">
        <v>22.2</v>
      </c>
      <c r="K599" s="228">
        <v>2.8</v>
      </c>
      <c r="L599" s="228">
        <v>2.8</v>
      </c>
      <c r="M599" s="414">
        <f>+I599*0.4+J599*0.6</f>
        <v>24.52</v>
      </c>
      <c r="N599" s="414">
        <f>+K599*0.4+L599*0.6</f>
        <v>2.8</v>
      </c>
      <c r="O599" s="88">
        <v>8.1999999999999993</v>
      </c>
      <c r="P599" s="38">
        <f t="shared" si="160"/>
        <v>0.70975056689342408</v>
      </c>
      <c r="Q599" s="415">
        <f t="shared" si="161"/>
        <v>1.4089456869009584</v>
      </c>
      <c r="R599" s="409" t="s">
        <v>281</v>
      </c>
      <c r="S599" s="410" t="s">
        <v>282</v>
      </c>
    </row>
    <row r="600" spans="1:19" ht="12" customHeight="1" outlineLevel="1">
      <c r="A600" s="37">
        <v>0.16666666666666666</v>
      </c>
      <c r="B600" s="86">
        <v>1399</v>
      </c>
      <c r="C600" s="86">
        <v>980</v>
      </c>
      <c r="D600" s="87"/>
      <c r="E600" s="87"/>
      <c r="F600" s="226"/>
      <c r="G600" s="87"/>
      <c r="H600" s="226"/>
      <c r="I600" s="226"/>
      <c r="J600" s="226"/>
      <c r="K600" s="226"/>
      <c r="L600" s="226"/>
      <c r="M600" s="414"/>
      <c r="N600" s="414"/>
      <c r="O600" s="88"/>
      <c r="P600" s="38">
        <f t="shared" si="160"/>
        <v>0.70050035739814154</v>
      </c>
      <c r="Q600" s="415">
        <f t="shared" si="161"/>
        <v>1.4275510204081632</v>
      </c>
      <c r="R600" s="412" t="s">
        <v>283</v>
      </c>
      <c r="S600" s="410"/>
    </row>
    <row r="601" spans="1:19" ht="12" customHeight="1" outlineLevel="1">
      <c r="A601" s="37">
        <v>0.20833333333333334</v>
      </c>
      <c r="B601" s="86">
        <v>1419</v>
      </c>
      <c r="C601" s="86">
        <v>461</v>
      </c>
      <c r="D601" s="87">
        <v>0.26</v>
      </c>
      <c r="E601" s="87">
        <v>0.68100000000000005</v>
      </c>
      <c r="F601" s="226">
        <v>0.43</v>
      </c>
      <c r="G601" s="87">
        <v>0.67100000000000004</v>
      </c>
      <c r="H601" s="226">
        <v>0.42</v>
      </c>
      <c r="I601" s="228">
        <v>18.899999999999999</v>
      </c>
      <c r="J601" s="228">
        <v>12.8</v>
      </c>
      <c r="K601" s="228">
        <v>1.6</v>
      </c>
      <c r="L601" s="228">
        <v>1.7</v>
      </c>
      <c r="M601" s="414">
        <f>+I601*0.4+J601*0.6</f>
        <v>15.239999999999998</v>
      </c>
      <c r="N601" s="414">
        <f>+K601*0.4+L601*0.6</f>
        <v>1.6600000000000001</v>
      </c>
      <c r="O601" s="88">
        <v>8.4</v>
      </c>
      <c r="P601" s="38">
        <f t="shared" si="160"/>
        <v>0.32487667371388301</v>
      </c>
      <c r="Q601" s="415">
        <f t="shared" si="161"/>
        <v>3.0780911062906724</v>
      </c>
      <c r="R601" s="409"/>
      <c r="S601" s="1684" t="s">
        <v>284</v>
      </c>
    </row>
    <row r="602" spans="1:19" ht="12" customHeight="1" outlineLevel="1">
      <c r="A602" s="37">
        <v>0.25</v>
      </c>
      <c r="B602" s="86">
        <v>1411</v>
      </c>
      <c r="C602" s="86">
        <v>949</v>
      </c>
      <c r="D602" s="87"/>
      <c r="E602" s="87"/>
      <c r="F602" s="87"/>
      <c r="G602" s="87"/>
      <c r="H602" s="87"/>
      <c r="I602" s="226"/>
      <c r="J602" s="226"/>
      <c r="K602" s="226"/>
      <c r="L602" s="226"/>
      <c r="M602" s="414"/>
      <c r="N602" s="414"/>
      <c r="O602" s="88"/>
      <c r="P602" s="38">
        <f t="shared" si="160"/>
        <v>0.67257264351523738</v>
      </c>
      <c r="Q602" s="415">
        <f t="shared" si="161"/>
        <v>1.4868282402528978</v>
      </c>
      <c r="R602" s="409" t="s">
        <v>285</v>
      </c>
      <c r="S602" s="409"/>
    </row>
    <row r="603" spans="1:19" ht="12" customHeight="1" outlineLevel="1">
      <c r="A603" s="37">
        <v>0.29166666666666669</v>
      </c>
      <c r="B603" s="86">
        <v>1492</v>
      </c>
      <c r="C603" s="86">
        <v>1033</v>
      </c>
      <c r="D603" s="87">
        <v>0.189</v>
      </c>
      <c r="E603" s="87">
        <v>0.64200000000000002</v>
      </c>
      <c r="F603" s="226">
        <v>0.4</v>
      </c>
      <c r="G603" s="87">
        <v>0.64</v>
      </c>
      <c r="H603" s="226">
        <v>0.4</v>
      </c>
      <c r="I603" s="228">
        <v>18.3</v>
      </c>
      <c r="J603" s="228">
        <v>13.9</v>
      </c>
      <c r="K603" s="228">
        <v>1.6</v>
      </c>
      <c r="L603" s="228">
        <v>2.2000000000000002</v>
      </c>
      <c r="M603" s="414">
        <f>+I603*0.4+J603*0.6</f>
        <v>15.66</v>
      </c>
      <c r="N603" s="414">
        <f>+K603*0.4+L603*0.6</f>
        <v>1.9600000000000002</v>
      </c>
      <c r="O603" s="88">
        <v>8.6</v>
      </c>
      <c r="P603" s="38">
        <f t="shared" si="160"/>
        <v>0.69235924932975867</v>
      </c>
      <c r="Q603" s="415">
        <f t="shared" si="161"/>
        <v>1.4443368828654406</v>
      </c>
      <c r="R603" s="409" t="s">
        <v>286</v>
      </c>
      <c r="S603" s="409"/>
    </row>
    <row r="604" spans="1:19" ht="12" customHeight="1" outlineLevel="1">
      <c r="A604" s="89">
        <v>0.33333333333333331</v>
      </c>
      <c r="B604" s="90">
        <v>1491</v>
      </c>
      <c r="C604" s="90">
        <v>916</v>
      </c>
      <c r="D604" s="91"/>
      <c r="E604" s="91"/>
      <c r="F604" s="91"/>
      <c r="G604" s="91"/>
      <c r="H604" s="91"/>
      <c r="I604" s="227"/>
      <c r="J604" s="227"/>
      <c r="K604" s="227"/>
      <c r="L604" s="91"/>
      <c r="M604" s="91"/>
      <c r="N604" s="91"/>
      <c r="O604" s="92"/>
      <c r="P604" s="38">
        <f t="shared" si="160"/>
        <v>0.61435278336686783</v>
      </c>
      <c r="Q604" s="415">
        <f t="shared" si="161"/>
        <v>1.6277292576419216</v>
      </c>
      <c r="R604" s="409"/>
      <c r="S604" s="407"/>
    </row>
    <row r="605" spans="1:19" ht="12" customHeight="1">
      <c r="A605" s="83">
        <v>46289</v>
      </c>
      <c r="B605" s="84">
        <f>+IF(SUM(B581:B604)=0, "", SUM(B581:B604))</f>
        <v>34890</v>
      </c>
      <c r="C605" s="84">
        <f>+IF(SUM(C581:C604)=0, "", SUM(C581:C604))</f>
        <v>22132</v>
      </c>
      <c r="D605" s="419">
        <f>+IFERROR((AVERAGE(D581:D604)),0)</f>
        <v>0.22066666666666665</v>
      </c>
      <c r="E605" s="419">
        <f>+IFERROR((AVERAGE(E581:E604)),0)</f>
        <v>0.66374999999999995</v>
      </c>
      <c r="F605" s="419">
        <f>+IFERROR((AVERAGE(F581:F604)),0)</f>
        <v>0.4291666666666667</v>
      </c>
      <c r="G605" s="419">
        <f>+IFERROR((AVERAGE(G581:G604)),0)</f>
        <v>0.66066666666666662</v>
      </c>
      <c r="H605" s="419">
        <f>+IFERROR((AVERAGE(H581:H604)),0)</f>
        <v>0.43250000000000005</v>
      </c>
      <c r="I605" s="420">
        <f t="shared" ref="I605:L605" si="162">+IFERROR((AVERAGE(I581:I604)),"")</f>
        <v>23.95</v>
      </c>
      <c r="J605" s="420">
        <f t="shared" si="162"/>
        <v>14.833333333333336</v>
      </c>
      <c r="K605" s="420">
        <f t="shared" si="162"/>
        <v>3.6500000000000004</v>
      </c>
      <c r="L605" s="420">
        <f t="shared" si="162"/>
        <v>2.1166666666666667</v>
      </c>
      <c r="M605" s="420">
        <f t="shared" ref="M605" si="163">+IFERROR((AVERAGE(M581:M604)),0)</f>
        <v>18.48</v>
      </c>
      <c r="N605" s="420">
        <f t="shared" ref="N605" si="164">+IFERROR((AVERAGE(N581:N604)),0)</f>
        <v>2.73</v>
      </c>
      <c r="O605" s="418">
        <f>+IFERROR((AVERAGE(O581:O604)),0)</f>
        <v>8.3916666666666675</v>
      </c>
      <c r="P605" s="1530">
        <f t="shared" si="151"/>
        <v>0.63433648609916882</v>
      </c>
      <c r="Q605" s="416">
        <f>IFERROR(1/P605,0)</f>
        <v>1.5764503885776251</v>
      </c>
      <c r="R605" s="409"/>
      <c r="S605" s="407"/>
    </row>
    <row r="606" spans="1:19" ht="12" customHeight="1" outlineLevel="1">
      <c r="A606" s="36">
        <v>0.375</v>
      </c>
      <c r="B606" s="86">
        <v>1539</v>
      </c>
      <c r="C606" s="86">
        <v>996</v>
      </c>
      <c r="D606" s="87">
        <v>0.19400000000000001</v>
      </c>
      <c r="E606" s="87">
        <v>0.499</v>
      </c>
      <c r="F606" s="226">
        <v>0.37</v>
      </c>
      <c r="G606" s="87">
        <v>0.68100000000000005</v>
      </c>
      <c r="H606" s="226">
        <v>0.44</v>
      </c>
      <c r="I606" s="228">
        <v>21</v>
      </c>
      <c r="J606" s="228">
        <v>14</v>
      </c>
      <c r="K606" s="228">
        <v>1.9</v>
      </c>
      <c r="L606" s="228">
        <v>1.5</v>
      </c>
      <c r="M606" s="414">
        <f>+I606*0.4+J606*0.6</f>
        <v>16.8</v>
      </c>
      <c r="N606" s="414">
        <f>+K606*0.4+L606*0.6</f>
        <v>1.66</v>
      </c>
      <c r="O606" s="88">
        <v>8.4</v>
      </c>
      <c r="P606" s="38">
        <f t="shared" si="151"/>
        <v>0.6471734892787524</v>
      </c>
      <c r="Q606" s="415">
        <f>IFERROR(1/P606,0)</f>
        <v>1.5451807228915664</v>
      </c>
      <c r="R606" s="409"/>
      <c r="S606" s="410"/>
    </row>
    <row r="607" spans="1:19" ht="12" customHeight="1" outlineLevel="1">
      <c r="A607" s="39">
        <v>0.41666666666666669</v>
      </c>
      <c r="B607" s="86">
        <v>1424</v>
      </c>
      <c r="C607" s="86">
        <v>990</v>
      </c>
      <c r="D607" s="87"/>
      <c r="E607" s="87"/>
      <c r="F607" s="226"/>
      <c r="G607" s="87"/>
      <c r="H607" s="226"/>
      <c r="I607" s="228"/>
      <c r="J607" s="228"/>
      <c r="K607" s="228"/>
      <c r="L607" s="228"/>
      <c r="M607" s="228"/>
      <c r="N607" s="87"/>
      <c r="O607" s="88"/>
      <c r="P607" s="38">
        <f>+IFERROR(C607/B607,"")</f>
        <v>0.6952247191011236</v>
      </c>
      <c r="Q607" s="415">
        <f>IFERROR(1/P607,0)</f>
        <v>1.4383838383838383</v>
      </c>
      <c r="R607" s="409"/>
      <c r="S607" s="410"/>
    </row>
    <row r="608" spans="1:19" ht="12" customHeight="1" outlineLevel="1">
      <c r="A608" s="39">
        <v>0.45833333333333331</v>
      </c>
      <c r="B608" s="86">
        <v>1406</v>
      </c>
      <c r="C608" s="86">
        <v>905</v>
      </c>
      <c r="D608" s="87">
        <v>0.2</v>
      </c>
      <c r="E608" s="87">
        <v>0.52100000000000002</v>
      </c>
      <c r="F608" s="226">
        <v>0.4</v>
      </c>
      <c r="G608" s="87">
        <v>0.70899999999999996</v>
      </c>
      <c r="H608" s="226">
        <v>0.46</v>
      </c>
      <c r="I608" s="228">
        <v>24.8</v>
      </c>
      <c r="J608" s="228">
        <v>15.2</v>
      </c>
      <c r="K608" s="228">
        <v>1.7</v>
      </c>
      <c r="L608" s="228">
        <v>1.6</v>
      </c>
      <c r="M608" s="414">
        <f>+I608*0.4+J608*0.6</f>
        <v>19.04</v>
      </c>
      <c r="N608" s="414">
        <f>+K608*0.4+L608*0.6</f>
        <v>1.6400000000000001</v>
      </c>
      <c r="O608" s="88">
        <v>8.1999999999999993</v>
      </c>
      <c r="P608" s="38">
        <f>+IFERROR(C608/B608,"")</f>
        <v>0.64366998577524892</v>
      </c>
      <c r="Q608" s="415">
        <f t="shared" ref="Q608:Q629" si="165">IFERROR(1/P608,0)</f>
        <v>1.5535911602209944</v>
      </c>
      <c r="R608" s="409"/>
      <c r="S608" s="410"/>
    </row>
    <row r="609" spans="1:19" ht="12" customHeight="1" outlineLevel="1">
      <c r="A609" s="39">
        <v>0.5</v>
      </c>
      <c r="B609" s="86">
        <v>1410</v>
      </c>
      <c r="C609" s="86">
        <v>714</v>
      </c>
      <c r="D609" s="87"/>
      <c r="E609" s="87"/>
      <c r="F609" s="226"/>
      <c r="G609" s="87"/>
      <c r="H609" s="226"/>
      <c r="I609" s="228"/>
      <c r="J609" s="228"/>
      <c r="K609" s="228"/>
      <c r="L609" s="228"/>
      <c r="M609" s="414"/>
      <c r="N609" s="414"/>
      <c r="O609" s="88"/>
      <c r="P609" s="38">
        <f t="shared" ref="P609:P671" si="166">+IFERROR(C609/B609,"")</f>
        <v>0.50638297872340421</v>
      </c>
      <c r="Q609" s="415">
        <f t="shared" si="165"/>
        <v>1.9747899159663866</v>
      </c>
      <c r="R609" s="409"/>
      <c r="S609" s="410"/>
    </row>
    <row r="610" spans="1:19" ht="12" customHeight="1" outlineLevel="1">
      <c r="A610" s="39">
        <v>0.54166666666666663</v>
      </c>
      <c r="B610" s="86">
        <v>1493</v>
      </c>
      <c r="C610" s="86">
        <v>1005</v>
      </c>
      <c r="D610" s="87">
        <v>0.17399999999999999</v>
      </c>
      <c r="E610" s="87">
        <v>0.69499999999999995</v>
      </c>
      <c r="F610" s="226">
        <v>0.43</v>
      </c>
      <c r="G610" s="87">
        <v>0.59799999999999998</v>
      </c>
      <c r="H610" s="226">
        <v>0.41</v>
      </c>
      <c r="I610" s="228">
        <v>22.2</v>
      </c>
      <c r="J610" s="228">
        <v>23.1</v>
      </c>
      <c r="K610" s="228">
        <v>1.8</v>
      </c>
      <c r="L610" s="228">
        <v>2</v>
      </c>
      <c r="M610" s="414">
        <f>+I610*0.4+J610*0.6</f>
        <v>22.740000000000002</v>
      </c>
      <c r="N610" s="414">
        <f>+K610*0.4+L610*0.6</f>
        <v>1.92</v>
      </c>
      <c r="O610" s="88">
        <v>8.1999999999999993</v>
      </c>
      <c r="P610" s="38">
        <f t="shared" si="166"/>
        <v>0.67314132618888145</v>
      </c>
      <c r="Q610" s="415">
        <f t="shared" si="165"/>
        <v>1.4855721393034826</v>
      </c>
      <c r="R610" s="409"/>
      <c r="S610" s="407"/>
    </row>
    <row r="611" spans="1:19" ht="12" customHeight="1" outlineLevel="1">
      <c r="A611" s="39">
        <v>0.58333333333333337</v>
      </c>
      <c r="B611" s="86">
        <v>1487</v>
      </c>
      <c r="C611" s="86">
        <v>797</v>
      </c>
      <c r="D611" s="87"/>
      <c r="E611" s="87"/>
      <c r="F611" s="226"/>
      <c r="G611" s="87"/>
      <c r="H611" s="226"/>
      <c r="I611" s="228"/>
      <c r="J611" s="228"/>
      <c r="K611" s="228"/>
      <c r="L611" s="228"/>
      <c r="M611" s="414"/>
      <c r="N611" s="414"/>
      <c r="O611" s="88"/>
      <c r="P611" s="38">
        <f t="shared" si="166"/>
        <v>0.53597848016139882</v>
      </c>
      <c r="Q611" s="415">
        <f t="shared" si="165"/>
        <v>1.8657465495608532</v>
      </c>
      <c r="R611" s="409"/>
      <c r="S611" s="410"/>
    </row>
    <row r="612" spans="1:19" ht="12" customHeight="1" outlineLevel="1">
      <c r="A612" s="37">
        <v>0.625</v>
      </c>
      <c r="B612" s="86">
        <v>1497</v>
      </c>
      <c r="C612" s="86">
        <v>688</v>
      </c>
      <c r="D612" s="87">
        <v>0.19700000000000001</v>
      </c>
      <c r="E612" s="87">
        <v>0.63900000000000001</v>
      </c>
      <c r="F612" s="226">
        <v>0.41</v>
      </c>
      <c r="G612" s="87">
        <v>0.70699999999999996</v>
      </c>
      <c r="H612" s="226">
        <v>0.46</v>
      </c>
      <c r="I612" s="228">
        <v>23.4</v>
      </c>
      <c r="J612" s="228">
        <v>17.5</v>
      </c>
      <c r="K612" s="228">
        <v>1.8</v>
      </c>
      <c r="L612" s="228">
        <v>1.7</v>
      </c>
      <c r="M612" s="414">
        <f>+I612*0.4+J612*0.6</f>
        <v>19.86</v>
      </c>
      <c r="N612" s="414">
        <f>+K612*0.4+L612*0.6</f>
        <v>1.7400000000000002</v>
      </c>
      <c r="O612" s="88">
        <v>8.8000000000000007</v>
      </c>
      <c r="P612" s="38">
        <f t="shared" si="166"/>
        <v>0.45958583834335337</v>
      </c>
      <c r="Q612" s="415">
        <f t="shared" si="165"/>
        <v>2.1758720930232558</v>
      </c>
      <c r="R612" s="409"/>
      <c r="S612" s="410" t="s">
        <v>287</v>
      </c>
    </row>
    <row r="613" spans="1:19" ht="12" customHeight="1" outlineLevel="1">
      <c r="A613" s="37">
        <v>0.66666666666666663</v>
      </c>
      <c r="B613" s="86">
        <v>1479</v>
      </c>
      <c r="C613" s="86">
        <v>1068</v>
      </c>
      <c r="D613" s="87"/>
      <c r="E613" s="87"/>
      <c r="F613" s="226"/>
      <c r="G613" s="87"/>
      <c r="H613" s="226"/>
      <c r="I613" s="228"/>
      <c r="J613" s="228"/>
      <c r="K613" s="228"/>
      <c r="L613" s="228"/>
      <c r="M613" s="414"/>
      <c r="N613" s="414"/>
      <c r="O613" s="88"/>
      <c r="P613" s="38">
        <f t="shared" si="166"/>
        <v>0.72210953346855988</v>
      </c>
      <c r="Q613" s="415">
        <f t="shared" si="165"/>
        <v>1.3848314606741572</v>
      </c>
      <c r="R613" s="409"/>
      <c r="S613" s="407"/>
    </row>
    <row r="614" spans="1:19" ht="12" customHeight="1" outlineLevel="1">
      <c r="A614" s="94">
        <v>0.70833333333333337</v>
      </c>
      <c r="B614" s="86">
        <v>1412</v>
      </c>
      <c r="C614" s="86">
        <v>956</v>
      </c>
      <c r="D614" s="87">
        <v>0.187</v>
      </c>
      <c r="E614" s="87">
        <v>0.875</v>
      </c>
      <c r="F614" s="226">
        <v>0.52</v>
      </c>
      <c r="G614" s="87">
        <v>0.78</v>
      </c>
      <c r="H614" s="226">
        <v>0.49</v>
      </c>
      <c r="I614" s="228">
        <v>20</v>
      </c>
      <c r="J614" s="228">
        <v>15.5</v>
      </c>
      <c r="K614" s="228">
        <v>1.8</v>
      </c>
      <c r="L614" s="228">
        <v>2.5</v>
      </c>
      <c r="M614" s="414">
        <f>+I614*0.4+J614*0.6</f>
        <v>17.299999999999997</v>
      </c>
      <c r="N614" s="414">
        <f>+K614*0.4+L614*0.6</f>
        <v>2.2200000000000002</v>
      </c>
      <c r="O614" s="88">
        <v>8.3000000000000007</v>
      </c>
      <c r="P614" s="38">
        <f t="shared" si="166"/>
        <v>0.67705382436260619</v>
      </c>
      <c r="Q614" s="415">
        <f t="shared" si="165"/>
        <v>1.4769874476987448</v>
      </c>
      <c r="R614" s="409" t="s">
        <v>288</v>
      </c>
      <c r="S614" s="407"/>
    </row>
    <row r="615" spans="1:19" ht="12" customHeight="1" outlineLevel="1">
      <c r="A615" s="37">
        <v>0.75</v>
      </c>
      <c r="B615" s="86">
        <v>1407</v>
      </c>
      <c r="C615" s="86">
        <v>1201</v>
      </c>
      <c r="D615" s="87"/>
      <c r="E615" s="87"/>
      <c r="F615" s="226"/>
      <c r="G615" s="87"/>
      <c r="H615" s="226"/>
      <c r="I615" s="226"/>
      <c r="J615" s="226"/>
      <c r="K615" s="226"/>
      <c r="L615" s="226"/>
      <c r="M615" s="414"/>
      <c r="N615" s="414"/>
      <c r="O615" s="88"/>
      <c r="P615" s="38">
        <f t="shared" si="166"/>
        <v>0.85358919687277901</v>
      </c>
      <c r="Q615" s="415">
        <f t="shared" si="165"/>
        <v>1.1715237302248125</v>
      </c>
      <c r="R615" s="409"/>
      <c r="S615" s="407"/>
    </row>
    <row r="616" spans="1:19" ht="12" customHeight="1" outlineLevel="1">
      <c r="A616" s="37">
        <v>0.79166666666666663</v>
      </c>
      <c r="B616" s="86">
        <v>1484</v>
      </c>
      <c r="C616" s="86">
        <v>967</v>
      </c>
      <c r="D616" s="87">
        <v>0.21</v>
      </c>
      <c r="E616" s="87">
        <v>1.042</v>
      </c>
      <c r="F616" s="226">
        <v>0.68</v>
      </c>
      <c r="G616" s="87">
        <v>0.74299999999999999</v>
      </c>
      <c r="H616" s="226">
        <v>0.44</v>
      </c>
      <c r="I616" s="228">
        <v>19.5</v>
      </c>
      <c r="J616" s="228">
        <v>13.8</v>
      </c>
      <c r="K616" s="228">
        <v>1.7</v>
      </c>
      <c r="L616" s="228">
        <v>2</v>
      </c>
      <c r="M616" s="414">
        <f>+I616*0.4+J616*0.6</f>
        <v>16.079999999999998</v>
      </c>
      <c r="N616" s="414">
        <f>+K616*0.4+L616*0.6</f>
        <v>1.88</v>
      </c>
      <c r="O616" s="88">
        <v>8.5</v>
      </c>
      <c r="P616" s="38">
        <f t="shared" si="166"/>
        <v>0.65161725067385445</v>
      </c>
      <c r="Q616" s="415">
        <f t="shared" si="165"/>
        <v>1.5346432264736298</v>
      </c>
      <c r="R616" s="409"/>
      <c r="S616" s="407"/>
    </row>
    <row r="617" spans="1:19" ht="12" customHeight="1" outlineLevel="1">
      <c r="A617" s="37">
        <v>0.83333333333333337</v>
      </c>
      <c r="B617" s="86">
        <v>1499</v>
      </c>
      <c r="C617" s="86">
        <v>865</v>
      </c>
      <c r="D617" s="87"/>
      <c r="E617" s="87"/>
      <c r="F617" s="226"/>
      <c r="G617" s="87"/>
      <c r="H617" s="226"/>
      <c r="I617" s="226"/>
      <c r="J617" s="226"/>
      <c r="K617" s="226"/>
      <c r="L617" s="226"/>
      <c r="M617" s="414"/>
      <c r="N617" s="414"/>
      <c r="O617" s="88"/>
      <c r="P617" s="38">
        <f t="shared" si="166"/>
        <v>0.5770513675783856</v>
      </c>
      <c r="Q617" s="415">
        <f t="shared" si="165"/>
        <v>1.7329479768786127</v>
      </c>
      <c r="R617" s="409"/>
      <c r="S617" s="407"/>
    </row>
    <row r="618" spans="1:19" ht="12" customHeight="1" outlineLevel="1">
      <c r="A618" s="37">
        <v>0.875</v>
      </c>
      <c r="B618" s="86">
        <v>1432</v>
      </c>
      <c r="C618" s="86">
        <v>896</v>
      </c>
      <c r="D618" s="87">
        <v>0.26900000000000002</v>
      </c>
      <c r="E618" s="87">
        <v>0.81699999999999995</v>
      </c>
      <c r="F618" s="226">
        <v>0.49</v>
      </c>
      <c r="G618" s="87">
        <v>0.77</v>
      </c>
      <c r="H618" s="226">
        <v>0.46</v>
      </c>
      <c r="I618" s="228">
        <v>17.600000000000001</v>
      </c>
      <c r="J618" s="228">
        <v>14.4</v>
      </c>
      <c r="K618" s="228">
        <v>0.9</v>
      </c>
      <c r="L618" s="228">
        <v>1.6</v>
      </c>
      <c r="M618" s="414">
        <f>+I618*0.4+J618*0.6</f>
        <v>15.680000000000001</v>
      </c>
      <c r="N618" s="414">
        <f>+K618*0.4+L618*0.6</f>
        <v>1.32</v>
      </c>
      <c r="O618" s="88">
        <v>8.5</v>
      </c>
      <c r="P618" s="38">
        <f t="shared" si="166"/>
        <v>0.62569832402234637</v>
      </c>
      <c r="Q618" s="415">
        <f t="shared" si="165"/>
        <v>1.5982142857142856</v>
      </c>
      <c r="R618" s="409" t="s">
        <v>289</v>
      </c>
      <c r="S618" s="407"/>
    </row>
    <row r="619" spans="1:19" ht="12" customHeight="1" outlineLevel="1">
      <c r="A619" s="37">
        <v>0.91666666666666663</v>
      </c>
      <c r="B619" s="86">
        <v>1317</v>
      </c>
      <c r="C619" s="86">
        <v>1049</v>
      </c>
      <c r="D619" s="87"/>
      <c r="E619" s="87"/>
      <c r="F619" s="226"/>
      <c r="G619" s="87"/>
      <c r="H619" s="226"/>
      <c r="I619" s="228"/>
      <c r="J619" s="228"/>
      <c r="K619" s="228"/>
      <c r="L619" s="228"/>
      <c r="M619" s="414"/>
      <c r="N619" s="414"/>
      <c r="O619" s="88"/>
      <c r="P619" s="38">
        <f t="shared" si="166"/>
        <v>0.79650721336370545</v>
      </c>
      <c r="Q619" s="415">
        <f t="shared" si="165"/>
        <v>1.2554814108674928</v>
      </c>
      <c r="R619" s="409"/>
      <c r="S619" s="407"/>
    </row>
    <row r="620" spans="1:19" ht="13.5" customHeight="1" outlineLevel="1">
      <c r="A620" s="37">
        <v>0.95833333333333337</v>
      </c>
      <c r="B620" s="86">
        <v>1404</v>
      </c>
      <c r="C620" s="86">
        <v>774</v>
      </c>
      <c r="D620" s="87">
        <v>0.26300000000000001</v>
      </c>
      <c r="E620" s="87">
        <v>0.76200000000000001</v>
      </c>
      <c r="F620" s="226">
        <v>0.43</v>
      </c>
      <c r="G620" s="87">
        <v>0.77500000000000002</v>
      </c>
      <c r="H620" s="226">
        <v>0.44</v>
      </c>
      <c r="I620" s="228">
        <v>18.899999999999999</v>
      </c>
      <c r="J620" s="228">
        <v>13.9</v>
      </c>
      <c r="K620" s="228">
        <v>1.2</v>
      </c>
      <c r="L620" s="228">
        <v>1.5</v>
      </c>
      <c r="M620" s="414">
        <f>+I620*0.4+J620*0.6</f>
        <v>15.899999999999999</v>
      </c>
      <c r="N620" s="414">
        <f>+K620*0.4+L620*0.6</f>
        <v>1.38</v>
      </c>
      <c r="O620" s="88">
        <v>8.6999999999999993</v>
      </c>
      <c r="P620" s="38">
        <f t="shared" si="166"/>
        <v>0.55128205128205132</v>
      </c>
      <c r="Q620" s="415">
        <f t="shared" si="165"/>
        <v>1.8139534883720929</v>
      </c>
      <c r="R620" s="409"/>
      <c r="S620" s="407"/>
    </row>
    <row r="621" spans="1:19" ht="12" customHeight="1" outlineLevel="1">
      <c r="A621" s="37">
        <v>0</v>
      </c>
      <c r="B621" s="86">
        <v>1431</v>
      </c>
      <c r="C621" s="86">
        <v>706</v>
      </c>
      <c r="D621" s="87"/>
      <c r="E621" s="87"/>
      <c r="F621" s="226"/>
      <c r="G621" s="87"/>
      <c r="H621" s="226"/>
      <c r="I621" s="228"/>
      <c r="J621" s="228"/>
      <c r="K621" s="228"/>
      <c r="L621" s="228"/>
      <c r="M621" s="414"/>
      <c r="N621" s="414"/>
      <c r="O621" s="88"/>
      <c r="P621" s="38">
        <f t="shared" si="166"/>
        <v>0.49336128581411598</v>
      </c>
      <c r="Q621" s="415">
        <f>IFERROR(1/P621,0)</f>
        <v>2.0269121813031163</v>
      </c>
      <c r="R621" s="409"/>
      <c r="S621" s="407"/>
    </row>
    <row r="622" spans="1:19" ht="12" customHeight="1" outlineLevel="1">
      <c r="A622" s="37">
        <v>4.1666666666666664E-2</v>
      </c>
      <c r="B622" s="86">
        <v>1502</v>
      </c>
      <c r="C622" s="86">
        <v>1042</v>
      </c>
      <c r="D622" s="87">
        <v>0.26100000000000001</v>
      </c>
      <c r="E622" s="87">
        <v>0.68100000000000005</v>
      </c>
      <c r="F622" s="226">
        <v>0.41</v>
      </c>
      <c r="G622" s="87">
        <v>0.78700000000000003</v>
      </c>
      <c r="H622" s="226">
        <v>0.46</v>
      </c>
      <c r="I622" s="228">
        <v>16.3</v>
      </c>
      <c r="J622" s="228">
        <v>10.3</v>
      </c>
      <c r="K622" s="228">
        <v>1.1000000000000001</v>
      </c>
      <c r="L622" s="228">
        <v>1.2</v>
      </c>
      <c r="M622" s="414">
        <f>+I622*0.4+J622*0.6</f>
        <v>12.700000000000001</v>
      </c>
      <c r="N622" s="414">
        <f>+K622*0.4+L622*0.6</f>
        <v>1.1600000000000001</v>
      </c>
      <c r="O622" s="88">
        <v>8.6999999999999993</v>
      </c>
      <c r="P622" s="38">
        <f t="shared" si="166"/>
        <v>0.69374167776298268</v>
      </c>
      <c r="Q622" s="415">
        <f t="shared" si="165"/>
        <v>1.4414587332053743</v>
      </c>
      <c r="R622" s="409" t="s">
        <v>290</v>
      </c>
      <c r="S622" s="408"/>
    </row>
    <row r="623" spans="1:19" ht="12" customHeight="1" outlineLevel="1">
      <c r="A623" s="37">
        <v>8.3333333333333329E-2</v>
      </c>
      <c r="B623" s="86">
        <v>1511</v>
      </c>
      <c r="C623" s="86">
        <v>846</v>
      </c>
      <c r="D623" s="87"/>
      <c r="E623" s="87"/>
      <c r="F623" s="226"/>
      <c r="G623" s="87"/>
      <c r="H623" s="226"/>
      <c r="I623" s="226"/>
      <c r="J623" s="226"/>
      <c r="K623" s="226"/>
      <c r="L623" s="226"/>
      <c r="M623" s="414"/>
      <c r="N623" s="414"/>
      <c r="O623" s="88"/>
      <c r="P623" s="38">
        <f t="shared" si="166"/>
        <v>0.55989410986101917</v>
      </c>
      <c r="Q623" s="415">
        <f t="shared" si="165"/>
        <v>1.7860520094562649</v>
      </c>
      <c r="R623" s="409" t="s">
        <v>291</v>
      </c>
      <c r="S623" s="410" t="s">
        <v>292</v>
      </c>
    </row>
    <row r="624" spans="1:19" ht="12" customHeight="1" outlineLevel="1">
      <c r="A624" s="37">
        <v>0.125</v>
      </c>
      <c r="B624" s="86">
        <v>1503</v>
      </c>
      <c r="C624" s="86">
        <v>1032</v>
      </c>
      <c r="D624" s="87">
        <v>0.23499999999999999</v>
      </c>
      <c r="E624" s="87">
        <v>0.72199999999999998</v>
      </c>
      <c r="F624" s="226">
        <v>0.43</v>
      </c>
      <c r="G624" s="87">
        <v>0.72099999999999997</v>
      </c>
      <c r="H624" s="226">
        <v>0.42</v>
      </c>
      <c r="I624" s="228">
        <v>16.7</v>
      </c>
      <c r="J624" s="228">
        <v>10.199999999999999</v>
      </c>
      <c r="K624" s="228">
        <v>1.2</v>
      </c>
      <c r="L624" s="228">
        <v>1.1000000000000001</v>
      </c>
      <c r="M624" s="414">
        <f>+I624*0.4+J624*0.6</f>
        <v>12.799999999999999</v>
      </c>
      <c r="N624" s="414">
        <f>+K624*0.4+L624*0.6</f>
        <v>1.1400000000000001</v>
      </c>
      <c r="O624" s="88">
        <v>8.6</v>
      </c>
      <c r="P624" s="38">
        <f t="shared" si="166"/>
        <v>0.68662674650698607</v>
      </c>
      <c r="Q624" s="415">
        <f t="shared" si="165"/>
        <v>1.4563953488372092</v>
      </c>
      <c r="R624" s="409" t="s">
        <v>293</v>
      </c>
      <c r="S624" s="407"/>
    </row>
    <row r="625" spans="1:19" ht="12" customHeight="1" outlineLevel="1">
      <c r="A625" s="37">
        <v>0.16666666666666666</v>
      </c>
      <c r="B625" s="86">
        <v>1478</v>
      </c>
      <c r="C625" s="86">
        <v>987</v>
      </c>
      <c r="D625" s="87"/>
      <c r="E625" s="87"/>
      <c r="F625" s="226"/>
      <c r="G625" s="87"/>
      <c r="H625" s="226"/>
      <c r="I625" s="226"/>
      <c r="J625" s="226"/>
      <c r="K625" s="226"/>
      <c r="L625" s="226"/>
      <c r="M625" s="414"/>
      <c r="N625" s="414"/>
      <c r="O625" s="88"/>
      <c r="P625" s="38">
        <f t="shared" si="166"/>
        <v>0.66779431664411371</v>
      </c>
      <c r="Q625" s="415">
        <f t="shared" si="165"/>
        <v>1.497467071935157</v>
      </c>
      <c r="R625" s="409" t="s">
        <v>294</v>
      </c>
      <c r="S625" s="407"/>
    </row>
    <row r="626" spans="1:19" ht="12" customHeight="1" outlineLevel="1">
      <c r="A626" s="37">
        <v>0.20833333333333334</v>
      </c>
      <c r="B626" s="86">
        <v>1480</v>
      </c>
      <c r="C626" s="86">
        <v>953</v>
      </c>
      <c r="D626" s="87">
        <v>0.26700000000000002</v>
      </c>
      <c r="E626" s="87">
        <v>0.65900000000000003</v>
      </c>
      <c r="F626" s="226">
        <v>0.41</v>
      </c>
      <c r="G626" s="87">
        <v>0.746</v>
      </c>
      <c r="H626" s="226">
        <v>0.44</v>
      </c>
      <c r="I626" s="228">
        <v>17</v>
      </c>
      <c r="J626" s="228">
        <v>10.4</v>
      </c>
      <c r="K626" s="228">
        <v>1</v>
      </c>
      <c r="L626" s="228">
        <v>1.2</v>
      </c>
      <c r="M626" s="414">
        <f>+I626*0.4+J626*0.6</f>
        <v>13.040000000000001</v>
      </c>
      <c r="N626" s="414">
        <f>+K626*0.4+L626*0.6</f>
        <v>1.1200000000000001</v>
      </c>
      <c r="O626" s="88">
        <v>8.4</v>
      </c>
      <c r="P626" s="38">
        <f t="shared" si="166"/>
        <v>0.64391891891891895</v>
      </c>
      <c r="Q626" s="415">
        <f t="shared" si="165"/>
        <v>1.55299055613851</v>
      </c>
      <c r="R626" s="409"/>
      <c r="S626" s="407"/>
    </row>
    <row r="627" spans="1:19" ht="12" customHeight="1" outlineLevel="1">
      <c r="A627" s="37">
        <v>0.25</v>
      </c>
      <c r="B627" s="86">
        <v>1475</v>
      </c>
      <c r="C627" s="86">
        <v>966</v>
      </c>
      <c r="D627" s="87"/>
      <c r="E627" s="87"/>
      <c r="F627" s="226"/>
      <c r="G627" s="87"/>
      <c r="H627" s="226"/>
      <c r="I627" s="226"/>
      <c r="J627" s="226"/>
      <c r="K627" s="226"/>
      <c r="L627" s="226"/>
      <c r="M627" s="414"/>
      <c r="N627" s="414"/>
      <c r="O627" s="88"/>
      <c r="P627" s="38">
        <f t="shared" si="166"/>
        <v>0.65491525423728814</v>
      </c>
      <c r="Q627" s="415">
        <f t="shared" si="165"/>
        <v>1.5269151138716357</v>
      </c>
      <c r="R627" s="409" t="s">
        <v>295</v>
      </c>
      <c r="S627" s="409"/>
    </row>
    <row r="628" spans="1:19" ht="12" customHeight="1" outlineLevel="1">
      <c r="A628" s="37">
        <v>0.29166666666666669</v>
      </c>
      <c r="B628" s="86">
        <v>1476</v>
      </c>
      <c r="C628" s="86">
        <v>828</v>
      </c>
      <c r="D628" s="87">
        <v>0.216</v>
      </c>
      <c r="E628" s="87">
        <v>0.76200000000000001</v>
      </c>
      <c r="F628" s="226">
        <v>0.45</v>
      </c>
      <c r="G628" s="87">
        <v>0.63</v>
      </c>
      <c r="H628" s="226">
        <v>0.4</v>
      </c>
      <c r="I628" s="228">
        <v>17.600000000000001</v>
      </c>
      <c r="J628" s="228">
        <v>10.5</v>
      </c>
      <c r="K628" s="228">
        <v>1.1000000000000001</v>
      </c>
      <c r="L628" s="228">
        <v>1.2</v>
      </c>
      <c r="M628" s="414">
        <f>+I628*0.4+J628*0.6</f>
        <v>13.34</v>
      </c>
      <c r="N628" s="414">
        <f>+K628*0.4+L628*0.6</f>
        <v>1.1600000000000001</v>
      </c>
      <c r="O628" s="88">
        <v>8.3000000000000007</v>
      </c>
      <c r="P628" s="38">
        <f t="shared" si="166"/>
        <v>0.56097560975609762</v>
      </c>
      <c r="Q628" s="415">
        <f t="shared" si="165"/>
        <v>1.7826086956521738</v>
      </c>
      <c r="R628" s="409" t="s">
        <v>296</v>
      </c>
      <c r="S628" s="407"/>
    </row>
    <row r="629" spans="1:19" ht="12" customHeight="1" outlineLevel="1">
      <c r="A629" s="89">
        <v>0.33333333333333331</v>
      </c>
      <c r="B629" s="90">
        <v>1425</v>
      </c>
      <c r="C629" s="90">
        <v>769</v>
      </c>
      <c r="D629" s="91"/>
      <c r="E629" s="91"/>
      <c r="F629" s="227"/>
      <c r="G629" s="91"/>
      <c r="H629" s="227"/>
      <c r="I629" s="227"/>
      <c r="J629" s="227"/>
      <c r="K629" s="227"/>
      <c r="L629" s="91"/>
      <c r="M629" s="91"/>
      <c r="N629" s="91"/>
      <c r="O629" s="92"/>
      <c r="P629" s="93">
        <f t="shared" si="166"/>
        <v>0.53964912280701749</v>
      </c>
      <c r="Q629" s="415">
        <f t="shared" si="165"/>
        <v>1.8530559167750327</v>
      </c>
      <c r="R629" s="409"/>
      <c r="S629" s="407"/>
    </row>
    <row r="630" spans="1:19" ht="12" customHeight="1">
      <c r="A630" s="83">
        <v>46290</v>
      </c>
      <c r="B630" s="84">
        <f>+IF(SUM(B606:B629)=0, "", SUM(B606:B629))</f>
        <v>34971</v>
      </c>
      <c r="C630" s="84">
        <f>+IF(SUM(C606:C629)=0, "", SUM(C606:C629))</f>
        <v>22000</v>
      </c>
      <c r="D630" s="419">
        <f>+IFERROR((AVERAGE(D606:D629)),0)</f>
        <v>0.22275</v>
      </c>
      <c r="E630" s="419">
        <f>+IFERROR((AVERAGE(E606:E629)),0)</f>
        <v>0.72283333333333333</v>
      </c>
      <c r="F630" s="418">
        <f>+IFERROR((AVERAGE(F606:F629)),0)</f>
        <v>0.45249999999999996</v>
      </c>
      <c r="G630" s="419">
        <f>+IFERROR((AVERAGE(G606:G629)),0)</f>
        <v>0.72058333333333335</v>
      </c>
      <c r="H630" s="418">
        <f>+IFERROR((AVERAGE(H606:H629)),0)</f>
        <v>0.44333333333333336</v>
      </c>
      <c r="I630" s="420">
        <f t="shared" ref="I630:L630" si="167">+IFERROR((AVERAGE(I606:I629)),"")</f>
        <v>19.583333333333332</v>
      </c>
      <c r="J630" s="420">
        <f t="shared" si="167"/>
        <v>14.066666666666668</v>
      </c>
      <c r="K630" s="420">
        <f t="shared" si="167"/>
        <v>1.4333333333333333</v>
      </c>
      <c r="L630" s="420">
        <f t="shared" si="167"/>
        <v>1.5916666666666666</v>
      </c>
      <c r="M630" s="420">
        <f t="shared" ref="M630" si="168">+IFERROR((AVERAGE(M606:M629)),0)</f>
        <v>16.273333333333333</v>
      </c>
      <c r="N630" s="420">
        <f t="shared" ref="N630" si="169">+IFERROR((AVERAGE(N606:N629)),0)</f>
        <v>1.5283333333333333</v>
      </c>
      <c r="O630" s="420">
        <f>+IFERROR((AVERAGE(O606:O629)),0)</f>
        <v>8.4666666666666668</v>
      </c>
      <c r="P630" s="85">
        <f t="shared" si="166"/>
        <v>0.62909267678933978</v>
      </c>
      <c r="Q630" s="416">
        <f>IFERROR(1/P630,0)</f>
        <v>1.5895909090909091</v>
      </c>
      <c r="R630" s="409"/>
      <c r="S630" s="407"/>
    </row>
    <row r="631" spans="1:19" ht="12" customHeight="1" outlineLevel="1">
      <c r="A631" s="36">
        <v>0.375</v>
      </c>
      <c r="B631" s="86">
        <v>1257</v>
      </c>
      <c r="C631" s="86">
        <v>731</v>
      </c>
      <c r="D631" s="87">
        <v>0.191</v>
      </c>
      <c r="E631" s="87">
        <v>0.66900000000000004</v>
      </c>
      <c r="F631" s="226">
        <v>0.4</v>
      </c>
      <c r="G631" s="87">
        <v>0.68200000000000005</v>
      </c>
      <c r="H631" s="226">
        <v>0.4</v>
      </c>
      <c r="I631" s="228">
        <v>17.5</v>
      </c>
      <c r="J631" s="228">
        <v>12.6</v>
      </c>
      <c r="K631" s="228">
        <v>1.4</v>
      </c>
      <c r="L631" s="228">
        <v>1.6</v>
      </c>
      <c r="M631" s="414">
        <f>+I631*0.4+J631*0.6</f>
        <v>14.559999999999999</v>
      </c>
      <c r="N631" s="414">
        <f>+K631*0.4+L631*0.6</f>
        <v>1.52</v>
      </c>
      <c r="O631" s="88">
        <v>9.1</v>
      </c>
      <c r="P631" s="38">
        <f>+IFERROR(C631/B631,"")</f>
        <v>0.58154335719968175</v>
      </c>
      <c r="Q631" s="415">
        <f>IFERROR(1/P631,0)</f>
        <v>1.7195622435020521</v>
      </c>
      <c r="R631" s="409"/>
      <c r="S631" s="407"/>
    </row>
    <row r="632" spans="1:19" ht="12" customHeight="1" outlineLevel="1">
      <c r="A632" s="39">
        <v>0.41666666666666669</v>
      </c>
      <c r="B632" s="86">
        <v>1243</v>
      </c>
      <c r="C632" s="86">
        <v>703</v>
      </c>
      <c r="D632" s="87"/>
      <c r="E632" s="87"/>
      <c r="F632" s="87"/>
      <c r="G632" s="87"/>
      <c r="H632" s="87"/>
      <c r="I632" s="228"/>
      <c r="J632" s="228"/>
      <c r="K632" s="228"/>
      <c r="L632" s="228"/>
      <c r="M632" s="228"/>
      <c r="N632" s="87"/>
      <c r="O632" s="88"/>
      <c r="P632" s="38">
        <f t="shared" si="166"/>
        <v>0.5655671761866452</v>
      </c>
      <c r="Q632" s="415">
        <f>IFERROR(1/P632,0)</f>
        <v>1.7681365576102419</v>
      </c>
      <c r="R632" s="409"/>
      <c r="S632" s="407"/>
    </row>
    <row r="633" spans="1:19" ht="12" customHeight="1" outlineLevel="1">
      <c r="A633" s="39">
        <v>0.45833333333333331</v>
      </c>
      <c r="B633" s="86">
        <v>1249</v>
      </c>
      <c r="C633" s="86">
        <v>825</v>
      </c>
      <c r="D633" s="87">
        <v>0.16600000000000001</v>
      </c>
      <c r="E633" s="87">
        <v>0.70899999999999996</v>
      </c>
      <c r="F633" s="226">
        <v>0.43</v>
      </c>
      <c r="G633" s="87">
        <v>0.68799999999999994</v>
      </c>
      <c r="H633" s="226">
        <v>0.41</v>
      </c>
      <c r="I633" s="228">
        <v>17.5</v>
      </c>
      <c r="J633" s="228">
        <v>13.5</v>
      </c>
      <c r="K633" s="228">
        <v>1.3</v>
      </c>
      <c r="L633" s="228">
        <v>1.7</v>
      </c>
      <c r="M633" s="414">
        <f t="shared" ref="M633:M653" si="170">+I633*0.4+J633*0.6</f>
        <v>15.1</v>
      </c>
      <c r="N633" s="414">
        <f t="shared" ref="N633:N653" si="171">+K633*0.4+L633*0.6</f>
        <v>1.54</v>
      </c>
      <c r="O633" s="88">
        <v>10.6</v>
      </c>
      <c r="P633" s="38">
        <f t="shared" si="166"/>
        <v>0.66052842273819057</v>
      </c>
      <c r="Q633" s="415">
        <f t="shared" ref="Q633:Q654" si="172">IFERROR(1/P633,0)</f>
        <v>1.5139393939393939</v>
      </c>
      <c r="R633" s="409"/>
      <c r="S633" s="407"/>
    </row>
    <row r="634" spans="1:19" ht="12" customHeight="1" outlineLevel="1">
      <c r="A634" s="39">
        <v>0.5</v>
      </c>
      <c r="B634" s="86">
        <v>1228</v>
      </c>
      <c r="C634" s="86">
        <v>799</v>
      </c>
      <c r="D634" s="87"/>
      <c r="E634" s="87"/>
      <c r="F634" s="87"/>
      <c r="G634" s="87"/>
      <c r="H634" s="87"/>
      <c r="I634" s="228"/>
      <c r="J634" s="228"/>
      <c r="K634" s="228"/>
      <c r="L634" s="228"/>
      <c r="M634" s="414"/>
      <c r="N634" s="414"/>
      <c r="O634" s="88"/>
      <c r="P634" s="38">
        <f t="shared" si="166"/>
        <v>0.65065146579804556</v>
      </c>
      <c r="Q634" s="415">
        <f t="shared" si="172"/>
        <v>1.5369211514392993</v>
      </c>
      <c r="R634" s="409"/>
      <c r="S634" s="407"/>
    </row>
    <row r="635" spans="1:19" ht="12" customHeight="1" outlineLevel="1">
      <c r="A635" s="39">
        <v>0.54166666666666663</v>
      </c>
      <c r="B635" s="86">
        <v>1237</v>
      </c>
      <c r="C635" s="86">
        <v>931</v>
      </c>
      <c r="D635" s="87">
        <v>0.161</v>
      </c>
      <c r="E635" s="87">
        <v>0.67600000000000005</v>
      </c>
      <c r="F635" s="226">
        <v>0.4</v>
      </c>
      <c r="G635" s="87">
        <v>0.68300000000000005</v>
      </c>
      <c r="H635" s="226">
        <v>0.38</v>
      </c>
      <c r="I635" s="228">
        <v>21.4</v>
      </c>
      <c r="J635" s="228">
        <v>15</v>
      </c>
      <c r="K635" s="228">
        <v>2.2999999999999998</v>
      </c>
      <c r="L635" s="228">
        <v>2.6</v>
      </c>
      <c r="M635" s="414">
        <f t="shared" si="170"/>
        <v>17.560000000000002</v>
      </c>
      <c r="N635" s="414">
        <f t="shared" si="171"/>
        <v>2.48</v>
      </c>
      <c r="O635" s="88">
        <v>9.1999999999999993</v>
      </c>
      <c r="P635" s="38">
        <f t="shared" si="166"/>
        <v>0.75262732417138234</v>
      </c>
      <c r="Q635" s="415">
        <f t="shared" si="172"/>
        <v>1.3286788399570355</v>
      </c>
      <c r="R635" s="409"/>
      <c r="S635" s="407"/>
    </row>
    <row r="636" spans="1:19" ht="12" customHeight="1" outlineLevel="1">
      <c r="A636" s="39">
        <v>0.58333333333333337</v>
      </c>
      <c r="B636" s="86">
        <v>1224</v>
      </c>
      <c r="C636" s="86">
        <v>644</v>
      </c>
      <c r="D636" s="87"/>
      <c r="E636" s="87"/>
      <c r="F636" s="87"/>
      <c r="G636" s="87"/>
      <c r="H636" s="87"/>
      <c r="I636" s="228"/>
      <c r="J636" s="228"/>
      <c r="K636" s="228"/>
      <c r="L636" s="228"/>
      <c r="M636" s="414"/>
      <c r="N636" s="414"/>
      <c r="O636" s="88"/>
      <c r="P636" s="38">
        <f t="shared" si="166"/>
        <v>0.52614379084967322</v>
      </c>
      <c r="Q636" s="415">
        <f t="shared" si="172"/>
        <v>1.9006211180124224</v>
      </c>
      <c r="R636" s="409"/>
      <c r="S636" s="409"/>
    </row>
    <row r="637" spans="1:19" ht="12" customHeight="1" outlineLevel="1">
      <c r="A637" s="37">
        <v>0.625</v>
      </c>
      <c r="B637" s="86">
        <v>1247</v>
      </c>
      <c r="C637" s="86">
        <v>528</v>
      </c>
      <c r="D637" s="87">
        <v>0.151</v>
      </c>
      <c r="E637" s="87">
        <v>0.66400000000000003</v>
      </c>
      <c r="F637" s="226">
        <v>0.38</v>
      </c>
      <c r="G637" s="87">
        <v>0.67</v>
      </c>
      <c r="H637" s="226">
        <v>0.4</v>
      </c>
      <c r="I637" s="228">
        <v>21</v>
      </c>
      <c r="J637" s="228">
        <v>16.600000000000001</v>
      </c>
      <c r="K637" s="228">
        <v>1.7</v>
      </c>
      <c r="L637" s="228">
        <v>2.9</v>
      </c>
      <c r="M637" s="414">
        <f t="shared" si="170"/>
        <v>18.36</v>
      </c>
      <c r="N637" s="414">
        <f t="shared" si="171"/>
        <v>2.42</v>
      </c>
      <c r="O637" s="88">
        <v>8.5</v>
      </c>
      <c r="P637" s="38">
        <f t="shared" si="166"/>
        <v>0.42341619887730553</v>
      </c>
      <c r="Q637" s="415">
        <f t="shared" si="172"/>
        <v>2.3617424242424243</v>
      </c>
      <c r="R637" s="409"/>
      <c r="S637" s="407"/>
    </row>
    <row r="638" spans="1:19" ht="12" customHeight="1" outlineLevel="1">
      <c r="A638" s="37">
        <v>0.66666666666666663</v>
      </c>
      <c r="B638" s="86">
        <v>1250</v>
      </c>
      <c r="C638" s="86">
        <v>651</v>
      </c>
      <c r="D638" s="87"/>
      <c r="E638" s="87"/>
      <c r="F638" s="87"/>
      <c r="G638" s="87"/>
      <c r="H638" s="87"/>
      <c r="I638" s="228"/>
      <c r="J638" s="228"/>
      <c r="K638" s="228"/>
      <c r="L638" s="228"/>
      <c r="M638" s="414"/>
      <c r="N638" s="414"/>
      <c r="O638" s="88"/>
      <c r="P638" s="38">
        <f t="shared" si="166"/>
        <v>0.52080000000000004</v>
      </c>
      <c r="Q638" s="415">
        <f t="shared" si="172"/>
        <v>1.9201228878648231</v>
      </c>
      <c r="R638" s="409"/>
      <c r="S638" s="407"/>
    </row>
    <row r="639" spans="1:19" ht="12" customHeight="1" outlineLevel="1">
      <c r="A639" s="94">
        <v>0.70833333333333337</v>
      </c>
      <c r="B639" s="86">
        <v>1220</v>
      </c>
      <c r="C639" s="86">
        <v>747</v>
      </c>
      <c r="D639" s="87">
        <v>0.15</v>
      </c>
      <c r="E639" s="87">
        <v>0.65600000000000003</v>
      </c>
      <c r="F639" s="226">
        <v>0.37</v>
      </c>
      <c r="G639" s="87">
        <v>0.55400000000000005</v>
      </c>
      <c r="H639" s="226">
        <v>0.34</v>
      </c>
      <c r="I639" s="228">
        <v>21.1</v>
      </c>
      <c r="J639" s="228">
        <v>19.5</v>
      </c>
      <c r="K639" s="228">
        <v>2.7</v>
      </c>
      <c r="L639" s="228">
        <v>4.2</v>
      </c>
      <c r="M639" s="414">
        <f t="shared" si="170"/>
        <v>20.14</v>
      </c>
      <c r="N639" s="414">
        <f t="shared" si="171"/>
        <v>3.6</v>
      </c>
      <c r="O639" s="88">
        <v>8.8000000000000007</v>
      </c>
      <c r="P639" s="38">
        <f t="shared" si="166"/>
        <v>0.61229508196721316</v>
      </c>
      <c r="Q639" s="415">
        <f t="shared" si="172"/>
        <v>1.6331994645247656</v>
      </c>
      <c r="R639" s="409"/>
      <c r="S639" s="740"/>
    </row>
    <row r="640" spans="1:19" ht="12" customHeight="1" outlineLevel="1">
      <c r="A640" s="37">
        <v>0.75</v>
      </c>
      <c r="B640" s="86">
        <v>1320</v>
      </c>
      <c r="C640" s="86">
        <v>870</v>
      </c>
      <c r="D640" s="87"/>
      <c r="E640" s="87"/>
      <c r="F640" s="87"/>
      <c r="G640" s="87"/>
      <c r="H640" s="87"/>
      <c r="I640" s="226"/>
      <c r="J640" s="226"/>
      <c r="K640" s="226"/>
      <c r="L640" s="226"/>
      <c r="M640" s="414"/>
      <c r="N640" s="414"/>
      <c r="O640" s="88"/>
      <c r="P640" s="38">
        <f t="shared" si="166"/>
        <v>0.65909090909090906</v>
      </c>
      <c r="Q640" s="415">
        <f t="shared" si="172"/>
        <v>1.517241379310345</v>
      </c>
      <c r="R640" s="409" t="s">
        <v>297</v>
      </c>
      <c r="S640" s="740"/>
    </row>
    <row r="641" spans="1:19" ht="12" customHeight="1" outlineLevel="1">
      <c r="A641" s="37">
        <v>0.79166666666666663</v>
      </c>
      <c r="B641" s="86">
        <v>1240</v>
      </c>
      <c r="C641" s="86">
        <v>1039</v>
      </c>
      <c r="D641" s="87">
        <v>0.14499999999999999</v>
      </c>
      <c r="E641" s="87">
        <v>0.68500000000000005</v>
      </c>
      <c r="F641" s="226">
        <v>0.4</v>
      </c>
      <c r="G641" s="87">
        <v>0.60499999999999998</v>
      </c>
      <c r="H641" s="226">
        <v>0.37</v>
      </c>
      <c r="I641" s="228">
        <v>23.7</v>
      </c>
      <c r="J641" s="228">
        <v>15.3</v>
      </c>
      <c r="K641" s="228">
        <v>2</v>
      </c>
      <c r="L641" s="228">
        <v>2</v>
      </c>
      <c r="M641" s="414">
        <f t="shared" si="170"/>
        <v>18.66</v>
      </c>
      <c r="N641" s="414">
        <f t="shared" si="171"/>
        <v>2</v>
      </c>
      <c r="O641" s="88">
        <v>8.6</v>
      </c>
      <c r="P641" s="38">
        <f t="shared" si="166"/>
        <v>0.8379032258064516</v>
      </c>
      <c r="Q641" s="415">
        <f t="shared" si="172"/>
        <v>1.1934552454282965</v>
      </c>
      <c r="R641" s="409"/>
      <c r="S641" s="740"/>
    </row>
    <row r="642" spans="1:19" ht="12" customHeight="1" outlineLevel="1">
      <c r="A642" s="37">
        <v>0.83333333333333337</v>
      </c>
      <c r="B642" s="86">
        <v>1218</v>
      </c>
      <c r="C642" s="86">
        <v>786</v>
      </c>
      <c r="D642" s="87"/>
      <c r="E642" s="87"/>
      <c r="F642" s="87"/>
      <c r="G642" s="87"/>
      <c r="H642" s="87"/>
      <c r="I642" s="226"/>
      <c r="J642" s="226"/>
      <c r="K642" s="226"/>
      <c r="L642" s="226"/>
      <c r="M642" s="414"/>
      <c r="N642" s="414"/>
      <c r="O642" s="88"/>
      <c r="P642" s="38">
        <f t="shared" si="166"/>
        <v>0.64532019704433496</v>
      </c>
      <c r="Q642" s="415">
        <f t="shared" si="172"/>
        <v>1.5496183206106871</v>
      </c>
      <c r="R642" s="409"/>
      <c r="S642" s="740"/>
    </row>
    <row r="643" spans="1:19" ht="12" customHeight="1" outlineLevel="1">
      <c r="A643" s="37">
        <v>0.875</v>
      </c>
      <c r="B643" s="86">
        <v>1227</v>
      </c>
      <c r="C643" s="86">
        <v>649</v>
      </c>
      <c r="D643" s="87">
        <v>0.16200000000000001</v>
      </c>
      <c r="E643" s="87">
        <v>0.7</v>
      </c>
      <c r="F643" s="226">
        <v>0.43</v>
      </c>
      <c r="G643" s="87">
        <v>0.75800000000000001</v>
      </c>
      <c r="H643" s="226">
        <v>0.46</v>
      </c>
      <c r="I643" s="228">
        <v>18</v>
      </c>
      <c r="J643" s="228">
        <v>14.1</v>
      </c>
      <c r="K643" s="228">
        <v>0.9</v>
      </c>
      <c r="L643" s="228">
        <v>1.9</v>
      </c>
      <c r="M643" s="414">
        <f t="shared" si="170"/>
        <v>15.66</v>
      </c>
      <c r="N643" s="414">
        <f t="shared" si="171"/>
        <v>1.5</v>
      </c>
      <c r="O643" s="88">
        <v>8.1999999999999993</v>
      </c>
      <c r="P643" s="38">
        <f t="shared" si="166"/>
        <v>0.52893235533822336</v>
      </c>
      <c r="Q643" s="415">
        <f t="shared" si="172"/>
        <v>1.8906009244992295</v>
      </c>
      <c r="R643" s="409"/>
      <c r="S643" s="740"/>
    </row>
    <row r="644" spans="1:19" ht="12" customHeight="1" outlineLevel="1">
      <c r="A644" s="37">
        <v>0.91666666666666663</v>
      </c>
      <c r="B644" s="86">
        <v>1329</v>
      </c>
      <c r="C644" s="86">
        <v>805</v>
      </c>
      <c r="D644" s="87"/>
      <c r="E644" s="87"/>
      <c r="F644" s="87"/>
      <c r="G644" s="87"/>
      <c r="H644" s="87"/>
      <c r="I644" s="228"/>
      <c r="J644" s="228"/>
      <c r="K644" s="228"/>
      <c r="L644" s="228"/>
      <c r="M644" s="414"/>
      <c r="N644" s="414"/>
      <c r="O644" s="88"/>
      <c r="P644" s="38">
        <f t="shared" si="166"/>
        <v>0.6057185854025583</v>
      </c>
      <c r="Q644" s="415">
        <f t="shared" si="172"/>
        <v>1.6509316770186335</v>
      </c>
      <c r="R644" s="409"/>
      <c r="S644" s="740"/>
    </row>
    <row r="645" spans="1:19" ht="12" customHeight="1" outlineLevel="1">
      <c r="A645" s="37">
        <v>0.95833333333333337</v>
      </c>
      <c r="B645" s="86">
        <v>1325</v>
      </c>
      <c r="C645" s="86">
        <v>912</v>
      </c>
      <c r="D645" s="87">
        <v>0.182</v>
      </c>
      <c r="E645" s="87">
        <v>0.55500000000000005</v>
      </c>
      <c r="F645" s="226">
        <v>0.3</v>
      </c>
      <c r="G645" s="87">
        <v>0.69199999999999995</v>
      </c>
      <c r="H645" s="226">
        <v>0.36</v>
      </c>
      <c r="I645" s="228">
        <v>17.5</v>
      </c>
      <c r="J645" s="228">
        <v>15.1</v>
      </c>
      <c r="K645" s="228">
        <v>0.9</v>
      </c>
      <c r="L645" s="228">
        <v>2</v>
      </c>
      <c r="M645" s="414">
        <f t="shared" si="170"/>
        <v>16.059999999999999</v>
      </c>
      <c r="N645" s="414">
        <f t="shared" si="171"/>
        <v>1.56</v>
      </c>
      <c r="O645" s="88">
        <v>8.6999999999999993</v>
      </c>
      <c r="P645" s="38">
        <f t="shared" si="166"/>
        <v>0.68830188679245285</v>
      </c>
      <c r="Q645" s="415">
        <f t="shared" si="172"/>
        <v>1.4528508771929824</v>
      </c>
      <c r="R645" s="409"/>
      <c r="S645" s="740"/>
    </row>
    <row r="646" spans="1:19" ht="12" customHeight="1" outlineLevel="1">
      <c r="A646" s="37">
        <v>0</v>
      </c>
      <c r="B646" s="86">
        <v>1247</v>
      </c>
      <c r="C646" s="86">
        <v>652</v>
      </c>
      <c r="D646" s="87"/>
      <c r="E646" s="87"/>
      <c r="F646" s="87"/>
      <c r="G646" s="87"/>
      <c r="H646" s="87"/>
      <c r="I646" s="228"/>
      <c r="J646" s="228"/>
      <c r="K646" s="228"/>
      <c r="L646" s="228"/>
      <c r="M646" s="414"/>
      <c r="N646" s="414"/>
      <c r="O646" s="88"/>
      <c r="P646" s="38">
        <f t="shared" si="166"/>
        <v>0.52285485164394552</v>
      </c>
      <c r="Q646" s="415">
        <f>IFERROR(1/P646,0)</f>
        <v>1.9125766871165641</v>
      </c>
      <c r="R646" s="409"/>
      <c r="S646" s="740"/>
    </row>
    <row r="647" spans="1:19" ht="12" customHeight="1" outlineLevel="1">
      <c r="A647" s="37">
        <v>4.1666666666666664E-2</v>
      </c>
      <c r="B647" s="86">
        <v>1275</v>
      </c>
      <c r="C647" s="86">
        <v>860</v>
      </c>
      <c r="D647" s="87">
        <v>0.19</v>
      </c>
      <c r="E647" s="87">
        <v>0.77900000000000003</v>
      </c>
      <c r="F647" s="226">
        <v>0.47</v>
      </c>
      <c r="G647" s="87">
        <v>0.67300000000000004</v>
      </c>
      <c r="H647" s="226">
        <v>0.4</v>
      </c>
      <c r="I647" s="228">
        <v>23.7</v>
      </c>
      <c r="J647" s="228">
        <v>15.3</v>
      </c>
      <c r="K647" s="228">
        <v>1.7</v>
      </c>
      <c r="L647" s="228">
        <v>2.2999999999999998</v>
      </c>
      <c r="M647" s="414">
        <f t="shared" si="170"/>
        <v>18.66</v>
      </c>
      <c r="N647" s="414">
        <f t="shared" si="171"/>
        <v>2.06</v>
      </c>
      <c r="O647" s="88">
        <v>8.5</v>
      </c>
      <c r="P647" s="38">
        <f t="shared" si="166"/>
        <v>0.67450980392156867</v>
      </c>
      <c r="Q647" s="415">
        <f t="shared" si="172"/>
        <v>1.4825581395348837</v>
      </c>
      <c r="R647" s="409" t="s">
        <v>298</v>
      </c>
      <c r="S647" s="409"/>
    </row>
    <row r="648" spans="1:19" ht="12" customHeight="1" outlineLevel="1">
      <c r="A648" s="37">
        <v>8.3333333333333329E-2</v>
      </c>
      <c r="B648" s="86">
        <v>1347</v>
      </c>
      <c r="C648" s="86">
        <v>766</v>
      </c>
      <c r="D648" s="87"/>
      <c r="E648" s="87"/>
      <c r="F648" s="87"/>
      <c r="G648" s="87"/>
      <c r="H648" s="87"/>
      <c r="I648" s="226"/>
      <c r="J648" s="226"/>
      <c r="K648" s="226"/>
      <c r="L648" s="226"/>
      <c r="M648" s="414"/>
      <c r="N648" s="414"/>
      <c r="O648" s="88"/>
      <c r="P648" s="38">
        <f>+IFERROR(C648/B648,"")</f>
        <v>0.56867112100965111</v>
      </c>
      <c r="Q648" s="415">
        <f t="shared" si="172"/>
        <v>1.7584856396866839</v>
      </c>
      <c r="R648" s="409" t="s">
        <v>299</v>
      </c>
      <c r="S648" s="409" t="s">
        <v>300</v>
      </c>
    </row>
    <row r="649" spans="1:19" ht="12" customHeight="1" outlineLevel="1">
      <c r="A649" s="37">
        <v>0.125</v>
      </c>
      <c r="B649" s="86">
        <v>1515</v>
      </c>
      <c r="C649" s="86">
        <v>819</v>
      </c>
      <c r="D649" s="87">
        <v>0.18099999999999999</v>
      </c>
      <c r="E649" s="87">
        <v>0.63800000000000001</v>
      </c>
      <c r="F649" s="226">
        <v>0.41</v>
      </c>
      <c r="G649" s="87">
        <v>0.83199999999999996</v>
      </c>
      <c r="H649" s="226">
        <v>0.49</v>
      </c>
      <c r="I649" s="228">
        <v>17.8</v>
      </c>
      <c r="J649" s="228">
        <v>13</v>
      </c>
      <c r="K649" s="228">
        <v>1.7</v>
      </c>
      <c r="L649" s="228">
        <v>2.1</v>
      </c>
      <c r="M649" s="414">
        <f t="shared" si="170"/>
        <v>14.920000000000002</v>
      </c>
      <c r="N649" s="414">
        <f t="shared" si="171"/>
        <v>1.94</v>
      </c>
      <c r="O649" s="88">
        <v>8.1999999999999993</v>
      </c>
      <c r="P649" s="38">
        <f>+IFERROR(C649/B649,"")</f>
        <v>0.54059405940594063</v>
      </c>
      <c r="Q649" s="415">
        <f t="shared" si="172"/>
        <v>1.8498168498168497</v>
      </c>
      <c r="R649" s="409" t="s">
        <v>301</v>
      </c>
      <c r="S649" s="409"/>
    </row>
    <row r="650" spans="1:19" ht="12" customHeight="1" outlineLevel="1">
      <c r="A650" s="37">
        <v>0.16666666666666666</v>
      </c>
      <c r="B650" s="86">
        <v>1514</v>
      </c>
      <c r="C650" s="86">
        <v>746</v>
      </c>
      <c r="D650" s="87"/>
      <c r="E650" s="87"/>
      <c r="F650" s="87"/>
      <c r="G650" s="87"/>
      <c r="H650" s="87"/>
      <c r="I650" s="226"/>
      <c r="J650" s="226"/>
      <c r="K650" s="226"/>
      <c r="L650" s="226"/>
      <c r="M650" s="414"/>
      <c r="N650" s="414"/>
      <c r="O650" s="88"/>
      <c r="P650" s="38">
        <f t="shared" si="166"/>
        <v>0.49273447820343463</v>
      </c>
      <c r="Q650" s="415">
        <f t="shared" si="172"/>
        <v>2.0294906166219837</v>
      </c>
      <c r="R650" s="409" t="s">
        <v>302</v>
      </c>
      <c r="S650" s="740"/>
    </row>
    <row r="651" spans="1:19" ht="12" customHeight="1" outlineLevel="1">
      <c r="A651" s="37">
        <v>0.20833333333333334</v>
      </c>
      <c r="B651" s="86">
        <v>1509</v>
      </c>
      <c r="C651" s="86">
        <v>928</v>
      </c>
      <c r="D651" s="87">
        <v>0.189</v>
      </c>
      <c r="E651" s="87">
        <v>0.68799999999999994</v>
      </c>
      <c r="F651" s="226">
        <v>0.42</v>
      </c>
      <c r="G651" s="87">
        <v>0.78900000000000003</v>
      </c>
      <c r="H651" s="226">
        <v>0.46</v>
      </c>
      <c r="I651" s="228">
        <v>21.1</v>
      </c>
      <c r="J651" s="228">
        <v>13.7</v>
      </c>
      <c r="K651" s="228">
        <v>2.2999999999999998</v>
      </c>
      <c r="L651" s="228">
        <v>2.6</v>
      </c>
      <c r="M651" s="414">
        <f t="shared" si="170"/>
        <v>16.66</v>
      </c>
      <c r="N651" s="414">
        <f t="shared" si="171"/>
        <v>2.48</v>
      </c>
      <c r="O651" s="88">
        <v>8.1</v>
      </c>
      <c r="P651" s="38">
        <f t="shared" si="166"/>
        <v>0.61497680583167658</v>
      </c>
      <c r="Q651" s="415">
        <f t="shared" si="172"/>
        <v>1.6260775862068966</v>
      </c>
      <c r="R651" s="409" t="s">
        <v>303</v>
      </c>
      <c r="S651" s="740"/>
    </row>
    <row r="652" spans="1:19" ht="12" customHeight="1" outlineLevel="1">
      <c r="A652" s="37">
        <v>0.25</v>
      </c>
      <c r="B652" s="86">
        <v>1512</v>
      </c>
      <c r="C652" s="86">
        <v>1031</v>
      </c>
      <c r="D652" s="87"/>
      <c r="E652" s="87"/>
      <c r="F652" s="87"/>
      <c r="G652" s="87"/>
      <c r="H652" s="87"/>
      <c r="I652" s="226"/>
      <c r="J652" s="226"/>
      <c r="K652" s="226"/>
      <c r="L652" s="226"/>
      <c r="M652" s="414"/>
      <c r="N652" s="414"/>
      <c r="O652" s="88"/>
      <c r="P652" s="38">
        <f t="shared" si="166"/>
        <v>0.68187830687830686</v>
      </c>
      <c r="Q652" s="415">
        <f t="shared" si="172"/>
        <v>1.4665373423860331</v>
      </c>
      <c r="R652" s="409"/>
      <c r="S652" s="740"/>
    </row>
    <row r="653" spans="1:19" ht="12" customHeight="1" outlineLevel="1">
      <c r="A653" s="37">
        <v>0.29166666666666669</v>
      </c>
      <c r="B653" s="86">
        <v>1557</v>
      </c>
      <c r="C653" s="86">
        <v>835</v>
      </c>
      <c r="D653" s="87">
        <v>0.192</v>
      </c>
      <c r="E653" s="87">
        <v>0.81799999999999995</v>
      </c>
      <c r="F653" s="226">
        <v>0.51</v>
      </c>
      <c r="G653" s="87">
        <v>0.66600000000000004</v>
      </c>
      <c r="H653" s="226">
        <v>0.41</v>
      </c>
      <c r="I653" s="228">
        <v>22.5</v>
      </c>
      <c r="J653" s="228">
        <v>14.8</v>
      </c>
      <c r="K653" s="228">
        <v>2.7</v>
      </c>
      <c r="L653" s="228">
        <v>2.8</v>
      </c>
      <c r="M653" s="414">
        <f t="shared" si="170"/>
        <v>17.880000000000003</v>
      </c>
      <c r="N653" s="414">
        <f t="shared" si="171"/>
        <v>2.76</v>
      </c>
      <c r="O653" s="88">
        <v>8.1</v>
      </c>
      <c r="P653" s="38">
        <f t="shared" si="166"/>
        <v>0.53628773281952469</v>
      </c>
      <c r="Q653" s="415">
        <f t="shared" si="172"/>
        <v>1.8646706586826349</v>
      </c>
      <c r="R653" s="409"/>
      <c r="S653" s="409"/>
    </row>
    <row r="654" spans="1:19" ht="12" customHeight="1" outlineLevel="1">
      <c r="A654" s="89">
        <v>0.33333333333333331</v>
      </c>
      <c r="B654" s="90">
        <v>1543</v>
      </c>
      <c r="C654" s="90">
        <v>1015</v>
      </c>
      <c r="D654" s="91"/>
      <c r="E654" s="91"/>
      <c r="F654" s="91"/>
      <c r="G654" s="91"/>
      <c r="H654" s="91"/>
      <c r="I654" s="227"/>
      <c r="J654" s="227"/>
      <c r="K654" s="227"/>
      <c r="L654" s="91"/>
      <c r="M654" s="91"/>
      <c r="N654" s="91"/>
      <c r="O654" s="92"/>
      <c r="P654" s="93">
        <f t="shared" si="166"/>
        <v>0.65780946208684377</v>
      </c>
      <c r="Q654" s="415">
        <f t="shared" si="172"/>
        <v>1.5201970443349755</v>
      </c>
      <c r="R654" s="409"/>
      <c r="S654" s="740"/>
    </row>
    <row r="655" spans="1:19" ht="12" customHeight="1">
      <c r="A655" s="83">
        <v>46291</v>
      </c>
      <c r="B655" s="84">
        <f>+IF(SUM(B631:B654)=0, "", SUM(B631:B654))</f>
        <v>31833</v>
      </c>
      <c r="C655" s="84">
        <f>+IF(SUM(C631:C654)=0, "", SUM(C631:C654))</f>
        <v>19272</v>
      </c>
      <c r="D655" s="419">
        <f>+IFERROR((AVERAGE(D631:D654)),0)</f>
        <v>0.17166666666666666</v>
      </c>
      <c r="E655" s="419">
        <f>+IFERROR((AVERAGE(E631:E654)),0)</f>
        <v>0.68641666666666667</v>
      </c>
      <c r="F655" s="419">
        <f>+IFERROR((AVERAGE(F631:F654)),0)</f>
        <v>0.41</v>
      </c>
      <c r="G655" s="419">
        <f>+IFERROR((AVERAGE(G631:G654)),0)</f>
        <v>0.69099999999999995</v>
      </c>
      <c r="H655" s="419">
        <f>+IFERROR((AVERAGE(H631:H654)),0)</f>
        <v>0.40666666666666668</v>
      </c>
      <c r="I655" s="420">
        <f t="shared" ref="I655:L655" si="173">+IFERROR((AVERAGE(I631:I654)),"")</f>
        <v>20.233333333333331</v>
      </c>
      <c r="J655" s="420">
        <f t="shared" si="173"/>
        <v>14.875</v>
      </c>
      <c r="K655" s="420">
        <f t="shared" si="173"/>
        <v>1.8</v>
      </c>
      <c r="L655" s="420">
        <f t="shared" si="173"/>
        <v>2.3916666666666671</v>
      </c>
      <c r="M655" s="420">
        <f t="shared" ref="M655" si="174">+IFERROR((AVERAGE(M631:M654)),0)</f>
        <v>17.018333333333334</v>
      </c>
      <c r="N655" s="420">
        <f t="shared" ref="N655" si="175">+IFERROR((AVERAGE(N631:N654)),0)</f>
        <v>2.1549999999999998</v>
      </c>
      <c r="O655" s="420">
        <f>+IFERROR((AVERAGE(O631:O654)),0)</f>
        <v>8.7166666666666668</v>
      </c>
      <c r="P655" s="85">
        <f t="shared" si="166"/>
        <v>0.60540948072754686</v>
      </c>
      <c r="Q655" s="416">
        <f>IFERROR(1/P655,0)</f>
        <v>1.6517745952677461</v>
      </c>
      <c r="R655" s="409"/>
      <c r="S655" s="740"/>
    </row>
    <row r="656" spans="1:19" ht="12" customHeight="1" outlineLevel="1">
      <c r="A656" s="36">
        <v>0.375</v>
      </c>
      <c r="B656" s="872">
        <v>1554</v>
      </c>
      <c r="C656" s="86">
        <v>974</v>
      </c>
      <c r="D656" s="87">
        <v>0.193</v>
      </c>
      <c r="E656" s="87">
        <v>0.64700000000000002</v>
      </c>
      <c r="F656" s="226">
        <v>0.37</v>
      </c>
      <c r="G656" s="87">
        <v>0.8</v>
      </c>
      <c r="H656" s="226">
        <v>0.49</v>
      </c>
      <c r="I656" s="228">
        <v>24.4</v>
      </c>
      <c r="J656" s="228">
        <v>13.4</v>
      </c>
      <c r="K656" s="228">
        <v>3.1</v>
      </c>
      <c r="L656" s="228">
        <v>2.1</v>
      </c>
      <c r="M656" s="414">
        <f>+I656*0.4+J656*0.6</f>
        <v>17.799999999999997</v>
      </c>
      <c r="N656" s="414">
        <f>+K656*0.4+L656*0.6</f>
        <v>2.5</v>
      </c>
      <c r="O656" s="88">
        <v>8.5</v>
      </c>
      <c r="P656" s="38">
        <f t="shared" si="166"/>
        <v>0.62676962676962678</v>
      </c>
      <c r="Q656" s="415">
        <f>IFERROR(1/P656,0)</f>
        <v>1.5954825462012321</v>
      </c>
      <c r="R656" s="409"/>
      <c r="S656" s="740"/>
    </row>
    <row r="657" spans="1:19" ht="12" customHeight="1" outlineLevel="1">
      <c r="A657" s="39">
        <v>0.41666666666666669</v>
      </c>
      <c r="B657" s="872">
        <v>1545</v>
      </c>
      <c r="C657" s="86">
        <v>864</v>
      </c>
      <c r="D657" s="87"/>
      <c r="E657" s="87"/>
      <c r="F657" s="226"/>
      <c r="G657" s="87"/>
      <c r="H657" s="226"/>
      <c r="I657" s="228"/>
      <c r="J657" s="228"/>
      <c r="K657" s="228"/>
      <c r="L657" s="228"/>
      <c r="M657" s="228"/>
      <c r="N657" s="87"/>
      <c r="O657" s="88"/>
      <c r="P657" s="38">
        <f>+IFERROR(C657/B657,"")</f>
        <v>0.5592233009708738</v>
      </c>
      <c r="Q657" s="415">
        <f>IFERROR(1/P657,0)</f>
        <v>1.7881944444444444</v>
      </c>
      <c r="R657" s="409" t="s">
        <v>304</v>
      </c>
      <c r="S657" s="409"/>
    </row>
    <row r="658" spans="1:19" ht="12" customHeight="1" outlineLevel="1">
      <c r="A658" s="39">
        <v>0.45833333333333331</v>
      </c>
      <c r="B658" s="872">
        <v>1242</v>
      </c>
      <c r="C658" s="86">
        <v>922</v>
      </c>
      <c r="D658" s="87">
        <v>0.191</v>
      </c>
      <c r="E658" s="87">
        <v>0.69199999999999995</v>
      </c>
      <c r="F658" s="226">
        <v>0.4</v>
      </c>
      <c r="G658" s="87">
        <v>0.84699999999999998</v>
      </c>
      <c r="H658" s="226">
        <v>0.53</v>
      </c>
      <c r="I658" s="228">
        <v>26.5</v>
      </c>
      <c r="J658" s="228">
        <v>14.5</v>
      </c>
      <c r="K658" s="228">
        <v>3</v>
      </c>
      <c r="L658" s="228">
        <v>2.4</v>
      </c>
      <c r="M658" s="414">
        <f>+I658*0.4+J658*0.6</f>
        <v>19.3</v>
      </c>
      <c r="N658" s="414">
        <f>+K658*0.4+L658*0.6</f>
        <v>2.64</v>
      </c>
      <c r="O658" s="88">
        <v>8.4</v>
      </c>
      <c r="P658" s="38">
        <f>+IFERROR(C658/B658,"")</f>
        <v>0.74235104669887275</v>
      </c>
      <c r="Q658" s="415">
        <f t="shared" ref="Q658:Q679" si="176">IFERROR(1/P658,0)</f>
        <v>1.3470715835140998</v>
      </c>
      <c r="R658" s="409"/>
      <c r="S658" s="409"/>
    </row>
    <row r="659" spans="1:19" ht="12" customHeight="1" outlineLevel="1">
      <c r="A659" s="39">
        <v>0.5</v>
      </c>
      <c r="B659" s="872">
        <v>1499</v>
      </c>
      <c r="C659" s="86">
        <v>900</v>
      </c>
      <c r="D659" s="87"/>
      <c r="E659" s="87"/>
      <c r="F659" s="226"/>
      <c r="G659" s="87"/>
      <c r="H659" s="226"/>
      <c r="I659" s="228"/>
      <c r="J659" s="228"/>
      <c r="K659" s="228"/>
      <c r="L659" s="228"/>
      <c r="M659" s="414"/>
      <c r="N659" s="414"/>
      <c r="O659" s="88"/>
      <c r="P659" s="38">
        <f>+IFERROR(C659/B659,"")</f>
        <v>0.60040026684456305</v>
      </c>
      <c r="Q659" s="415">
        <f t="shared" si="176"/>
        <v>1.6655555555555555</v>
      </c>
      <c r="R659" s="409"/>
      <c r="S659" s="740"/>
    </row>
    <row r="660" spans="1:19" ht="12" customHeight="1" outlineLevel="1">
      <c r="A660" s="39">
        <v>0.54166666666666663</v>
      </c>
      <c r="B660" s="872">
        <v>1501</v>
      </c>
      <c r="C660" s="86">
        <v>837</v>
      </c>
      <c r="D660" s="87">
        <v>0.18099999999999999</v>
      </c>
      <c r="E660" s="87">
        <v>0.68200000000000005</v>
      </c>
      <c r="F660" s="226">
        <v>0.38</v>
      </c>
      <c r="G660" s="87">
        <v>0.83199999999999996</v>
      </c>
      <c r="H660" s="226">
        <v>0.52</v>
      </c>
      <c r="I660" s="228">
        <v>19</v>
      </c>
      <c r="J660" s="228">
        <v>14.5</v>
      </c>
      <c r="K660" s="228">
        <v>2.8</v>
      </c>
      <c r="L660" s="228">
        <v>2.2999999999999998</v>
      </c>
      <c r="M660" s="414">
        <f>+I660*0.4+J660*0.6</f>
        <v>16.3</v>
      </c>
      <c r="N660" s="414">
        <f>+K660*0.4+L660*0.6</f>
        <v>2.5</v>
      </c>
      <c r="O660" s="88">
        <v>8.4</v>
      </c>
      <c r="P660" s="38">
        <f t="shared" si="166"/>
        <v>0.55762824783477682</v>
      </c>
      <c r="Q660" s="415">
        <f t="shared" si="176"/>
        <v>1.7933094384707287</v>
      </c>
      <c r="R660" s="409"/>
      <c r="S660" s="409"/>
    </row>
    <row r="661" spans="1:19" ht="12" customHeight="1" outlineLevel="1">
      <c r="A661" s="39">
        <v>0.58333333333333337</v>
      </c>
      <c r="B661" s="872">
        <v>1511</v>
      </c>
      <c r="C661" s="86">
        <v>861</v>
      </c>
      <c r="D661" s="87"/>
      <c r="E661" s="87"/>
      <c r="F661" s="226"/>
      <c r="G661" s="87"/>
      <c r="H661" s="226"/>
      <c r="I661" s="228"/>
      <c r="J661" s="228"/>
      <c r="K661" s="228"/>
      <c r="L661" s="228"/>
      <c r="M661" s="414"/>
      <c r="N661" s="414"/>
      <c r="O661" s="88"/>
      <c r="P661" s="38">
        <f t="shared" si="166"/>
        <v>0.5698213103904699</v>
      </c>
      <c r="Q661" s="415">
        <f t="shared" si="176"/>
        <v>1.7549361207897793</v>
      </c>
      <c r="R661" s="409" t="s">
        <v>305</v>
      </c>
      <c r="S661" s="409"/>
    </row>
    <row r="662" spans="1:19" ht="12" customHeight="1" outlineLevel="1">
      <c r="A662" s="37">
        <v>0.625</v>
      </c>
      <c r="B662" s="872">
        <v>1408</v>
      </c>
      <c r="C662" s="86">
        <v>705</v>
      </c>
      <c r="D662" s="87">
        <v>0.17299999999999999</v>
      </c>
      <c r="E662" s="87">
        <v>0.59499999999999997</v>
      </c>
      <c r="F662" s="226">
        <v>0.33</v>
      </c>
      <c r="G662" s="87">
        <v>0.66100000000000003</v>
      </c>
      <c r="H662" s="226">
        <v>0.36</v>
      </c>
      <c r="I662" s="228">
        <v>24.4</v>
      </c>
      <c r="J662" s="228">
        <v>13.8</v>
      </c>
      <c r="K662" s="228">
        <v>2.6</v>
      </c>
      <c r="L662" s="228">
        <v>2.1</v>
      </c>
      <c r="M662" s="414">
        <f>+I662*0.4+J662*0.6</f>
        <v>18.04</v>
      </c>
      <c r="N662" s="414">
        <f>+K662*0.4+L662*0.6</f>
        <v>2.2999999999999998</v>
      </c>
      <c r="O662" s="88">
        <v>8.3000000000000007</v>
      </c>
      <c r="P662" s="38">
        <f t="shared" si="166"/>
        <v>0.50071022727272729</v>
      </c>
      <c r="Q662" s="415">
        <f t="shared" si="176"/>
        <v>1.9971631205673759</v>
      </c>
      <c r="R662" s="409"/>
      <c r="S662" s="409"/>
    </row>
    <row r="663" spans="1:19" ht="12" customHeight="1" outlineLevel="1">
      <c r="A663" s="37">
        <v>0.66666666666666663</v>
      </c>
      <c r="B663" s="872">
        <v>1533</v>
      </c>
      <c r="C663" s="86">
        <v>986</v>
      </c>
      <c r="D663" s="87"/>
      <c r="E663" s="87"/>
      <c r="F663" s="226"/>
      <c r="G663" s="87"/>
      <c r="H663" s="226"/>
      <c r="I663" s="228"/>
      <c r="J663" s="228"/>
      <c r="K663" s="228"/>
      <c r="L663" s="228"/>
      <c r="M663" s="414"/>
      <c r="N663" s="414"/>
      <c r="O663" s="88"/>
      <c r="P663" s="38">
        <f t="shared" si="166"/>
        <v>0.64318330071754726</v>
      </c>
      <c r="Q663" s="415">
        <f t="shared" si="176"/>
        <v>1.554766734279919</v>
      </c>
      <c r="R663" s="409"/>
      <c r="S663" s="740"/>
    </row>
    <row r="664" spans="1:19" ht="12" customHeight="1" outlineLevel="1">
      <c r="A664" s="94">
        <v>0.70833333333333337</v>
      </c>
      <c r="B664" s="86">
        <v>1403</v>
      </c>
      <c r="C664" s="86">
        <v>1033</v>
      </c>
      <c r="D664" s="157">
        <v>0.2</v>
      </c>
      <c r="E664" s="87">
        <v>0.65400000000000003</v>
      </c>
      <c r="F664" s="226">
        <v>0.36</v>
      </c>
      <c r="G664" s="87">
        <v>0.66900000000000004</v>
      </c>
      <c r="H664" s="226">
        <v>0.38</v>
      </c>
      <c r="I664" s="228">
        <v>21.8</v>
      </c>
      <c r="J664" s="228">
        <v>17.8</v>
      </c>
      <c r="K664" s="228">
        <v>2.7</v>
      </c>
      <c r="L664" s="228">
        <v>3.3</v>
      </c>
      <c r="M664" s="414">
        <f>+I664*0.4+J664*0.6</f>
        <v>19.399999999999999</v>
      </c>
      <c r="N664" s="414">
        <f>+K664*0.4+L664*0.6</f>
        <v>3.0599999999999996</v>
      </c>
      <c r="O664" s="88">
        <v>8.5</v>
      </c>
      <c r="P664" s="38">
        <f t="shared" si="166"/>
        <v>0.7362794012829651</v>
      </c>
      <c r="Q664" s="415">
        <f t="shared" si="176"/>
        <v>1.3581800580832526</v>
      </c>
      <c r="R664" s="409"/>
      <c r="S664" s="740"/>
    </row>
    <row r="665" spans="1:19" ht="12" customHeight="1" outlineLevel="1">
      <c r="A665" s="37">
        <v>0.75</v>
      </c>
      <c r="B665" s="86">
        <v>1506</v>
      </c>
      <c r="C665" s="86">
        <v>974</v>
      </c>
      <c r="D665" s="87"/>
      <c r="E665" s="87"/>
      <c r="F665" s="226"/>
      <c r="G665" s="87"/>
      <c r="H665" s="226"/>
      <c r="I665" s="226"/>
      <c r="J665" s="226"/>
      <c r="K665" s="226"/>
      <c r="L665" s="226"/>
      <c r="M665" s="414"/>
      <c r="N665" s="414"/>
      <c r="O665" s="88"/>
      <c r="P665" s="38">
        <f t="shared" si="166"/>
        <v>0.64674634794156705</v>
      </c>
      <c r="Q665" s="415">
        <f t="shared" si="176"/>
        <v>1.5462012320328542</v>
      </c>
      <c r="R665" s="409"/>
      <c r="S665" s="740"/>
    </row>
    <row r="666" spans="1:19" ht="12" customHeight="1" outlineLevel="1">
      <c r="A666" s="37">
        <v>0.79166666666666663</v>
      </c>
      <c r="B666" s="86">
        <v>1550</v>
      </c>
      <c r="C666" s="86">
        <v>986</v>
      </c>
      <c r="D666" s="87">
        <v>0.19</v>
      </c>
      <c r="E666" s="87">
        <v>0.65200000000000002</v>
      </c>
      <c r="F666" s="226">
        <v>0.36</v>
      </c>
      <c r="G666" s="87">
        <v>0.64700000000000002</v>
      </c>
      <c r="H666" s="226">
        <v>0.34</v>
      </c>
      <c r="I666" s="228">
        <v>24.3</v>
      </c>
      <c r="J666" s="228">
        <v>13.9</v>
      </c>
      <c r="K666" s="228">
        <v>2.5</v>
      </c>
      <c r="L666" s="228">
        <v>2.1</v>
      </c>
      <c r="M666" s="414">
        <f>+I666*0.4+J666*0.6</f>
        <v>18.060000000000002</v>
      </c>
      <c r="N666" s="414">
        <f>+K666*0.4+L666*0.6</f>
        <v>2.2599999999999998</v>
      </c>
      <c r="O666" s="88">
        <v>8.5</v>
      </c>
      <c r="P666" s="38">
        <f t="shared" si="166"/>
        <v>0.6361290322580645</v>
      </c>
      <c r="Q666" s="415">
        <f t="shared" si="176"/>
        <v>1.5720081135902637</v>
      </c>
      <c r="R666" s="409"/>
      <c r="S666" s="409"/>
    </row>
    <row r="667" spans="1:19" ht="12" customHeight="1" outlineLevel="1">
      <c r="A667" s="37">
        <v>0.83333333333333337</v>
      </c>
      <c r="B667" s="86">
        <v>1548</v>
      </c>
      <c r="C667" s="86">
        <v>992</v>
      </c>
      <c r="D667" s="87"/>
      <c r="E667" s="87"/>
      <c r="F667" s="226"/>
      <c r="G667" s="87"/>
      <c r="H667" s="226"/>
      <c r="I667" s="226"/>
      <c r="J667" s="226"/>
      <c r="K667" s="228"/>
      <c r="L667" s="226"/>
      <c r="M667" s="414"/>
      <c r="N667" s="414"/>
      <c r="O667" s="88"/>
      <c r="P667" s="38">
        <f t="shared" si="166"/>
        <v>0.64082687338501287</v>
      </c>
      <c r="Q667" s="415">
        <f t="shared" si="176"/>
        <v>1.560483870967742</v>
      </c>
      <c r="S667" s="409"/>
    </row>
    <row r="668" spans="1:19" ht="12" customHeight="1" outlineLevel="1">
      <c r="A668" s="37">
        <v>0.875</v>
      </c>
      <c r="B668" s="86">
        <v>1551</v>
      </c>
      <c r="C668" s="86">
        <v>944</v>
      </c>
      <c r="D668" s="87">
        <v>0.20599999999999999</v>
      </c>
      <c r="E668" s="87">
        <v>0.47799999999999998</v>
      </c>
      <c r="F668" s="226">
        <v>0.21</v>
      </c>
      <c r="G668" s="87">
        <v>0.627</v>
      </c>
      <c r="H668" s="226">
        <v>0.4</v>
      </c>
      <c r="I668" s="228">
        <v>19</v>
      </c>
      <c r="J668" s="228">
        <v>14.5</v>
      </c>
      <c r="K668" s="228">
        <v>1.5</v>
      </c>
      <c r="L668" s="228">
        <v>1.8</v>
      </c>
      <c r="M668" s="414">
        <f>+I668*0.4+J668*0.6</f>
        <v>16.3</v>
      </c>
      <c r="N668" s="414">
        <f>+K668*0.4+L668*0.6</f>
        <v>1.6800000000000002</v>
      </c>
      <c r="O668" s="88">
        <v>8.1</v>
      </c>
      <c r="P668" s="38">
        <f t="shared" si="166"/>
        <v>0.60863958736299162</v>
      </c>
      <c r="Q668" s="415">
        <f t="shared" si="176"/>
        <v>1.6430084745762712</v>
      </c>
      <c r="R668" s="409" t="s">
        <v>306</v>
      </c>
      <c r="S668" s="409"/>
    </row>
    <row r="669" spans="1:19" ht="12" customHeight="1" outlineLevel="1">
      <c r="A669" s="37">
        <v>0.91666666666666663</v>
      </c>
      <c r="B669" s="86">
        <v>1559</v>
      </c>
      <c r="C669" s="86">
        <v>988</v>
      </c>
      <c r="D669" s="87"/>
      <c r="E669" s="87"/>
      <c r="F669" s="226"/>
      <c r="G669" s="87"/>
      <c r="H669" s="226"/>
      <c r="I669" s="228"/>
      <c r="J669" s="228"/>
      <c r="K669" s="228"/>
      <c r="L669" s="228"/>
      <c r="M669" s="414"/>
      <c r="N669" s="414"/>
      <c r="O669" s="88"/>
      <c r="P669" s="38">
        <f t="shared" si="166"/>
        <v>0.63373957665169978</v>
      </c>
      <c r="Q669" s="415">
        <f t="shared" si="176"/>
        <v>1.5779352226720649</v>
      </c>
      <c r="R669" s="409" t="s">
        <v>307</v>
      </c>
      <c r="S669" s="409"/>
    </row>
    <row r="670" spans="1:19" ht="12" customHeight="1" outlineLevel="1">
      <c r="A670" s="37">
        <v>0.95833333333333337</v>
      </c>
      <c r="B670" s="86">
        <v>1535</v>
      </c>
      <c r="C670" s="86">
        <v>1108</v>
      </c>
      <c r="D670" s="87">
        <v>0.214</v>
      </c>
      <c r="E670" s="87">
        <v>0.53</v>
      </c>
      <c r="F670" s="226">
        <v>0.26</v>
      </c>
      <c r="G670" s="87">
        <v>0.621</v>
      </c>
      <c r="H670" s="226">
        <v>0.4</v>
      </c>
      <c r="I670" s="228">
        <v>20.8</v>
      </c>
      <c r="J670" s="228">
        <v>13.4</v>
      </c>
      <c r="K670" s="228">
        <v>1.7</v>
      </c>
      <c r="L670" s="228">
        <v>1.7</v>
      </c>
      <c r="M670" s="414">
        <f>+I670*0.4+J670*0.6</f>
        <v>16.36</v>
      </c>
      <c r="N670" s="414">
        <f>+K670*0.4+L670*0.6</f>
        <v>1.7000000000000002</v>
      </c>
      <c r="O670" s="88">
        <v>8.3000000000000007</v>
      </c>
      <c r="P670" s="38">
        <f t="shared" si="166"/>
        <v>0.7218241042345277</v>
      </c>
      <c r="Q670" s="415">
        <f t="shared" si="176"/>
        <v>1.3853790613718411</v>
      </c>
      <c r="R670" s="409" t="s">
        <v>308</v>
      </c>
      <c r="S670" s="409"/>
    </row>
    <row r="671" spans="1:19" ht="12" customHeight="1" outlineLevel="1">
      <c r="A671" s="37">
        <v>0</v>
      </c>
      <c r="B671" s="86">
        <v>1516</v>
      </c>
      <c r="C671" s="86">
        <v>940</v>
      </c>
      <c r="D671" s="87"/>
      <c r="E671" s="87"/>
      <c r="F671" s="226"/>
      <c r="G671" s="87"/>
      <c r="H671" s="226"/>
      <c r="I671" s="228"/>
      <c r="J671" s="228" t="s">
        <v>211</v>
      </c>
      <c r="K671" s="228"/>
      <c r="L671" s="228"/>
      <c r="M671" s="414"/>
      <c r="N671" s="414"/>
      <c r="O671" s="88"/>
      <c r="P671" s="38">
        <f t="shared" si="166"/>
        <v>0.62005277044854878</v>
      </c>
      <c r="Q671" s="415">
        <f>IFERROR(1/P671,0)</f>
        <v>1.6127659574468085</v>
      </c>
      <c r="R671" s="409"/>
      <c r="S671" s="409"/>
    </row>
    <row r="672" spans="1:19" ht="12" customHeight="1" outlineLevel="1">
      <c r="A672" s="37">
        <v>4.1666666666666664E-2</v>
      </c>
      <c r="B672" s="86">
        <v>1499</v>
      </c>
      <c r="C672" s="86">
        <v>887</v>
      </c>
      <c r="D672" s="87">
        <v>0.21299999999999999</v>
      </c>
      <c r="E672" s="87">
        <v>0.53</v>
      </c>
      <c r="F672" s="226">
        <v>0.34</v>
      </c>
      <c r="G672" s="87">
        <v>0.71699999999999997</v>
      </c>
      <c r="H672" s="226">
        <v>0.37</v>
      </c>
      <c r="I672" s="228">
        <v>21.4</v>
      </c>
      <c r="J672" s="228">
        <v>14</v>
      </c>
      <c r="K672" s="228">
        <v>2.2999999999999998</v>
      </c>
      <c r="L672" s="228">
        <v>1.9</v>
      </c>
      <c r="M672" s="414">
        <f>+I672*0.4+J672*0.6</f>
        <v>16.96</v>
      </c>
      <c r="N672" s="414">
        <f>+K672*0.4+L672*0.6</f>
        <v>2.0599999999999996</v>
      </c>
      <c r="O672" s="88">
        <v>8.1999999999999993</v>
      </c>
      <c r="P672" s="38">
        <f t="shared" ref="P672:P679" si="177">+IFERROR(C672/B672,"")</f>
        <v>0.59172781854569712</v>
      </c>
      <c r="Q672" s="415">
        <f t="shared" si="176"/>
        <v>1.6899661781285231</v>
      </c>
      <c r="R672" s="143" t="s">
        <v>309</v>
      </c>
      <c r="S672" s="409"/>
    </row>
    <row r="673" spans="1:19" ht="12" customHeight="1" outlineLevel="1">
      <c r="A673" s="37">
        <v>8.3333333333333329E-2</v>
      </c>
      <c r="B673" s="86">
        <v>1495</v>
      </c>
      <c r="C673" s="86">
        <v>918</v>
      </c>
      <c r="D673" s="87"/>
      <c r="E673" s="87"/>
      <c r="F673" s="226"/>
      <c r="G673" s="87"/>
      <c r="H673" s="226"/>
      <c r="I673" s="226"/>
      <c r="J673" s="226"/>
      <c r="K673" s="226"/>
      <c r="L673" s="226"/>
      <c r="M673" s="414"/>
      <c r="N673" s="414"/>
      <c r="O673" s="88"/>
      <c r="P673" s="38">
        <f t="shared" si="177"/>
        <v>0.61404682274247491</v>
      </c>
      <c r="Q673" s="415">
        <f t="shared" si="176"/>
        <v>1.6285403050108933</v>
      </c>
      <c r="R673" s="409" t="s">
        <v>310</v>
      </c>
      <c r="S673" s="409"/>
    </row>
    <row r="674" spans="1:19" ht="12" customHeight="1" outlineLevel="1">
      <c r="A674" s="37">
        <v>0.125</v>
      </c>
      <c r="B674" s="86">
        <v>1500</v>
      </c>
      <c r="C674" s="86">
        <v>972</v>
      </c>
      <c r="D674" s="87">
        <v>0.2</v>
      </c>
      <c r="E674" s="87">
        <v>0.52200000000000002</v>
      </c>
      <c r="F674" s="226">
        <v>0.31</v>
      </c>
      <c r="G674" s="87">
        <v>0.625</v>
      </c>
      <c r="H674" s="226">
        <v>0.36</v>
      </c>
      <c r="I674" s="228">
        <v>19.600000000000001</v>
      </c>
      <c r="J674" s="228">
        <v>14.4</v>
      </c>
      <c r="K674" s="228">
        <v>1.5</v>
      </c>
      <c r="L674" s="228">
        <v>2.1</v>
      </c>
      <c r="M674" s="414">
        <f>+I674*0.4+J674*0.6</f>
        <v>16.48</v>
      </c>
      <c r="N674" s="414">
        <f>+K674*0.4+L674*0.6</f>
        <v>1.86</v>
      </c>
      <c r="O674" s="88">
        <v>8.1999999999999993</v>
      </c>
      <c r="P674" s="38">
        <f t="shared" si="177"/>
        <v>0.64800000000000002</v>
      </c>
      <c r="Q674" s="415">
        <f t="shared" si="176"/>
        <v>1.5432098765432098</v>
      </c>
      <c r="R674" s="409" t="s">
        <v>311</v>
      </c>
      <c r="S674" s="409"/>
    </row>
    <row r="675" spans="1:19" ht="12" customHeight="1" outlineLevel="1">
      <c r="A675" s="37">
        <v>0.16666666666666666</v>
      </c>
      <c r="B675" s="86">
        <v>1487</v>
      </c>
      <c r="C675" s="86">
        <v>922</v>
      </c>
      <c r="D675" s="87"/>
      <c r="E675" s="87"/>
      <c r="F675" s="226"/>
      <c r="G675" s="87"/>
      <c r="H675" s="226"/>
      <c r="I675" s="226"/>
      <c r="J675" s="226"/>
      <c r="K675" s="226"/>
      <c r="L675" s="226"/>
      <c r="M675" s="414"/>
      <c r="N675" s="414"/>
      <c r="O675" s="88"/>
      <c r="P675" s="38">
        <f t="shared" si="177"/>
        <v>0.62004034969737731</v>
      </c>
      <c r="Q675" s="415">
        <f t="shared" si="176"/>
        <v>1.6127982646420824</v>
      </c>
      <c r="R675" s="409" t="s">
        <v>312</v>
      </c>
      <c r="S675" s="409"/>
    </row>
    <row r="676" spans="1:19" ht="12" customHeight="1" outlineLevel="1">
      <c r="A676" s="37">
        <v>0.20833333333333334</v>
      </c>
      <c r="B676" s="86">
        <v>1491</v>
      </c>
      <c r="C676" s="86">
        <v>942</v>
      </c>
      <c r="D676" s="87">
        <v>0.24299999999999999</v>
      </c>
      <c r="E676" s="87">
        <v>0.67500000000000004</v>
      </c>
      <c r="F676" s="226">
        <v>0.36</v>
      </c>
      <c r="G676" s="87">
        <v>0.746</v>
      </c>
      <c r="H676" s="226">
        <v>0.41</v>
      </c>
      <c r="I676" s="228">
        <v>19.8</v>
      </c>
      <c r="J676" s="228">
        <v>14.5</v>
      </c>
      <c r="K676" s="228">
        <v>1.9</v>
      </c>
      <c r="L676" s="228">
        <v>2.4</v>
      </c>
      <c r="M676" s="414">
        <f>+I676*0.4+J676*0.6</f>
        <v>16.62</v>
      </c>
      <c r="N676" s="414">
        <f>+K676*0.4+L676*0.6</f>
        <v>2.2000000000000002</v>
      </c>
      <c r="O676" s="88">
        <v>8.1</v>
      </c>
      <c r="P676" s="38">
        <f t="shared" si="177"/>
        <v>0.63179074446680084</v>
      </c>
      <c r="Q676" s="415">
        <f t="shared" si="176"/>
        <v>1.5828025477707006</v>
      </c>
      <c r="R676" s="422" t="s">
        <v>313</v>
      </c>
      <c r="S676" s="422"/>
    </row>
    <row r="677" spans="1:19" ht="12" customHeight="1" outlineLevel="1">
      <c r="A677" s="37">
        <v>0.25</v>
      </c>
      <c r="B677" s="86">
        <v>1511</v>
      </c>
      <c r="C677" s="86">
        <v>891</v>
      </c>
      <c r="D677" s="87"/>
      <c r="E677" s="87"/>
      <c r="F677" s="226"/>
      <c r="G677" s="87"/>
      <c r="H677" s="226"/>
      <c r="I677" s="226"/>
      <c r="J677" s="226"/>
      <c r="K677" s="226"/>
      <c r="L677" s="226"/>
      <c r="M677" s="414"/>
      <c r="N677" s="414"/>
      <c r="O677" s="88"/>
      <c r="P677" s="38">
        <f t="shared" si="177"/>
        <v>0.58967571144937125</v>
      </c>
      <c r="Q677" s="415">
        <f t="shared" si="176"/>
        <v>1.6958473625140293</v>
      </c>
      <c r="R677" s="422" t="s">
        <v>314</v>
      </c>
      <c r="S677" s="409"/>
    </row>
    <row r="678" spans="1:19" ht="12" customHeight="1" outlineLevel="1">
      <c r="A678" s="37">
        <v>0.29166666666666669</v>
      </c>
      <c r="B678" s="86">
        <v>1496</v>
      </c>
      <c r="C678" s="86">
        <v>1045</v>
      </c>
      <c r="D678" s="87">
        <v>0.19700000000000001</v>
      </c>
      <c r="E678" s="87">
        <v>0.50800000000000001</v>
      </c>
      <c r="F678" s="226">
        <v>0.33</v>
      </c>
      <c r="G678" s="87">
        <v>0.77200000000000002</v>
      </c>
      <c r="H678" s="226">
        <v>0.36</v>
      </c>
      <c r="I678" s="228">
        <v>21.9</v>
      </c>
      <c r="J678" s="228">
        <v>13.1</v>
      </c>
      <c r="K678" s="228">
        <v>2.2999999999999998</v>
      </c>
      <c r="L678" s="228">
        <v>1.9</v>
      </c>
      <c r="M678" s="414">
        <f>+I678*0.4+J678*0.6</f>
        <v>16.619999999999997</v>
      </c>
      <c r="N678" s="414">
        <f>+K678*0.4+L678*0.6</f>
        <v>2.0599999999999996</v>
      </c>
      <c r="O678" s="88">
        <v>8</v>
      </c>
      <c r="P678" s="38">
        <f t="shared" si="177"/>
        <v>0.69852941176470584</v>
      </c>
      <c r="Q678" s="415">
        <f t="shared" si="176"/>
        <v>1.4315789473684211</v>
      </c>
      <c r="R678" s="422"/>
      <c r="S678" s="422"/>
    </row>
    <row r="679" spans="1:19" ht="12" customHeight="1" outlineLevel="1">
      <c r="A679" s="89">
        <v>0.33333333333333331</v>
      </c>
      <c r="B679" s="90">
        <v>1500</v>
      </c>
      <c r="C679" s="90">
        <v>964</v>
      </c>
      <c r="D679" s="91"/>
      <c r="E679" s="91"/>
      <c r="F679" s="227"/>
      <c r="G679" s="91"/>
      <c r="H679" s="227"/>
      <c r="I679" s="227"/>
      <c r="J679" s="227"/>
      <c r="K679" s="227"/>
      <c r="L679" s="91"/>
      <c r="M679" s="91"/>
      <c r="N679" s="91"/>
      <c r="O679" s="92"/>
      <c r="P679" s="38">
        <f t="shared" si="177"/>
        <v>0.64266666666666672</v>
      </c>
      <c r="Q679" s="415">
        <f t="shared" si="176"/>
        <v>1.5560165975103732</v>
      </c>
      <c r="R679" s="409"/>
      <c r="S679" s="409"/>
    </row>
    <row r="680" spans="1:19" ht="12" customHeight="1">
      <c r="A680" s="83">
        <v>46292</v>
      </c>
      <c r="B680" s="84">
        <f>+IF(SUM(B656:B679)=0, "", SUM(B656:B679))</f>
        <v>35940</v>
      </c>
      <c r="C680" s="84">
        <f>+IF(SUM(C656:C679)=0, "", SUM(C656:C679))</f>
        <v>22555</v>
      </c>
      <c r="D680" s="419">
        <f>+IFERROR((AVERAGE(D656:D679)),0)</f>
        <v>0.20008333333333331</v>
      </c>
      <c r="E680" s="419">
        <f>+IFERROR((AVERAGE(E656:E679)),0)</f>
        <v>0.5970833333333333</v>
      </c>
      <c r="F680" s="418">
        <f>+IFERROR((AVERAGE(F656:F679)),0)</f>
        <v>0.33416666666666667</v>
      </c>
      <c r="G680" s="419">
        <f>+IFERROR((AVERAGE(G656:G679)),0)</f>
        <v>0.71366666666666667</v>
      </c>
      <c r="H680" s="418">
        <f>+IFERROR((AVERAGE(H656:H679)),0)</f>
        <v>0.41</v>
      </c>
      <c r="I680" s="420">
        <f t="shared" ref="I680:L680" si="178">+IFERROR((AVERAGE(I656:I679)),"")</f>
        <v>21.908333333333335</v>
      </c>
      <c r="J680" s="420">
        <f t="shared" si="178"/>
        <v>14.316666666666668</v>
      </c>
      <c r="K680" s="420">
        <f t="shared" si="178"/>
        <v>2.3249999999999997</v>
      </c>
      <c r="L680" s="420">
        <f t="shared" si="178"/>
        <v>2.1749999999999994</v>
      </c>
      <c r="M680" s="420">
        <f t="shared" ref="M680" si="179">+IFERROR((AVERAGE(M656:M679)),0)</f>
        <v>17.353333333333335</v>
      </c>
      <c r="N680" s="420">
        <f t="shared" ref="N680" si="180">+IFERROR((AVERAGE(N656:N679)),0)</f>
        <v>2.2349999999999999</v>
      </c>
      <c r="O680" s="420">
        <f>+IFERROR((AVERAGE(O656:O679)),0)</f>
        <v>8.2916666666666661</v>
      </c>
      <c r="P680" s="1530">
        <f t="shared" ref="P680:P729" si="181">+IFERROR(C680/B680,"")</f>
        <v>0.62757373400111294</v>
      </c>
      <c r="Q680" s="416">
        <f>IFERROR(1/P680,0)</f>
        <v>1.5934382620261585</v>
      </c>
      <c r="R680" s="409"/>
      <c r="S680" s="409"/>
    </row>
    <row r="681" spans="1:19" ht="12" customHeight="1" outlineLevel="1">
      <c r="A681" s="36">
        <v>0.375</v>
      </c>
      <c r="B681" s="86">
        <v>1541</v>
      </c>
      <c r="C681" s="86">
        <v>911</v>
      </c>
      <c r="D681" s="87">
        <v>0.19400000000000001</v>
      </c>
      <c r="E681" s="87">
        <v>0.56799999999999995</v>
      </c>
      <c r="F681" s="226">
        <v>0.33</v>
      </c>
      <c r="G681" s="87">
        <v>0.60899999999999999</v>
      </c>
      <c r="H681" s="226">
        <v>0.38</v>
      </c>
      <c r="I681" s="228">
        <v>23.5</v>
      </c>
      <c r="J681" s="228">
        <v>11.1</v>
      </c>
      <c r="K681" s="228">
        <v>1.5</v>
      </c>
      <c r="L681" s="228">
        <v>1.5</v>
      </c>
      <c r="M681" s="414">
        <f>+I681*0.4+J681*0.6</f>
        <v>16.059999999999999</v>
      </c>
      <c r="N681" s="414">
        <f>+K681*0.4+L681*0.6</f>
        <v>1.5</v>
      </c>
      <c r="O681" s="88">
        <v>8.3000000000000007</v>
      </c>
      <c r="P681" s="38">
        <f t="shared" si="181"/>
        <v>0.59117456197274498</v>
      </c>
      <c r="Q681" s="415">
        <f>IFERROR(1/P681,0)</f>
        <v>1.6915477497255762</v>
      </c>
      <c r="R681" s="422"/>
      <c r="S681" s="409"/>
    </row>
    <row r="682" spans="1:19" ht="12" customHeight="1" outlineLevel="1">
      <c r="A682" s="39">
        <v>0.41666666666666669</v>
      </c>
      <c r="B682" s="86">
        <v>1516</v>
      </c>
      <c r="C682" s="86">
        <v>563</v>
      </c>
      <c r="D682" s="87"/>
      <c r="E682" s="87"/>
      <c r="F682" s="226"/>
      <c r="G682" s="87"/>
      <c r="H682" s="226"/>
      <c r="I682" s="228"/>
      <c r="J682" s="228"/>
      <c r="K682" s="228"/>
      <c r="L682" s="228"/>
      <c r="M682" s="228"/>
      <c r="N682" s="87"/>
      <c r="O682" s="88"/>
      <c r="P682" s="38">
        <f t="shared" ref="P682" si="182">+IFERROR(C682/B682,"")</f>
        <v>0.37137203166226912</v>
      </c>
      <c r="Q682" s="415">
        <f>IFERROR(1/P682,0)</f>
        <v>2.6927175843694493</v>
      </c>
      <c r="R682" s="422"/>
      <c r="S682" s="409" t="s">
        <v>315</v>
      </c>
    </row>
    <row r="683" spans="1:19" ht="12" customHeight="1" outlineLevel="1">
      <c r="A683" s="39">
        <v>0.45833333333333331</v>
      </c>
      <c r="B683" s="86">
        <v>1593</v>
      </c>
      <c r="C683" s="86">
        <v>930</v>
      </c>
      <c r="D683" s="87">
        <v>0.20599999999999999</v>
      </c>
      <c r="E683" s="87">
        <v>0.54700000000000004</v>
      </c>
      <c r="F683" s="226">
        <v>0.31</v>
      </c>
      <c r="G683" s="87">
        <v>0.57399999999999995</v>
      </c>
      <c r="H683" s="226">
        <v>0.36</v>
      </c>
      <c r="I683" s="228">
        <v>20.100000000000001</v>
      </c>
      <c r="J683" s="228">
        <v>12.4</v>
      </c>
      <c r="K683" s="228">
        <v>1.5</v>
      </c>
      <c r="L683" s="228">
        <v>2</v>
      </c>
      <c r="M683" s="414">
        <f>+I683*0.4+J683*0.6</f>
        <v>15.48</v>
      </c>
      <c r="N683" s="414">
        <f>+K683*0.4+L683*0.6</f>
        <v>1.8</v>
      </c>
      <c r="O683" s="88">
        <v>8.1999999999999993</v>
      </c>
      <c r="P683" s="38">
        <f t="shared" ref="P683:P703" si="183">+IFERROR(C683/B683,"")</f>
        <v>0.58380414312617701</v>
      </c>
      <c r="Q683" s="415">
        <f t="shared" ref="Q683:Q704" si="184">IFERROR(1/P683,0)</f>
        <v>1.7129032258064516</v>
      </c>
      <c r="R683" s="422"/>
      <c r="S683" s="409"/>
    </row>
    <row r="684" spans="1:19" ht="12" customHeight="1" outlineLevel="1">
      <c r="A684" s="39">
        <v>0.5</v>
      </c>
      <c r="B684" s="86">
        <v>1547</v>
      </c>
      <c r="C684" s="86">
        <v>998</v>
      </c>
      <c r="D684" s="87"/>
      <c r="E684" s="87"/>
      <c r="F684" s="226"/>
      <c r="G684" s="87"/>
      <c r="H684" s="226"/>
      <c r="I684" s="228"/>
      <c r="J684" s="228"/>
      <c r="K684" s="228"/>
      <c r="L684" s="228"/>
      <c r="M684" s="414"/>
      <c r="N684" s="414"/>
      <c r="O684" s="88"/>
      <c r="P684" s="38">
        <f t="shared" si="183"/>
        <v>0.64511958629605692</v>
      </c>
      <c r="Q684" s="415">
        <f t="shared" si="184"/>
        <v>1.5501002004008015</v>
      </c>
      <c r="R684" s="422"/>
      <c r="S684" s="409"/>
    </row>
    <row r="685" spans="1:19" ht="12" customHeight="1" outlineLevel="1">
      <c r="A685" s="39">
        <v>0.54166666666666663</v>
      </c>
      <c r="B685" s="86">
        <v>1518</v>
      </c>
      <c r="C685" s="86">
        <v>1035</v>
      </c>
      <c r="D685" s="87">
        <v>0.19900000000000001</v>
      </c>
      <c r="E685" s="87">
        <v>0.627</v>
      </c>
      <c r="F685" s="226">
        <v>0.34</v>
      </c>
      <c r="G685" s="87">
        <v>0.66500000000000004</v>
      </c>
      <c r="H685" s="226">
        <v>0.4</v>
      </c>
      <c r="I685" s="228">
        <v>21.5</v>
      </c>
      <c r="J685" s="228">
        <v>11.4</v>
      </c>
      <c r="K685" s="228">
        <v>1.5</v>
      </c>
      <c r="L685" s="228">
        <v>1.4</v>
      </c>
      <c r="M685" s="414">
        <f>+I685*0.4+J685*0.6</f>
        <v>15.44</v>
      </c>
      <c r="N685" s="414">
        <f>+K685*0.4+L685*0.6</f>
        <v>1.44</v>
      </c>
      <c r="O685" s="88">
        <v>8.4</v>
      </c>
      <c r="P685" s="38">
        <f t="shared" si="183"/>
        <v>0.68181818181818177</v>
      </c>
      <c r="Q685" s="415">
        <f t="shared" si="184"/>
        <v>1.4666666666666668</v>
      </c>
      <c r="R685" s="422"/>
      <c r="S685" s="409"/>
    </row>
    <row r="686" spans="1:19" ht="12" customHeight="1" outlineLevel="1">
      <c r="A686" s="39">
        <v>0.58333333333333337</v>
      </c>
      <c r="B686" s="86">
        <v>1526</v>
      </c>
      <c r="C686" s="86">
        <v>1099</v>
      </c>
      <c r="D686" s="87"/>
      <c r="E686" s="87"/>
      <c r="F686" s="226"/>
      <c r="G686" s="87"/>
      <c r="H686" s="226"/>
      <c r="I686" s="228"/>
      <c r="J686" s="228"/>
      <c r="K686" s="228"/>
      <c r="L686" s="228"/>
      <c r="M686" s="414"/>
      <c r="N686" s="414"/>
      <c r="O686" s="88"/>
      <c r="P686" s="38">
        <f t="shared" si="183"/>
        <v>0.72018348623853212</v>
      </c>
      <c r="Q686" s="415">
        <f t="shared" si="184"/>
        <v>1.3885350318471337</v>
      </c>
      <c r="R686" s="422"/>
      <c r="S686" s="409"/>
    </row>
    <row r="687" spans="1:19" ht="12" customHeight="1" outlineLevel="1">
      <c r="A687" s="37">
        <v>0.625</v>
      </c>
      <c r="B687" s="86">
        <v>1476</v>
      </c>
      <c r="C687" s="86">
        <v>1055</v>
      </c>
      <c r="D687" s="87">
        <v>0.187</v>
      </c>
      <c r="E687" s="87">
        <v>0.59499999999999997</v>
      </c>
      <c r="F687" s="226">
        <v>0.33</v>
      </c>
      <c r="G687" s="87">
        <v>0.56899999999999995</v>
      </c>
      <c r="H687" s="226">
        <v>0.31</v>
      </c>
      <c r="I687" s="228">
        <v>23.3</v>
      </c>
      <c r="J687" s="228">
        <v>11.7</v>
      </c>
      <c r="K687" s="228">
        <v>1.7</v>
      </c>
      <c r="L687" s="228">
        <v>1.6</v>
      </c>
      <c r="M687" s="414">
        <f>+I687*0.4+J687*0.6</f>
        <v>16.34</v>
      </c>
      <c r="N687" s="414">
        <f>+K687*0.4+L687*0.6</f>
        <v>1.6400000000000001</v>
      </c>
      <c r="O687" s="88">
        <v>8.1999999999999993</v>
      </c>
      <c r="P687" s="38">
        <f t="shared" si="183"/>
        <v>0.714769647696477</v>
      </c>
      <c r="Q687" s="415">
        <f t="shared" si="184"/>
        <v>1.3990521327014218</v>
      </c>
      <c r="R687" s="422"/>
      <c r="S687" s="409"/>
    </row>
    <row r="688" spans="1:19" ht="12" customHeight="1" outlineLevel="1">
      <c r="A688" s="37">
        <v>0.66666666666666663</v>
      </c>
      <c r="B688" s="86">
        <v>1490</v>
      </c>
      <c r="C688" s="86">
        <v>969</v>
      </c>
      <c r="D688" s="87"/>
      <c r="E688" s="87"/>
      <c r="F688" s="226"/>
      <c r="G688" s="87"/>
      <c r="H688" s="226"/>
      <c r="I688" s="228"/>
      <c r="J688" s="228"/>
      <c r="K688" s="228"/>
      <c r="L688" s="228"/>
      <c r="M688" s="414"/>
      <c r="N688" s="414"/>
      <c r="O688" s="88"/>
      <c r="P688" s="38">
        <f t="shared" si="183"/>
        <v>0.65033557046979862</v>
      </c>
      <c r="Q688" s="415">
        <f t="shared" si="184"/>
        <v>1.5376676986584108</v>
      </c>
      <c r="R688" s="422"/>
      <c r="S688" s="409"/>
    </row>
    <row r="689" spans="1:19" ht="12" customHeight="1" outlineLevel="1">
      <c r="A689" s="94">
        <v>0.70833333333333337</v>
      </c>
      <c r="B689" s="86">
        <v>1466</v>
      </c>
      <c r="C689" s="86">
        <v>1058</v>
      </c>
      <c r="D689" s="87">
        <v>0.19900000000000001</v>
      </c>
      <c r="E689" s="87">
        <v>0.52</v>
      </c>
      <c r="F689" s="226">
        <v>0.31</v>
      </c>
      <c r="G689" s="87">
        <v>0.53300000000000003</v>
      </c>
      <c r="H689" s="226">
        <v>0.31</v>
      </c>
      <c r="I689" s="228">
        <v>19.600000000000001</v>
      </c>
      <c r="J689" s="228">
        <v>11.9</v>
      </c>
      <c r="K689" s="228">
        <v>1.7</v>
      </c>
      <c r="L689" s="228">
        <v>1.5</v>
      </c>
      <c r="M689" s="414">
        <f>+I689*0.4+J689*0.6</f>
        <v>14.98</v>
      </c>
      <c r="N689" s="414">
        <f>+K689*0.4+L689*0.6</f>
        <v>1.58</v>
      </c>
      <c r="O689" s="88">
        <v>8.1999999999999993</v>
      </c>
      <c r="P689" s="38">
        <f t="shared" si="183"/>
        <v>0.72169167803547063</v>
      </c>
      <c r="Q689" s="415">
        <f t="shared" si="184"/>
        <v>1.3856332703213612</v>
      </c>
      <c r="R689" s="422"/>
      <c r="S689" s="409"/>
    </row>
    <row r="690" spans="1:19" ht="12" customHeight="1" outlineLevel="1">
      <c r="A690" s="37">
        <v>0.75</v>
      </c>
      <c r="B690" s="86">
        <v>1501</v>
      </c>
      <c r="C690" s="86">
        <v>992</v>
      </c>
      <c r="D690" s="87"/>
      <c r="E690" s="87"/>
      <c r="F690" s="226"/>
      <c r="G690" s="87"/>
      <c r="H690" s="226"/>
      <c r="I690" s="226"/>
      <c r="J690" s="226"/>
      <c r="K690" s="226"/>
      <c r="L690" s="226"/>
      <c r="M690" s="414"/>
      <c r="N690" s="414"/>
      <c r="O690" s="88"/>
      <c r="P690" s="38">
        <f t="shared" si="183"/>
        <v>0.6608927381745503</v>
      </c>
      <c r="Q690" s="415">
        <f t="shared" si="184"/>
        <v>1.5131048387096775</v>
      </c>
      <c r="R690" s="422"/>
      <c r="S690" s="409"/>
    </row>
    <row r="691" spans="1:19" ht="12" customHeight="1" outlineLevel="1">
      <c r="A691" s="37">
        <v>0.79166666666666663</v>
      </c>
      <c r="B691" s="86">
        <v>1556</v>
      </c>
      <c r="C691" s="86">
        <v>995</v>
      </c>
      <c r="D691" s="87">
        <v>0.22</v>
      </c>
      <c r="E691" s="87">
        <v>0.46200000000000002</v>
      </c>
      <c r="F691" s="226">
        <v>0.24</v>
      </c>
      <c r="G691" s="87">
        <v>0.44800000000000001</v>
      </c>
      <c r="H691" s="226">
        <v>0.24</v>
      </c>
      <c r="I691" s="228">
        <v>21.1</v>
      </c>
      <c r="J691" s="228">
        <v>10.9</v>
      </c>
      <c r="K691" s="228">
        <v>1.6</v>
      </c>
      <c r="L691" s="228">
        <v>1.2</v>
      </c>
      <c r="M691" s="414">
        <f>+I691*0.4+J691*0.6</f>
        <v>14.98</v>
      </c>
      <c r="N691" s="414">
        <f>+K691*0.4+L691*0.6</f>
        <v>1.36</v>
      </c>
      <c r="O691" s="88">
        <v>8.1</v>
      </c>
      <c r="P691" s="38">
        <f t="shared" si="183"/>
        <v>0.63946015424164526</v>
      </c>
      <c r="Q691" s="415">
        <f t="shared" si="184"/>
        <v>1.563819095477387</v>
      </c>
      <c r="R691" s="422"/>
      <c r="S691" s="409"/>
    </row>
    <row r="692" spans="1:19" ht="12" customHeight="1" outlineLevel="1">
      <c r="A692" s="37">
        <v>0.83333333333333337</v>
      </c>
      <c r="B692" s="86">
        <v>1553</v>
      </c>
      <c r="C692" s="86">
        <v>1030</v>
      </c>
      <c r="D692" s="87"/>
      <c r="E692" s="87"/>
      <c r="F692" s="226"/>
      <c r="G692" s="87"/>
      <c r="H692" s="226"/>
      <c r="I692" s="226"/>
      <c r="J692" s="226"/>
      <c r="K692" s="226"/>
      <c r="L692" s="226"/>
      <c r="M692" s="414"/>
      <c r="N692" s="414"/>
      <c r="O692" s="88"/>
      <c r="P692" s="38">
        <f t="shared" si="183"/>
        <v>0.66323245331616232</v>
      </c>
      <c r="Q692" s="415">
        <f t="shared" si="184"/>
        <v>1.507766990291262</v>
      </c>
      <c r="R692" s="422"/>
      <c r="S692" s="409"/>
    </row>
    <row r="693" spans="1:19" ht="12" customHeight="1" outlineLevel="1">
      <c r="A693" s="37">
        <v>0.875</v>
      </c>
      <c r="B693" s="86">
        <v>1525</v>
      </c>
      <c r="C693" s="86">
        <v>1038</v>
      </c>
      <c r="D693" s="87">
        <v>0.20899999999999999</v>
      </c>
      <c r="E693" s="87">
        <v>0.54600000000000004</v>
      </c>
      <c r="F693" s="226">
        <v>0.31</v>
      </c>
      <c r="G693" s="87">
        <v>0.45900000000000002</v>
      </c>
      <c r="H693" s="226">
        <v>0.24</v>
      </c>
      <c r="I693" s="228">
        <v>32.6</v>
      </c>
      <c r="J693" s="228"/>
      <c r="K693" s="228">
        <v>2.1</v>
      </c>
      <c r="L693" s="228">
        <v>2.2999999999999998</v>
      </c>
      <c r="M693" s="414">
        <f>+I693*0.4+J693*0.6</f>
        <v>13.040000000000001</v>
      </c>
      <c r="N693" s="414">
        <f>+K693*0.4+L693*0.6</f>
        <v>2.2199999999999998</v>
      </c>
      <c r="O693" s="88">
        <v>8.1</v>
      </c>
      <c r="P693" s="38">
        <f t="shared" si="183"/>
        <v>0.68065573770491805</v>
      </c>
      <c r="Q693" s="415">
        <f t="shared" si="184"/>
        <v>1.4691714836223506</v>
      </c>
      <c r="R693" s="409" t="s">
        <v>316</v>
      </c>
      <c r="S693" s="409"/>
    </row>
    <row r="694" spans="1:19" ht="12" customHeight="1" outlineLevel="1">
      <c r="A694" s="37">
        <v>0.91666666666666663</v>
      </c>
      <c r="B694" s="86">
        <v>1529</v>
      </c>
      <c r="C694" s="86">
        <v>965</v>
      </c>
      <c r="D694" s="87"/>
      <c r="E694" s="87"/>
      <c r="F694" s="226"/>
      <c r="G694" s="87"/>
      <c r="H694" s="226"/>
      <c r="I694" s="228"/>
      <c r="J694" s="228"/>
      <c r="K694" s="228"/>
      <c r="L694" s="228"/>
      <c r="M694" s="414"/>
      <c r="N694" s="414"/>
      <c r="O694" s="88"/>
      <c r="P694" s="38">
        <f t="shared" si="183"/>
        <v>0.63113145846958796</v>
      </c>
      <c r="Q694" s="415">
        <f t="shared" si="184"/>
        <v>1.5844559585492228</v>
      </c>
      <c r="R694" s="409"/>
      <c r="S694" s="409"/>
    </row>
    <row r="695" spans="1:19" ht="12" customHeight="1" outlineLevel="1">
      <c r="A695" s="37">
        <v>0.95833333333333337</v>
      </c>
      <c r="B695" s="86">
        <v>1547</v>
      </c>
      <c r="C695" s="86">
        <v>885</v>
      </c>
      <c r="D695" s="87">
        <v>0.20200000000000001</v>
      </c>
      <c r="E695" s="87">
        <v>0.502</v>
      </c>
      <c r="F695" s="226">
        <v>0.3</v>
      </c>
      <c r="G695" s="87">
        <v>0.44</v>
      </c>
      <c r="H695" s="226">
        <v>0.24</v>
      </c>
      <c r="I695" s="228">
        <v>20.3</v>
      </c>
      <c r="J695" s="228">
        <v>13.7</v>
      </c>
      <c r="K695" s="228">
        <v>2.1</v>
      </c>
      <c r="L695" s="228">
        <v>2.4</v>
      </c>
      <c r="M695" s="414">
        <f>+I695*0.4+J695*0.6</f>
        <v>16.34</v>
      </c>
      <c r="N695" s="414">
        <f>+K695*0.4+L695*0.6</f>
        <v>2.2800000000000002</v>
      </c>
      <c r="O695" s="88">
        <v>8.1999999999999993</v>
      </c>
      <c r="P695" s="38">
        <f t="shared" si="183"/>
        <v>0.57207498383968969</v>
      </c>
      <c r="Q695" s="415">
        <f t="shared" si="184"/>
        <v>1.7480225988700566</v>
      </c>
      <c r="R695" s="409"/>
      <c r="S695" s="409"/>
    </row>
    <row r="696" spans="1:19" ht="12" customHeight="1" outlineLevel="1">
      <c r="A696" s="37">
        <v>0</v>
      </c>
      <c r="B696" s="86">
        <v>1528</v>
      </c>
      <c r="C696" s="86">
        <v>1048</v>
      </c>
      <c r="D696" s="87"/>
      <c r="E696" s="87"/>
      <c r="F696" s="226"/>
      <c r="G696" s="87"/>
      <c r="H696" s="226"/>
      <c r="I696" s="228"/>
      <c r="J696" s="228"/>
      <c r="K696" s="228"/>
      <c r="L696" s="228"/>
      <c r="M696" s="414"/>
      <c r="N696" s="414"/>
      <c r="O696" s="88"/>
      <c r="P696" s="38">
        <f t="shared" si="183"/>
        <v>0.68586387434554974</v>
      </c>
      <c r="Q696" s="415">
        <f>IFERROR(1/P696,0)</f>
        <v>1.4580152671755726</v>
      </c>
      <c r="R696" s="409"/>
      <c r="S696" s="409"/>
    </row>
    <row r="697" spans="1:19" ht="12" customHeight="1" outlineLevel="1">
      <c r="A697" s="37">
        <v>4.1666666666666664E-2</v>
      </c>
      <c r="B697" s="86">
        <v>1543</v>
      </c>
      <c r="C697" s="86">
        <v>1033</v>
      </c>
      <c r="D697" s="87">
        <v>0.2</v>
      </c>
      <c r="E697" s="87">
        <v>0.45500000000000002</v>
      </c>
      <c r="F697" s="226">
        <v>0.38</v>
      </c>
      <c r="G697" s="87">
        <v>0.55600000000000005</v>
      </c>
      <c r="H697" s="226">
        <v>0.41</v>
      </c>
      <c r="I697" s="228">
        <v>22.4</v>
      </c>
      <c r="J697" s="228">
        <v>13.4</v>
      </c>
      <c r="K697" s="228">
        <v>2.4</v>
      </c>
      <c r="L697" s="228">
        <v>1.9</v>
      </c>
      <c r="M697" s="414">
        <f>+I697*0.4+J697*0.6</f>
        <v>17</v>
      </c>
      <c r="N697" s="414">
        <f>+K697*0.4+L697*0.6</f>
        <v>2.0999999999999996</v>
      </c>
      <c r="O697" s="88">
        <v>8.6</v>
      </c>
      <c r="P697" s="38">
        <f t="shared" si="183"/>
        <v>0.66947504860661045</v>
      </c>
      <c r="Q697" s="415">
        <f t="shared" si="184"/>
        <v>1.4937076476282674</v>
      </c>
      <c r="R697" s="409" t="s">
        <v>317</v>
      </c>
      <c r="S697" s="409"/>
    </row>
    <row r="698" spans="1:19" ht="12" customHeight="1" outlineLevel="1">
      <c r="A698" s="37">
        <v>8.3333333333333329E-2</v>
      </c>
      <c r="B698" s="86">
        <v>1514</v>
      </c>
      <c r="C698" s="86">
        <v>909</v>
      </c>
      <c r="D698" s="87"/>
      <c r="E698" s="87"/>
      <c r="F698" s="226"/>
      <c r="G698" s="87"/>
      <c r="H698" s="226"/>
      <c r="I698" s="226"/>
      <c r="J698" s="226"/>
      <c r="K698" s="226"/>
      <c r="L698" s="226"/>
      <c r="M698" s="414"/>
      <c r="N698" s="414"/>
      <c r="O698" s="88"/>
      <c r="P698" s="38">
        <f t="shared" si="183"/>
        <v>0.60039630118890353</v>
      </c>
      <c r="Q698" s="415">
        <f t="shared" si="184"/>
        <v>1.6655665566556657</v>
      </c>
      <c r="R698" s="409" t="s">
        <v>318</v>
      </c>
      <c r="S698" s="409"/>
    </row>
    <row r="699" spans="1:19" ht="12" customHeight="1" outlineLevel="1">
      <c r="A699" s="37">
        <v>0.125</v>
      </c>
      <c r="B699" s="86">
        <v>1395</v>
      </c>
      <c r="C699" s="86">
        <v>917</v>
      </c>
      <c r="D699" s="87">
        <v>0.19700000000000001</v>
      </c>
      <c r="E699" s="87">
        <v>0.44500000000000001</v>
      </c>
      <c r="F699" s="226">
        <v>0.33</v>
      </c>
      <c r="G699" s="87">
        <v>0.54100000000000004</v>
      </c>
      <c r="H699" s="226">
        <v>0.36</v>
      </c>
      <c r="I699" s="228">
        <v>21.9</v>
      </c>
      <c r="J699" s="228">
        <v>14.5</v>
      </c>
      <c r="K699" s="228">
        <v>2.2000000000000002</v>
      </c>
      <c r="L699" s="228">
        <v>2.2000000000000002</v>
      </c>
      <c r="M699" s="414">
        <f>+I699*0.4+J699*0.6</f>
        <v>17.46</v>
      </c>
      <c r="N699" s="414">
        <f>+K699*0.4+L699*0.6</f>
        <v>2.2000000000000002</v>
      </c>
      <c r="O699" s="88">
        <v>8.3000000000000007</v>
      </c>
      <c r="P699" s="38">
        <f t="shared" si="183"/>
        <v>0.65734767025089602</v>
      </c>
      <c r="Q699" s="415">
        <f t="shared" si="184"/>
        <v>1.5212649945474375</v>
      </c>
      <c r="R699" s="409" t="s">
        <v>319</v>
      </c>
      <c r="S699" s="409"/>
    </row>
    <row r="700" spans="1:19" ht="12" customHeight="1" outlineLevel="1">
      <c r="A700" s="37">
        <v>0.16666666666666666</v>
      </c>
      <c r="B700" s="86">
        <v>1460</v>
      </c>
      <c r="C700" s="86">
        <v>823</v>
      </c>
      <c r="D700" s="87"/>
      <c r="E700" s="87"/>
      <c r="F700" s="226"/>
      <c r="G700" s="87"/>
      <c r="H700" s="226"/>
      <c r="I700" s="226"/>
      <c r="J700" s="226"/>
      <c r="K700" s="226"/>
      <c r="L700" s="226"/>
      <c r="M700" s="414"/>
      <c r="N700" s="414"/>
      <c r="O700" s="88"/>
      <c r="P700" s="38">
        <f t="shared" si="183"/>
        <v>0.56369863013698629</v>
      </c>
      <c r="Q700" s="415">
        <f t="shared" si="184"/>
        <v>1.7739975698663426</v>
      </c>
      <c r="R700" s="409" t="s">
        <v>320</v>
      </c>
      <c r="S700" s="409"/>
    </row>
    <row r="701" spans="1:19" ht="12" customHeight="1" outlineLevel="1">
      <c r="A701" s="37">
        <v>0.20833333333333334</v>
      </c>
      <c r="B701" s="86">
        <v>1529</v>
      </c>
      <c r="C701" s="86">
        <v>892</v>
      </c>
      <c r="D701" s="87">
        <v>0.19800000000000001</v>
      </c>
      <c r="E701" s="87">
        <v>0.442</v>
      </c>
      <c r="F701" s="226">
        <v>0.38</v>
      </c>
      <c r="G701" s="87">
        <v>0.55700000000000005</v>
      </c>
      <c r="H701" s="226">
        <v>0.41</v>
      </c>
      <c r="I701" s="228">
        <v>21.5</v>
      </c>
      <c r="J701" s="228">
        <v>14.7</v>
      </c>
      <c r="K701" s="228">
        <v>2.1</v>
      </c>
      <c r="L701" s="228">
        <v>2.2000000000000002</v>
      </c>
      <c r="M701" s="414">
        <f>+I701*0.4+J701*0.6</f>
        <v>17.419999999999998</v>
      </c>
      <c r="N701" s="414">
        <f>+K701*0.4+L701*0.6</f>
        <v>2.16</v>
      </c>
      <c r="O701" s="88">
        <v>8.1</v>
      </c>
      <c r="P701" s="38">
        <f t="shared" si="183"/>
        <v>0.58338783518639636</v>
      </c>
      <c r="Q701" s="415">
        <f t="shared" si="184"/>
        <v>1.7141255605381165</v>
      </c>
      <c r="R701" s="409" t="s">
        <v>321</v>
      </c>
      <c r="S701" s="409"/>
    </row>
    <row r="702" spans="1:19" ht="12" customHeight="1" outlineLevel="1">
      <c r="A702" s="37">
        <v>0.25</v>
      </c>
      <c r="B702" s="86">
        <v>1551</v>
      </c>
      <c r="C702" s="86">
        <v>896</v>
      </c>
      <c r="D702" s="87"/>
      <c r="E702" s="87"/>
      <c r="F702" s="226"/>
      <c r="G702" s="87"/>
      <c r="H702" s="226"/>
      <c r="I702" s="226"/>
      <c r="J702" s="226"/>
      <c r="K702" s="226"/>
      <c r="L702" s="226"/>
      <c r="M702" s="414"/>
      <c r="N702" s="414"/>
      <c r="O702" s="88"/>
      <c r="P702" s="38">
        <f t="shared" si="183"/>
        <v>0.5776918117343649</v>
      </c>
      <c r="Q702" s="415">
        <f t="shared" si="184"/>
        <v>1.7310267857142858</v>
      </c>
      <c r="R702" s="409" t="s">
        <v>322</v>
      </c>
      <c r="S702" s="409"/>
    </row>
    <row r="703" spans="1:19" ht="12" customHeight="1" outlineLevel="1">
      <c r="A703" s="37">
        <v>0.29166666666666669</v>
      </c>
      <c r="B703" s="86">
        <v>1564</v>
      </c>
      <c r="C703" s="86">
        <v>1192</v>
      </c>
      <c r="D703" s="87">
        <v>0.2</v>
      </c>
      <c r="E703" s="87">
        <v>0.54100000000000004</v>
      </c>
      <c r="F703" s="226"/>
      <c r="G703" s="87">
        <v>0.73899999999999999</v>
      </c>
      <c r="H703" s="226"/>
      <c r="I703" s="228">
        <v>21.1</v>
      </c>
      <c r="J703" s="228">
        <v>12.4</v>
      </c>
      <c r="K703" s="228">
        <v>2</v>
      </c>
      <c r="L703" s="228">
        <v>1.8</v>
      </c>
      <c r="M703" s="414">
        <f>+I703*0.4+J703*0.6</f>
        <v>15.88</v>
      </c>
      <c r="N703" s="414">
        <f>+K703*0.4+L703*0.6</f>
        <v>1.8800000000000001</v>
      </c>
      <c r="O703" s="88">
        <v>8.1</v>
      </c>
      <c r="P703" s="38">
        <f t="shared" si="183"/>
        <v>0.76214833759590794</v>
      </c>
      <c r="Q703" s="415">
        <f t="shared" si="184"/>
        <v>1.3120805369127517</v>
      </c>
      <c r="R703" s="409"/>
      <c r="S703" s="409"/>
    </row>
    <row r="704" spans="1:19" ht="12" customHeight="1" outlineLevel="1">
      <c r="A704" s="89">
        <v>0.33333333333333331</v>
      </c>
      <c r="B704" s="90">
        <v>1560</v>
      </c>
      <c r="C704" s="90">
        <v>943</v>
      </c>
      <c r="D704" s="91"/>
      <c r="E704" s="91"/>
      <c r="F704" s="227"/>
      <c r="G704" s="91"/>
      <c r="H704" s="227"/>
      <c r="I704" s="227"/>
      <c r="J704" s="227"/>
      <c r="K704" s="227"/>
      <c r="L704" s="91"/>
      <c r="M704" s="91"/>
      <c r="N704" s="91"/>
      <c r="O704" s="92"/>
      <c r="P704" s="93">
        <f t="shared" si="181"/>
        <v>0.60448717948717945</v>
      </c>
      <c r="Q704" s="415">
        <f t="shared" si="184"/>
        <v>1.6542948038176035</v>
      </c>
      <c r="R704" s="409"/>
      <c r="S704" s="409"/>
    </row>
    <row r="705" spans="1:19" ht="12" customHeight="1">
      <c r="A705" s="83">
        <v>46293</v>
      </c>
      <c r="B705" s="84">
        <f>+IF(SUM(B681:B704)=0, "", SUM(B681:B704))</f>
        <v>36528</v>
      </c>
      <c r="C705" s="84">
        <f>+IF(SUM(C681:C704)=0, "", SUM(C681:C704))</f>
        <v>23176</v>
      </c>
      <c r="D705" s="419">
        <f>+IFERROR((AVERAGE(D681:D704)),0)</f>
        <v>0.20091666666666666</v>
      </c>
      <c r="E705" s="419">
        <f>+IFERROR((AVERAGE(E681:E704)),0)</f>
        <v>0.52083333333333337</v>
      </c>
      <c r="F705" s="418">
        <f>+IFERROR((AVERAGE(F681:F704)),0)</f>
        <v>0.32363636363636361</v>
      </c>
      <c r="G705" s="419">
        <f>+IFERROR((AVERAGE(G681:G704)),0)</f>
        <v>0.5575</v>
      </c>
      <c r="H705" s="418">
        <f>+IFERROR((AVERAGE(H681:H704)),0)</f>
        <v>0.33272727272727276</v>
      </c>
      <c r="I705" s="420">
        <f t="shared" ref="I705:L705" si="185">+IFERROR((AVERAGE(I681:I704)),"")</f>
        <v>22.408333333333335</v>
      </c>
      <c r="J705" s="420">
        <f t="shared" si="185"/>
        <v>12.554545454545455</v>
      </c>
      <c r="K705" s="420">
        <f t="shared" si="185"/>
        <v>1.8666666666666665</v>
      </c>
      <c r="L705" s="420">
        <f t="shared" si="185"/>
        <v>1.8333333333333333</v>
      </c>
      <c r="M705" s="420">
        <f t="shared" ref="M705" si="186">+IFERROR((AVERAGE(M681:M704)),0)</f>
        <v>15.868333333333334</v>
      </c>
      <c r="N705" s="420">
        <f t="shared" ref="N705" si="187">+IFERROR((AVERAGE(N681:N704)),0)</f>
        <v>1.8466666666666667</v>
      </c>
      <c r="O705" s="420">
        <f>+IFERROR((AVERAGE(O681:O704)),0)</f>
        <v>8.2333333333333325</v>
      </c>
      <c r="P705" s="85">
        <f t="shared" si="181"/>
        <v>0.63447218572054309</v>
      </c>
      <c r="Q705" s="416">
        <f>IFERROR(1/P705,0)</f>
        <v>1.5761132205730066</v>
      </c>
      <c r="R705" s="409"/>
      <c r="S705" s="409"/>
    </row>
    <row r="706" spans="1:19" ht="12.75" customHeight="1" outlineLevel="1">
      <c r="A706" s="36">
        <v>0.375</v>
      </c>
      <c r="B706" s="86">
        <v>1564</v>
      </c>
      <c r="C706" s="86">
        <v>991</v>
      </c>
      <c r="D706" s="87">
        <v>0.22800000000000001</v>
      </c>
      <c r="E706" s="87">
        <v>0.63100000000000001</v>
      </c>
      <c r="F706" s="226">
        <v>0.36</v>
      </c>
      <c r="G706" s="87">
        <v>0.63100000000000001</v>
      </c>
      <c r="H706" s="226">
        <v>0.36</v>
      </c>
      <c r="I706" s="228">
        <v>24.8</v>
      </c>
      <c r="J706" s="228">
        <v>12.6</v>
      </c>
      <c r="K706" s="228">
        <v>2.2999999999999998</v>
      </c>
      <c r="L706" s="228">
        <v>1.5</v>
      </c>
      <c r="M706" s="414">
        <f>+I706*0.4+J706*0.6</f>
        <v>17.48</v>
      </c>
      <c r="N706" s="414">
        <f>+K706*0.4+L706*0.6</f>
        <v>1.8199999999999998</v>
      </c>
      <c r="O706" s="88">
        <v>8.3000000000000007</v>
      </c>
      <c r="P706" s="38">
        <f t="shared" ref="P706:P712" si="188">+IFERROR(C706/B706,"")</f>
        <v>0.63363171355498726</v>
      </c>
      <c r="Q706" s="415">
        <f>IFERROR(1/P706,0)</f>
        <v>1.5782038345105953</v>
      </c>
      <c r="R706" s="409"/>
      <c r="S706" s="409"/>
    </row>
    <row r="707" spans="1:19" ht="14.25" customHeight="1" outlineLevel="1">
      <c r="A707" s="39">
        <v>0.41666666666666669</v>
      </c>
      <c r="B707" s="86">
        <v>1505</v>
      </c>
      <c r="C707" s="86">
        <v>975</v>
      </c>
      <c r="D707" s="87"/>
      <c r="E707" s="87"/>
      <c r="F707" s="226"/>
      <c r="G707" s="87"/>
      <c r="H707" s="226"/>
      <c r="I707" s="228"/>
      <c r="J707" s="228"/>
      <c r="K707" s="228"/>
      <c r="L707" s="228"/>
      <c r="M707" s="228"/>
      <c r="N707" s="414"/>
      <c r="O707" s="88"/>
      <c r="P707" s="38">
        <f t="shared" si="188"/>
        <v>0.64784053156146182</v>
      </c>
      <c r="Q707" s="415">
        <f>IFERROR(1/P707,0)</f>
        <v>1.5435897435897434</v>
      </c>
      <c r="R707" s="409"/>
      <c r="S707" s="409" t="s">
        <v>323</v>
      </c>
    </row>
    <row r="708" spans="1:19" ht="13.5" customHeight="1" outlineLevel="1">
      <c r="A708" s="39">
        <v>0.45833333333333331</v>
      </c>
      <c r="B708" s="86">
        <v>1364</v>
      </c>
      <c r="C708" s="86">
        <v>763</v>
      </c>
      <c r="D708" s="87">
        <v>0.20100000000000001</v>
      </c>
      <c r="E708" s="87">
        <v>0.63400000000000001</v>
      </c>
      <c r="F708" s="226">
        <v>0.38</v>
      </c>
      <c r="G708" s="87">
        <v>0.63400000000000001</v>
      </c>
      <c r="H708" s="226">
        <v>0.38</v>
      </c>
      <c r="I708" s="228">
        <v>21</v>
      </c>
      <c r="J708" s="228">
        <v>13.6</v>
      </c>
      <c r="K708" s="228">
        <v>1.9</v>
      </c>
      <c r="L708" s="228">
        <v>1.9</v>
      </c>
      <c r="M708" s="414">
        <f>+I708*0.4+J708*0.6</f>
        <v>16.560000000000002</v>
      </c>
      <c r="N708" s="414">
        <f>+K708*0.4+L708*0.6</f>
        <v>1.9</v>
      </c>
      <c r="O708" s="88">
        <v>8.1999999999999993</v>
      </c>
      <c r="P708" s="38">
        <f t="shared" si="188"/>
        <v>0.55938416422287385</v>
      </c>
      <c r="Q708" s="415">
        <f t="shared" ref="Q708:Q729" si="189">IFERROR(1/P708,0)</f>
        <v>1.7876802096985585</v>
      </c>
      <c r="R708" s="423"/>
      <c r="S708" s="409" t="s">
        <v>324</v>
      </c>
    </row>
    <row r="709" spans="1:19" ht="12.75" customHeight="1" outlineLevel="1">
      <c r="A709" s="39">
        <v>0.5</v>
      </c>
      <c r="B709" s="86">
        <v>1317</v>
      </c>
      <c r="C709" s="86">
        <v>458</v>
      </c>
      <c r="D709" s="87"/>
      <c r="E709" s="87"/>
      <c r="F709" s="226"/>
      <c r="G709" s="87"/>
      <c r="H709" s="226"/>
      <c r="I709" s="228"/>
      <c r="J709" s="228"/>
      <c r="K709" s="228"/>
      <c r="L709" s="228"/>
      <c r="M709" s="414"/>
      <c r="N709" s="414"/>
      <c r="O709" s="88"/>
      <c r="P709" s="38">
        <f t="shared" si="188"/>
        <v>0.34776006074411542</v>
      </c>
      <c r="Q709" s="415">
        <f t="shared" si="189"/>
        <v>2.875545851528384</v>
      </c>
      <c r="R709" s="409"/>
      <c r="S709" s="740"/>
    </row>
    <row r="710" spans="1:19" ht="12.75" customHeight="1" outlineLevel="1">
      <c r="A710" s="39">
        <v>0.54166666666666663</v>
      </c>
      <c r="B710" s="86">
        <v>1292</v>
      </c>
      <c r="C710" s="86">
        <v>787</v>
      </c>
      <c r="D710" s="87">
        <v>0.222</v>
      </c>
      <c r="E710" s="87">
        <v>0.71299999999999997</v>
      </c>
      <c r="F710" s="226">
        <v>0.4</v>
      </c>
      <c r="G710" s="87">
        <v>0.71299999999999997</v>
      </c>
      <c r="H710" s="226">
        <v>0.4</v>
      </c>
      <c r="I710" s="228">
        <v>26</v>
      </c>
      <c r="J710" s="228">
        <v>13.3</v>
      </c>
      <c r="K710" s="228">
        <v>2.4</v>
      </c>
      <c r="L710" s="228">
        <v>2</v>
      </c>
      <c r="M710" s="414">
        <f>+I710*0.4+J710*0.6</f>
        <v>18.380000000000003</v>
      </c>
      <c r="N710" s="414">
        <f>+K710*0.4+L710*0.6</f>
        <v>2.16</v>
      </c>
      <c r="O710" s="88">
        <v>8</v>
      </c>
      <c r="P710" s="38">
        <f t="shared" si="188"/>
        <v>0.60913312693498456</v>
      </c>
      <c r="Q710" s="415">
        <f t="shared" si="189"/>
        <v>1.6416772554002541</v>
      </c>
      <c r="R710" s="409"/>
      <c r="S710" s="740"/>
    </row>
    <row r="711" spans="1:19" ht="12.75" customHeight="1" outlineLevel="1">
      <c r="A711" s="39">
        <v>0.58333333333333337</v>
      </c>
      <c r="B711" s="86">
        <v>1226</v>
      </c>
      <c r="C711" s="86">
        <v>840</v>
      </c>
      <c r="D711" s="87"/>
      <c r="E711" s="87"/>
      <c r="F711" s="226"/>
      <c r="G711" s="87"/>
      <c r="H711" s="226"/>
      <c r="I711" s="228"/>
      <c r="J711" s="228"/>
      <c r="K711" s="228"/>
      <c r="L711" s="228"/>
      <c r="M711" s="414"/>
      <c r="N711" s="414"/>
      <c r="O711" s="88"/>
      <c r="P711" s="38">
        <f t="shared" si="188"/>
        <v>0.68515497553017946</v>
      </c>
      <c r="Q711" s="415">
        <f t="shared" si="189"/>
        <v>1.4595238095238094</v>
      </c>
      <c r="R711" s="409"/>
      <c r="S711" s="409"/>
    </row>
    <row r="712" spans="1:19" ht="12.75" customHeight="1" outlineLevel="1">
      <c r="A712" s="37">
        <v>0.625</v>
      </c>
      <c r="B712" s="86">
        <v>1327</v>
      </c>
      <c r="C712" s="86">
        <v>1078</v>
      </c>
      <c r="D712" s="87">
        <v>0.17499999999999999</v>
      </c>
      <c r="E712" s="87">
        <v>0.66500000000000004</v>
      </c>
      <c r="F712" s="226">
        <v>0.4</v>
      </c>
      <c r="G712" s="87">
        <v>0.66500000000000004</v>
      </c>
      <c r="H712" s="226">
        <v>0.4</v>
      </c>
      <c r="I712" s="228">
        <v>26.5</v>
      </c>
      <c r="J712" s="228">
        <v>14.9</v>
      </c>
      <c r="K712" s="228">
        <v>1.9</v>
      </c>
      <c r="L712" s="228">
        <v>1.9</v>
      </c>
      <c r="M712" s="414">
        <f>+I712*0.4+J712*0.6</f>
        <v>19.54</v>
      </c>
      <c r="N712" s="414">
        <f>+K712*0.4+L712*0.6</f>
        <v>1.9</v>
      </c>
      <c r="O712" s="88">
        <v>8</v>
      </c>
      <c r="P712" s="38">
        <f t="shared" si="188"/>
        <v>0.81235870384325548</v>
      </c>
      <c r="Q712" s="415">
        <f t="shared" si="189"/>
        <v>1.2309833024118737</v>
      </c>
      <c r="R712" s="409"/>
      <c r="S712" s="409"/>
    </row>
    <row r="713" spans="1:19" ht="12.75" customHeight="1" outlineLevel="1">
      <c r="A713" s="37">
        <v>0.66666666666666663</v>
      </c>
      <c r="B713" s="86">
        <v>1380</v>
      </c>
      <c r="C713" s="86">
        <v>988</v>
      </c>
      <c r="D713" s="87"/>
      <c r="E713" s="87"/>
      <c r="F713" s="226"/>
      <c r="G713" s="87"/>
      <c r="H713" s="226"/>
      <c r="I713" s="228"/>
      <c r="J713" s="228"/>
      <c r="K713" s="228"/>
      <c r="L713" s="228"/>
      <c r="M713" s="414"/>
      <c r="N713" s="414"/>
      <c r="O713" s="88"/>
      <c r="P713" s="38">
        <f t="shared" si="181"/>
        <v>0.71594202898550729</v>
      </c>
      <c r="Q713" s="415">
        <f t="shared" si="189"/>
        <v>1.3967611336032388</v>
      </c>
      <c r="R713" s="409"/>
      <c r="S713" s="740"/>
    </row>
    <row r="714" spans="1:19" ht="12.75" customHeight="1" outlineLevel="1">
      <c r="A714" s="94">
        <v>0.70833333333333337</v>
      </c>
      <c r="B714" s="872">
        <v>1353</v>
      </c>
      <c r="C714" s="86">
        <v>1151</v>
      </c>
      <c r="D714" s="157">
        <v>0.19</v>
      </c>
      <c r="E714" s="87">
        <v>0.59699999999999998</v>
      </c>
      <c r="F714" s="226">
        <v>0.36</v>
      </c>
      <c r="G714" s="87">
        <v>0.59699999999999998</v>
      </c>
      <c r="H714" s="226">
        <v>0.36</v>
      </c>
      <c r="I714" s="228">
        <v>24.2</v>
      </c>
      <c r="J714" s="228">
        <v>13.7</v>
      </c>
      <c r="K714" s="228">
        <v>2.2000000000000002</v>
      </c>
      <c r="L714" s="228">
        <v>2</v>
      </c>
      <c r="M714" s="414">
        <f>+I714*0.4+J714*0.6</f>
        <v>17.899999999999999</v>
      </c>
      <c r="N714" s="414">
        <f>+K714*0.4+L714*0.6</f>
        <v>2.08</v>
      </c>
      <c r="O714" s="88">
        <v>8.4</v>
      </c>
      <c r="P714" s="38">
        <f>+IFERROR(C714/B714,"")</f>
        <v>0.85070214338507022</v>
      </c>
      <c r="Q714" s="415">
        <f t="shared" si="189"/>
        <v>1.1754995655951346</v>
      </c>
      <c r="R714" s="409"/>
      <c r="S714" s="740"/>
    </row>
    <row r="715" spans="1:19" ht="12.75" customHeight="1" outlineLevel="1">
      <c r="A715" s="37">
        <v>0.75</v>
      </c>
      <c r="B715" s="872">
        <v>1397</v>
      </c>
      <c r="C715" s="86">
        <v>1194</v>
      </c>
      <c r="D715" s="87"/>
      <c r="E715" s="87"/>
      <c r="F715" s="226"/>
      <c r="G715" s="87"/>
      <c r="H715" s="226"/>
      <c r="I715" s="226"/>
      <c r="J715" s="226"/>
      <c r="K715" s="226"/>
      <c r="L715" s="226"/>
      <c r="M715" s="414"/>
      <c r="N715" s="414"/>
      <c r="O715" s="88"/>
      <c r="P715" s="38">
        <f>+IFERROR(C715/B715,"")</f>
        <v>0.85468861846814603</v>
      </c>
      <c r="Q715" s="415">
        <f t="shared" si="189"/>
        <v>1.1700167504187604</v>
      </c>
      <c r="R715" s="409"/>
      <c r="S715" s="740"/>
    </row>
    <row r="716" spans="1:19" ht="12.75" customHeight="1" outlineLevel="1">
      <c r="A716" s="37">
        <v>0.79166666666666663</v>
      </c>
      <c r="B716" s="872">
        <v>1412</v>
      </c>
      <c r="C716" s="86">
        <v>1001</v>
      </c>
      <c r="D716" s="87">
        <v>0.17899999999999999</v>
      </c>
      <c r="E716" s="87">
        <v>0.62</v>
      </c>
      <c r="F716" s="226">
        <v>0.4</v>
      </c>
      <c r="G716" s="87">
        <v>0.62</v>
      </c>
      <c r="H716" s="226">
        <f>+F716</f>
        <v>0.4</v>
      </c>
      <c r="I716" s="228">
        <v>25</v>
      </c>
      <c r="J716" s="228">
        <v>14.3</v>
      </c>
      <c r="K716" s="228">
        <v>2.6</v>
      </c>
      <c r="L716" s="228">
        <v>1.9</v>
      </c>
      <c r="M716" s="414">
        <f>+I716*0.4+J716*0.6</f>
        <v>18.579999999999998</v>
      </c>
      <c r="N716" s="414">
        <f>+K716*0.4+L716*0.6</f>
        <v>2.1799999999999997</v>
      </c>
      <c r="O716" s="88">
        <v>8.8000000000000007</v>
      </c>
      <c r="P716" s="38">
        <f t="shared" ref="P716:P718" si="190">+IFERROR(C716/B716,"")</f>
        <v>0.70892351274787535</v>
      </c>
      <c r="Q716" s="415">
        <f t="shared" si="189"/>
        <v>1.4105894105894106</v>
      </c>
      <c r="R716" s="409"/>
      <c r="S716" s="409" t="s">
        <v>325</v>
      </c>
    </row>
    <row r="717" spans="1:19" ht="12.75" customHeight="1" outlineLevel="1">
      <c r="A717" s="37">
        <v>0.83333333333333337</v>
      </c>
      <c r="B717" s="872">
        <v>1399</v>
      </c>
      <c r="C717" s="86">
        <v>464</v>
      </c>
      <c r="D717" s="87"/>
      <c r="E717" s="87"/>
      <c r="F717" s="226"/>
      <c r="G717" s="87"/>
      <c r="H717" s="226"/>
      <c r="I717" s="226"/>
      <c r="J717" s="226"/>
      <c r="K717" s="226"/>
      <c r="L717" s="226"/>
      <c r="M717" s="414"/>
      <c r="N717" s="414"/>
      <c r="O717" s="88"/>
      <c r="P717" s="38">
        <f t="shared" si="190"/>
        <v>0.33166547533952823</v>
      </c>
      <c r="Q717" s="415">
        <f t="shared" si="189"/>
        <v>3.0150862068965516</v>
      </c>
      <c r="R717" s="409"/>
      <c r="S717" s="740"/>
    </row>
    <row r="718" spans="1:19" ht="12.75" customHeight="1" outlineLevel="1">
      <c r="A718" s="37">
        <v>0.875</v>
      </c>
      <c r="B718" s="872">
        <v>1390</v>
      </c>
      <c r="C718" s="86">
        <v>1065</v>
      </c>
      <c r="D718" s="87">
        <v>0.16700000000000001</v>
      </c>
      <c r="E718" s="87">
        <v>0.56499999999999995</v>
      </c>
      <c r="F718" s="226">
        <v>0.37</v>
      </c>
      <c r="G718" s="87">
        <f>+E718</f>
        <v>0.56499999999999995</v>
      </c>
      <c r="H718" s="226">
        <f>+F718</f>
        <v>0.37</v>
      </c>
      <c r="I718" s="228">
        <v>23</v>
      </c>
      <c r="J718" s="228">
        <v>15.5</v>
      </c>
      <c r="K718" s="228">
        <v>2.7</v>
      </c>
      <c r="L718" s="228">
        <v>2.6</v>
      </c>
      <c r="M718" s="414">
        <f>+I718*0.4+J718*0.6</f>
        <v>18.5</v>
      </c>
      <c r="N718" s="414">
        <f>+K718*0.4+L718*0.6</f>
        <v>2.64</v>
      </c>
      <c r="O718" s="88">
        <v>8.6</v>
      </c>
      <c r="P718" s="38">
        <f t="shared" si="190"/>
        <v>0.76618705035971224</v>
      </c>
      <c r="Q718" s="415">
        <f t="shared" si="189"/>
        <v>1.3051643192488263</v>
      </c>
      <c r="R718" s="409"/>
      <c r="S718" s="409"/>
    </row>
    <row r="719" spans="1:19" ht="12.75" customHeight="1" outlineLevel="1">
      <c r="A719" s="37">
        <v>0.91666666666666663</v>
      </c>
      <c r="B719" s="872">
        <v>1227</v>
      </c>
      <c r="C719" s="86">
        <v>1069</v>
      </c>
      <c r="D719" s="87"/>
      <c r="E719" s="87"/>
      <c r="F719" s="226"/>
      <c r="G719" s="87"/>
      <c r="H719" s="226"/>
      <c r="I719" s="228"/>
      <c r="J719" s="228"/>
      <c r="K719" s="228"/>
      <c r="L719" s="228"/>
      <c r="M719" s="414"/>
      <c r="N719" s="414"/>
      <c r="O719" s="88"/>
      <c r="P719" s="38">
        <f t="shared" ref="P719:P721" si="191">+IFERROR(C719/B720,"")</f>
        <v>0.76961843052555801</v>
      </c>
      <c r="Q719" s="415">
        <f t="shared" si="189"/>
        <v>1.2993451824134705</v>
      </c>
      <c r="R719" s="409"/>
      <c r="S719" s="409"/>
    </row>
    <row r="720" spans="1:19" ht="12.75" customHeight="1" outlineLevel="1">
      <c r="A720" s="37">
        <v>0.95833333333333337</v>
      </c>
      <c r="B720" s="872">
        <v>1389</v>
      </c>
      <c r="C720" s="86">
        <v>980</v>
      </c>
      <c r="D720" s="87">
        <v>0.17699999999999999</v>
      </c>
      <c r="E720" s="87">
        <v>0.59399999999999997</v>
      </c>
      <c r="F720" s="226">
        <v>0.38</v>
      </c>
      <c r="G720" s="87">
        <f>+E720</f>
        <v>0.59399999999999997</v>
      </c>
      <c r="H720" s="226">
        <f>+F720</f>
        <v>0.38</v>
      </c>
      <c r="I720" s="228">
        <v>23.6</v>
      </c>
      <c r="J720" s="228">
        <v>14.4</v>
      </c>
      <c r="K720" s="228">
        <v>2.4</v>
      </c>
      <c r="L720" s="228">
        <v>2.2000000000000002</v>
      </c>
      <c r="M720" s="414">
        <f>+I720*0.4+J720*0.6</f>
        <v>18.080000000000002</v>
      </c>
      <c r="N720" s="414">
        <f>+K720*0.4+L720*0.6</f>
        <v>2.2800000000000002</v>
      </c>
      <c r="O720" s="88">
        <v>8.1999999999999993</v>
      </c>
      <c r="P720" s="38">
        <f>+IFERROR(C720/B720,"")</f>
        <v>0.70554355651547873</v>
      </c>
      <c r="Q720" s="415">
        <f t="shared" si="189"/>
        <v>1.4173469387755102</v>
      </c>
      <c r="R720" s="409" t="s">
        <v>326</v>
      </c>
      <c r="S720" s="409"/>
    </row>
    <row r="721" spans="1:19" ht="12.75" customHeight="1" outlineLevel="1">
      <c r="A721" s="37">
        <v>0</v>
      </c>
      <c r="B721" s="872">
        <v>1312</v>
      </c>
      <c r="C721" s="86">
        <v>756</v>
      </c>
      <c r="D721" s="87"/>
      <c r="E721" s="87"/>
      <c r="F721" s="226"/>
      <c r="G721" s="87"/>
      <c r="H721" s="226"/>
      <c r="I721" s="228"/>
      <c r="J721" s="228"/>
      <c r="K721" s="228"/>
      <c r="L721" s="228"/>
      <c r="M721" s="414"/>
      <c r="N721" s="414"/>
      <c r="O721" s="88"/>
      <c r="P721" s="38">
        <f t="shared" si="191"/>
        <v>0.54941860465116277</v>
      </c>
      <c r="Q721" s="415">
        <f>IFERROR(1/P721,0)</f>
        <v>1.8201058201058202</v>
      </c>
      <c r="R721" s="409"/>
      <c r="S721" s="409"/>
    </row>
    <row r="722" spans="1:19" ht="12.75" customHeight="1" outlineLevel="1">
      <c r="A722" s="37">
        <v>4.1666666666666664E-2</v>
      </c>
      <c r="B722" s="86">
        <v>1376</v>
      </c>
      <c r="C722" s="86">
        <v>891</v>
      </c>
      <c r="D722" s="87">
        <v>0.16</v>
      </c>
      <c r="E722" s="87">
        <v>0.59699999999999998</v>
      </c>
      <c r="F722" s="226">
        <v>0.35</v>
      </c>
      <c r="G722" s="87">
        <v>0.59699999999999998</v>
      </c>
      <c r="H722" s="226">
        <v>0.35</v>
      </c>
      <c r="I722" s="228">
        <v>22.6</v>
      </c>
      <c r="J722" s="228">
        <v>14.9</v>
      </c>
      <c r="K722" s="228">
        <v>2.8</v>
      </c>
      <c r="L722" s="228">
        <v>2.4</v>
      </c>
      <c r="M722" s="414">
        <f>+I722*0.4+J722*0.6</f>
        <v>17.98</v>
      </c>
      <c r="N722" s="414">
        <f>+K722*0.4+L722*0.6</f>
        <v>2.5599999999999996</v>
      </c>
      <c r="O722" s="88">
        <v>8.3000000000000007</v>
      </c>
      <c r="P722" s="38">
        <f t="shared" si="181"/>
        <v>0.64752906976744184</v>
      </c>
      <c r="Q722" s="415">
        <f t="shared" si="189"/>
        <v>1.5443322109988777</v>
      </c>
      <c r="R722" s="409" t="s">
        <v>327</v>
      </c>
      <c r="S722" s="409"/>
    </row>
    <row r="723" spans="1:19" ht="12.75" customHeight="1" outlineLevel="1">
      <c r="A723" s="37">
        <v>8.3333333333333329E-2</v>
      </c>
      <c r="B723" s="86">
        <v>1391</v>
      </c>
      <c r="C723" s="86">
        <v>792</v>
      </c>
      <c r="D723" s="87"/>
      <c r="E723" s="87"/>
      <c r="F723" s="226"/>
      <c r="G723" s="87"/>
      <c r="H723" s="226"/>
      <c r="I723" s="226"/>
      <c r="J723" s="226"/>
      <c r="K723" s="226"/>
      <c r="L723" s="228"/>
      <c r="M723" s="414"/>
      <c r="N723" s="414"/>
      <c r="O723" s="88"/>
      <c r="P723" s="38">
        <f t="shared" si="181"/>
        <v>0.56937455068296194</v>
      </c>
      <c r="Q723" s="415">
        <f t="shared" si="189"/>
        <v>1.7563131313131313</v>
      </c>
      <c r="R723" s="409" t="s">
        <v>328</v>
      </c>
      <c r="S723" s="740"/>
    </row>
    <row r="724" spans="1:19" ht="12.75" customHeight="1" outlineLevel="1">
      <c r="A724" s="37">
        <v>0.125</v>
      </c>
      <c r="B724" s="86">
        <v>1409</v>
      </c>
      <c r="C724" s="86">
        <v>868</v>
      </c>
      <c r="D724" s="87">
        <v>0.189</v>
      </c>
      <c r="E724" s="87">
        <v>0.627</v>
      </c>
      <c r="F724" s="226">
        <v>0.38</v>
      </c>
      <c r="G724" s="87">
        <v>0.627</v>
      </c>
      <c r="H724" s="226">
        <v>0.38</v>
      </c>
      <c r="I724" s="228">
        <v>21.3</v>
      </c>
      <c r="J724" s="228">
        <v>14.3</v>
      </c>
      <c r="K724" s="228">
        <v>2.7</v>
      </c>
      <c r="L724" s="228">
        <v>2.2000000000000002</v>
      </c>
      <c r="M724" s="414">
        <f>+I724*0.4+J724*0.6</f>
        <v>17.100000000000001</v>
      </c>
      <c r="N724" s="414">
        <f>+K724*0.4+L724*0.6</f>
        <v>2.4000000000000004</v>
      </c>
      <c r="O724" s="88">
        <v>8.1999999999999993</v>
      </c>
      <c r="P724" s="38">
        <f t="shared" si="181"/>
        <v>0.61603974449964516</v>
      </c>
      <c r="Q724" s="415">
        <f t="shared" si="189"/>
        <v>1.6232718894009217</v>
      </c>
      <c r="R724" s="409" t="s">
        <v>329</v>
      </c>
      <c r="S724" s="740"/>
    </row>
    <row r="725" spans="1:19" ht="12.75" customHeight="1" outlineLevel="1">
      <c r="A725" s="37">
        <v>0.16666666666666666</v>
      </c>
      <c r="B725" s="86">
        <v>1452</v>
      </c>
      <c r="C725" s="86">
        <v>807</v>
      </c>
      <c r="D725" s="87"/>
      <c r="E725" s="87"/>
      <c r="F725" s="226"/>
      <c r="G725" s="87"/>
      <c r="H725" s="226"/>
      <c r="I725" s="226"/>
      <c r="J725" s="226"/>
      <c r="K725" s="226"/>
      <c r="L725" s="226"/>
      <c r="M725" s="414"/>
      <c r="N725" s="414"/>
      <c r="O725" s="88"/>
      <c r="P725" s="38">
        <f t="shared" si="181"/>
        <v>0.55578512396694213</v>
      </c>
      <c r="Q725" s="415">
        <f t="shared" si="189"/>
        <v>1.7992565055762082</v>
      </c>
      <c r="R725" s="409" t="s">
        <v>330</v>
      </c>
      <c r="S725" s="740"/>
    </row>
    <row r="726" spans="1:19" ht="12.75" customHeight="1" outlineLevel="1">
      <c r="A726" s="37">
        <v>0.20833333333333334</v>
      </c>
      <c r="B726" s="86">
        <v>1465</v>
      </c>
      <c r="C726" s="86">
        <v>910</v>
      </c>
      <c r="D726" s="87">
        <v>0.19</v>
      </c>
      <c r="E726" s="87">
        <v>0.6</v>
      </c>
      <c r="F726" s="226">
        <v>0.37</v>
      </c>
      <c r="G726" s="87">
        <v>0.6</v>
      </c>
      <c r="H726" s="226">
        <v>0.37</v>
      </c>
      <c r="I726" s="228">
        <v>22.6</v>
      </c>
      <c r="J726" s="228">
        <v>15.4</v>
      </c>
      <c r="K726" s="228">
        <v>2.5</v>
      </c>
      <c r="L726" s="228">
        <v>2.1</v>
      </c>
      <c r="M726" s="414">
        <f>+I726*0.4+J726*0.6</f>
        <v>18.28</v>
      </c>
      <c r="N726" s="414">
        <f>+K726*0.4+L726*0.6</f>
        <v>2.2599999999999998</v>
      </c>
      <c r="O726" s="88">
        <v>8.5</v>
      </c>
      <c r="P726" s="38">
        <f t="shared" si="181"/>
        <v>0.62116040955631402</v>
      </c>
      <c r="Q726" s="415">
        <f t="shared" si="189"/>
        <v>1.6098901098901097</v>
      </c>
      <c r="R726" s="409" t="s">
        <v>331</v>
      </c>
      <c r="S726" s="740"/>
    </row>
    <row r="727" spans="1:19" ht="12.75" customHeight="1" outlineLevel="1">
      <c r="A727" s="37">
        <v>0.25</v>
      </c>
      <c r="B727" s="86">
        <v>1455</v>
      </c>
      <c r="C727" s="86">
        <v>963</v>
      </c>
      <c r="D727" s="87"/>
      <c r="E727" s="87"/>
      <c r="F727" s="226"/>
      <c r="G727" s="87"/>
      <c r="H727" s="226"/>
      <c r="I727" s="226"/>
      <c r="J727" s="226"/>
      <c r="K727" s="226"/>
      <c r="L727" s="226"/>
      <c r="M727" s="414"/>
      <c r="N727" s="414"/>
      <c r="O727" s="88"/>
      <c r="P727" s="38">
        <f t="shared" si="181"/>
        <v>0.66185567010309276</v>
      </c>
      <c r="Q727" s="415">
        <f t="shared" si="189"/>
        <v>1.5109034267912773</v>
      </c>
      <c r="R727" s="409" t="s">
        <v>332</v>
      </c>
      <c r="S727" s="740"/>
    </row>
    <row r="728" spans="1:19" ht="12.75" customHeight="1" outlineLevel="1">
      <c r="A728" s="37">
        <v>0.29166666666666669</v>
      </c>
      <c r="B728" s="86">
        <v>1481</v>
      </c>
      <c r="C728" s="86">
        <v>847</v>
      </c>
      <c r="D728" s="87">
        <v>0.21099999999999999</v>
      </c>
      <c r="E728" s="87">
        <v>0.54300000000000004</v>
      </c>
      <c r="F728" s="226"/>
      <c r="G728" s="87">
        <v>0.54300000000000004</v>
      </c>
      <c r="H728" s="226"/>
      <c r="I728" s="228"/>
      <c r="J728" s="228"/>
      <c r="K728" s="228">
        <v>2.8</v>
      </c>
      <c r="L728" s="228">
        <v>1.9</v>
      </c>
      <c r="M728" s="414">
        <f>+I728*0.4+J728*0.6</f>
        <v>0</v>
      </c>
      <c r="N728" s="414">
        <f>+K728*0.4+L728*0.6</f>
        <v>2.2599999999999998</v>
      </c>
      <c r="O728" s="88">
        <v>8.1999999999999993</v>
      </c>
      <c r="P728" s="38">
        <f t="shared" si="181"/>
        <v>0.5719108710330858</v>
      </c>
      <c r="Q728" s="415">
        <f t="shared" si="189"/>
        <v>1.7485242030696575</v>
      </c>
      <c r="R728" s="409" t="s">
        <v>333</v>
      </c>
      <c r="S728" s="740"/>
    </row>
    <row r="729" spans="1:19" ht="12.75" customHeight="1" outlineLevel="1">
      <c r="A729" s="89">
        <v>0.33333333333333331</v>
      </c>
      <c r="B729" s="90">
        <v>1464</v>
      </c>
      <c r="C729" s="90">
        <v>961</v>
      </c>
      <c r="D729" s="91"/>
      <c r="E729" s="91"/>
      <c r="F729" s="227"/>
      <c r="G729" s="91"/>
      <c r="H729" s="227"/>
      <c r="I729" s="227"/>
      <c r="J729" s="227"/>
      <c r="K729" s="227"/>
      <c r="L729" s="91"/>
      <c r="M729" s="91"/>
      <c r="N729" s="91"/>
      <c r="O729" s="92"/>
      <c r="P729" s="93">
        <f t="shared" si="181"/>
        <v>0.65642076502732238</v>
      </c>
      <c r="Q729" s="415">
        <f t="shared" si="189"/>
        <v>1.5234131113423517</v>
      </c>
      <c r="R729" s="409"/>
      <c r="S729" s="740"/>
    </row>
    <row r="730" spans="1:19">
      <c r="A730" s="83">
        <v>46294</v>
      </c>
      <c r="B730" s="84">
        <f>+IF(SUM(B706:B729)=0, "", SUM(B706:B729))</f>
        <v>33347</v>
      </c>
      <c r="C730" s="84">
        <f>+IF(SUM(C706:C729)=0, "", SUM(C706:C729))</f>
        <v>21599</v>
      </c>
      <c r="D730" s="419">
        <f>+IFERROR((AVERAGE(D706:D729)),0)</f>
        <v>0.19075</v>
      </c>
      <c r="E730" s="419">
        <f>+IFERROR((AVERAGE(E706:E729)),0)</f>
        <v>0.61550000000000005</v>
      </c>
      <c r="F730" s="418">
        <f>+IFERROR((AVERAGE(F706:F729)),0)</f>
        <v>0.3772727272727272</v>
      </c>
      <c r="G730" s="419">
        <f>+IFERROR((AVERAGE(G706:G729)),0)</f>
        <v>0.61550000000000005</v>
      </c>
      <c r="H730" s="418">
        <f>+IFERROR((AVERAGE(H706:H729)),0)</f>
        <v>0.3772727272727272</v>
      </c>
      <c r="I730" s="420">
        <f t="shared" ref="I730:L730" si="192">+IFERROR((AVERAGE(I706:I729)),"")</f>
        <v>23.690909090909091</v>
      </c>
      <c r="J730" s="420">
        <f t="shared" si="192"/>
        <v>14.263636363636364</v>
      </c>
      <c r="K730" s="420">
        <f t="shared" si="192"/>
        <v>2.4333333333333331</v>
      </c>
      <c r="L730" s="420">
        <f t="shared" si="192"/>
        <v>2.0499999999999998</v>
      </c>
      <c r="M730" s="420">
        <f t="shared" ref="M730" si="193">+IFERROR((AVERAGE(M706:M729)),0)</f>
        <v>16.531666666666666</v>
      </c>
      <c r="N730" s="420">
        <f t="shared" ref="N730" si="194">+IFERROR((AVERAGE(N706:N729)),0)</f>
        <v>2.2033333333333331</v>
      </c>
      <c r="O730" s="420">
        <f>+IFERROR((AVERAGE(O706:O729)),0)</f>
        <v>8.3083333333333336</v>
      </c>
      <c r="P730" s="85">
        <f t="shared" ref="P730:P755" si="195">+IFERROR(C730/B730,"")</f>
        <v>0.64770444117911652</v>
      </c>
      <c r="Q730" s="416">
        <f>IFERROR(1/P730,0)</f>
        <v>1.5439140700958378</v>
      </c>
      <c r="R730" s="409"/>
      <c r="S730" s="740"/>
    </row>
    <row r="731" spans="1:19" ht="12.75" customHeight="1" outlineLevel="1">
      <c r="A731" s="36">
        <v>0.375</v>
      </c>
      <c r="B731" s="86">
        <v>1439</v>
      </c>
      <c r="C731" s="86">
        <v>928</v>
      </c>
      <c r="D731" s="87">
        <v>0.216</v>
      </c>
      <c r="E731" s="87">
        <v>0.876</v>
      </c>
      <c r="F731" s="226"/>
      <c r="G731" s="87">
        <v>0.876</v>
      </c>
      <c r="H731" s="226"/>
      <c r="I731" s="228"/>
      <c r="J731" s="228"/>
      <c r="K731" s="228">
        <v>3</v>
      </c>
      <c r="L731" s="228">
        <v>2</v>
      </c>
      <c r="M731" s="414">
        <f>+I731*0.4+J731*0.6</f>
        <v>0</v>
      </c>
      <c r="N731" s="414">
        <f>+K731*0.4+L731*0.6</f>
        <v>2.4000000000000004</v>
      </c>
      <c r="O731" s="88">
        <v>8.1</v>
      </c>
      <c r="P731" s="38">
        <f t="shared" si="195"/>
        <v>0.64489228630993745</v>
      </c>
      <c r="Q731" s="415">
        <f>IFERROR(1/P731,0)</f>
        <v>1.5506465517241379</v>
      </c>
      <c r="R731" s="409"/>
      <c r="S731" s="409"/>
    </row>
    <row r="732" spans="1:19" ht="12.75" customHeight="1" outlineLevel="1">
      <c r="A732" s="39">
        <v>0.41666666666666669</v>
      </c>
      <c r="B732" s="86">
        <v>1431</v>
      </c>
      <c r="C732" s="86">
        <v>908</v>
      </c>
      <c r="D732" s="87"/>
      <c r="E732" s="87"/>
      <c r="F732" s="87"/>
      <c r="G732" s="87"/>
      <c r="H732" s="87"/>
      <c r="I732" s="228"/>
      <c r="J732" s="228"/>
      <c r="K732" s="228"/>
      <c r="L732" s="228"/>
      <c r="M732" s="228"/>
      <c r="N732" s="87"/>
      <c r="O732" s="88"/>
      <c r="P732" s="38">
        <f t="shared" si="195"/>
        <v>0.63452131376659682</v>
      </c>
      <c r="Q732" s="415">
        <f>IFERROR(1/P732,0)</f>
        <v>1.5759911894273126</v>
      </c>
      <c r="R732" s="409"/>
      <c r="S732" s="409"/>
    </row>
    <row r="733" spans="1:19" ht="12.75" customHeight="1" outlineLevel="1">
      <c r="A733" s="39">
        <v>0.45833333333333331</v>
      </c>
      <c r="B733" s="86">
        <v>1415</v>
      </c>
      <c r="C733" s="86">
        <v>1016</v>
      </c>
      <c r="D733" s="87">
        <v>0.248</v>
      </c>
      <c r="E733" s="87">
        <v>0.57399999999999995</v>
      </c>
      <c r="F733" s="226">
        <v>0.41</v>
      </c>
      <c r="G733" s="87">
        <v>0.57399999999999995</v>
      </c>
      <c r="H733" s="226">
        <v>0.41</v>
      </c>
      <c r="I733" s="228"/>
      <c r="J733" s="228"/>
      <c r="K733" s="228">
        <v>2.4</v>
      </c>
      <c r="L733" s="228">
        <v>2</v>
      </c>
      <c r="M733" s="414">
        <f>+I733*0.4+J733*0.6</f>
        <v>0</v>
      </c>
      <c r="N733" s="414">
        <f>+K733*0.4+L733*0.6</f>
        <v>2.16</v>
      </c>
      <c r="O733" s="88">
        <v>8.1999999999999993</v>
      </c>
      <c r="P733" s="38">
        <f t="shared" si="195"/>
        <v>0.71802120141342751</v>
      </c>
      <c r="Q733" s="415">
        <f t="shared" ref="Q733:Q754" si="196">IFERROR(1/P733,0)</f>
        <v>1.3927165354330711</v>
      </c>
      <c r="R733" s="409"/>
      <c r="S733" s="740"/>
    </row>
    <row r="734" spans="1:19" ht="12.75" customHeight="1" outlineLevel="1">
      <c r="A734" s="39">
        <v>0.5</v>
      </c>
      <c r="B734" s="86">
        <v>1401</v>
      </c>
      <c r="C734" s="86">
        <v>904</v>
      </c>
      <c r="D734" s="87"/>
      <c r="E734" s="87"/>
      <c r="F734" s="87"/>
      <c r="G734" s="87"/>
      <c r="H734" s="87"/>
      <c r="I734" s="228"/>
      <c r="J734" s="228"/>
      <c r="K734" s="228"/>
      <c r="L734" s="228"/>
      <c r="M734" s="414"/>
      <c r="N734" s="414"/>
      <c r="O734" s="88"/>
      <c r="P734" s="38">
        <f t="shared" si="195"/>
        <v>0.64525339043540331</v>
      </c>
      <c r="Q734" s="415">
        <f t="shared" si="196"/>
        <v>1.5497787610619469</v>
      </c>
      <c r="R734" s="409"/>
      <c r="S734" s="740"/>
    </row>
    <row r="735" spans="1:19" ht="12.75" customHeight="1" outlineLevel="1">
      <c r="A735" s="39">
        <v>0.54166666666666663</v>
      </c>
      <c r="B735" s="86">
        <v>1422</v>
      </c>
      <c r="C735" s="86">
        <v>972</v>
      </c>
      <c r="D735" s="87">
        <v>0.20699999999999999</v>
      </c>
      <c r="E735" s="87">
        <v>0.61299999999999999</v>
      </c>
      <c r="F735" s="226"/>
      <c r="G735" s="87">
        <v>0.61299999999999999</v>
      </c>
      <c r="H735" s="226"/>
      <c r="I735" s="228"/>
      <c r="J735" s="228"/>
      <c r="K735" s="228">
        <v>2.2999999999999998</v>
      </c>
      <c r="L735" s="228">
        <v>2.1</v>
      </c>
      <c r="M735" s="414">
        <f>+I735*0.4+J735*0.6</f>
        <v>0</v>
      </c>
      <c r="N735" s="414">
        <f>+K735*0.4+L735*0.6</f>
        <v>2.1799999999999997</v>
      </c>
      <c r="O735" s="88">
        <v>8.1999999999999993</v>
      </c>
      <c r="P735" s="38">
        <f t="shared" si="195"/>
        <v>0.68354430379746833</v>
      </c>
      <c r="Q735" s="415">
        <f t="shared" si="196"/>
        <v>1.462962962962963</v>
      </c>
      <c r="R735" s="409"/>
      <c r="S735" s="409"/>
    </row>
    <row r="736" spans="1:19" ht="12.75" customHeight="1" outlineLevel="1">
      <c r="A736" s="39">
        <v>0.58333333333333337</v>
      </c>
      <c r="B736" s="86">
        <v>1414</v>
      </c>
      <c r="C736" s="86">
        <v>962</v>
      </c>
      <c r="D736" s="87"/>
      <c r="E736" s="87"/>
      <c r="F736" s="87"/>
      <c r="G736" s="87"/>
      <c r="H736" s="87"/>
      <c r="I736" s="228"/>
      <c r="J736" s="228"/>
      <c r="K736" s="228"/>
      <c r="L736" s="228"/>
      <c r="M736" s="414"/>
      <c r="N736" s="414"/>
      <c r="O736" s="88"/>
      <c r="P736" s="38">
        <f t="shared" si="195"/>
        <v>0.68033946251768029</v>
      </c>
      <c r="Q736" s="415">
        <f t="shared" si="196"/>
        <v>1.46985446985447</v>
      </c>
      <c r="R736" s="409"/>
      <c r="S736" s="740"/>
    </row>
    <row r="737" spans="1:19" ht="12.75" customHeight="1" outlineLevel="1">
      <c r="A737" s="37">
        <v>0.625</v>
      </c>
      <c r="B737" s="86"/>
      <c r="C737" s="86">
        <v>897</v>
      </c>
      <c r="D737" s="87"/>
      <c r="E737" s="87"/>
      <c r="F737" s="226"/>
      <c r="G737" s="87"/>
      <c r="H737" s="226"/>
      <c r="I737" s="228"/>
      <c r="J737" s="228"/>
      <c r="K737" s="228"/>
      <c r="L737" s="228"/>
      <c r="M737" s="414">
        <f>+I737*0.4+J737*0.6</f>
        <v>0</v>
      </c>
      <c r="N737" s="414">
        <f>+K737*0.4+L737*0.6</f>
        <v>0</v>
      </c>
      <c r="O737" s="88">
        <v>8.6</v>
      </c>
      <c r="P737" s="38" t="str">
        <f t="shared" si="195"/>
        <v/>
      </c>
      <c r="Q737" s="415">
        <f t="shared" si="196"/>
        <v>0</v>
      </c>
      <c r="R737" s="409"/>
      <c r="S737" s="409"/>
    </row>
    <row r="738" spans="1:19" ht="12.75" customHeight="1" outlineLevel="1">
      <c r="A738" s="37">
        <v>0.66666666666666663</v>
      </c>
      <c r="B738" s="86"/>
      <c r="C738" s="86"/>
      <c r="D738" s="87"/>
      <c r="E738" s="87"/>
      <c r="F738" s="87"/>
      <c r="G738" s="87"/>
      <c r="H738" s="87"/>
      <c r="I738" s="228"/>
      <c r="J738" s="228"/>
      <c r="K738" s="228"/>
      <c r="L738" s="228"/>
      <c r="M738" s="414"/>
      <c r="N738" s="414"/>
      <c r="O738" s="88"/>
      <c r="P738" s="38" t="str">
        <f t="shared" si="195"/>
        <v/>
      </c>
      <c r="Q738" s="415">
        <f t="shared" si="196"/>
        <v>0</v>
      </c>
      <c r="R738" s="409"/>
      <c r="S738" s="740"/>
    </row>
    <row r="739" spans="1:19" ht="12.75" customHeight="1" outlineLevel="1">
      <c r="A739" s="94">
        <v>0.70833333333333337</v>
      </c>
      <c r="B739" s="86"/>
      <c r="C739" s="86"/>
      <c r="D739" s="157"/>
      <c r="E739" s="87"/>
      <c r="F739" s="87"/>
      <c r="G739" s="87"/>
      <c r="H739" s="87"/>
      <c r="I739" s="228"/>
      <c r="J739" s="228"/>
      <c r="K739" s="228"/>
      <c r="L739" s="228"/>
      <c r="M739" s="414">
        <f>+I739*0.4+J739*0.6</f>
        <v>0</v>
      </c>
      <c r="N739" s="414">
        <f>+K739*0.4+L739*0.6</f>
        <v>0</v>
      </c>
      <c r="O739" s="88"/>
      <c r="P739" s="38" t="str">
        <f t="shared" si="195"/>
        <v/>
      </c>
      <c r="Q739" s="415">
        <f t="shared" si="196"/>
        <v>0</v>
      </c>
      <c r="R739" s="409"/>
      <c r="S739" s="740"/>
    </row>
    <row r="740" spans="1:19" ht="12.75" customHeight="1" outlineLevel="1">
      <c r="A740" s="37">
        <v>0.75</v>
      </c>
      <c r="B740" s="86"/>
      <c r="C740" s="86"/>
      <c r="D740" s="87"/>
      <c r="E740" s="87"/>
      <c r="F740" s="87"/>
      <c r="G740" s="87"/>
      <c r="H740" s="87"/>
      <c r="I740" s="226"/>
      <c r="J740" s="226"/>
      <c r="K740" s="226"/>
      <c r="L740" s="226"/>
      <c r="M740" s="414"/>
      <c r="N740" s="414"/>
      <c r="O740" s="88"/>
      <c r="P740" s="38" t="str">
        <f t="shared" si="195"/>
        <v/>
      </c>
      <c r="Q740" s="415">
        <f t="shared" si="196"/>
        <v>0</v>
      </c>
      <c r="R740" s="409"/>
      <c r="S740" s="740"/>
    </row>
    <row r="741" spans="1:19" ht="12.75" customHeight="1" outlineLevel="1">
      <c r="A741" s="37">
        <v>0.79166666666666663</v>
      </c>
      <c r="B741" s="86"/>
      <c r="C741" s="86"/>
      <c r="D741" s="87"/>
      <c r="E741" s="87"/>
      <c r="F741" s="87"/>
      <c r="G741" s="87"/>
      <c r="H741" s="87"/>
      <c r="I741" s="228"/>
      <c r="J741" s="228"/>
      <c r="K741" s="228"/>
      <c r="L741" s="228"/>
      <c r="M741" s="414">
        <f>+I741*0.4+J741*0.6</f>
        <v>0</v>
      </c>
      <c r="N741" s="414">
        <f>+K741*0.4+L741*0.6</f>
        <v>0</v>
      </c>
      <c r="O741" s="88"/>
      <c r="P741" s="38" t="str">
        <f t="shared" si="195"/>
        <v/>
      </c>
      <c r="Q741" s="415">
        <f t="shared" si="196"/>
        <v>0</v>
      </c>
      <c r="R741" s="409"/>
      <c r="S741" s="740"/>
    </row>
    <row r="742" spans="1:19" ht="12.75" customHeight="1" outlineLevel="1">
      <c r="A742" s="37">
        <v>0.83333333333333337</v>
      </c>
      <c r="B742" s="86"/>
      <c r="C742" s="86"/>
      <c r="D742" s="87"/>
      <c r="E742" s="87"/>
      <c r="F742" s="87"/>
      <c r="G742" s="87"/>
      <c r="H742" s="87"/>
      <c r="I742" s="226"/>
      <c r="J742" s="226"/>
      <c r="K742" s="226"/>
      <c r="L742" s="226"/>
      <c r="M742" s="414"/>
      <c r="N742" s="414"/>
      <c r="O742" s="88"/>
      <c r="P742" s="38" t="str">
        <f t="shared" si="195"/>
        <v/>
      </c>
      <c r="Q742" s="415">
        <f t="shared" si="196"/>
        <v>0</v>
      </c>
      <c r="R742" s="409"/>
      <c r="S742" s="409"/>
    </row>
    <row r="743" spans="1:19" ht="12.75" customHeight="1" outlineLevel="1">
      <c r="A743" s="37">
        <v>0.875</v>
      </c>
      <c r="B743" s="86"/>
      <c r="C743" s="86"/>
      <c r="D743" s="87"/>
      <c r="E743" s="87"/>
      <c r="F743" s="87"/>
      <c r="G743" s="87"/>
      <c r="H743" s="87"/>
      <c r="I743" s="228"/>
      <c r="J743" s="228"/>
      <c r="K743" s="228"/>
      <c r="L743" s="228"/>
      <c r="M743" s="414">
        <f>+I743*0.4+J743*0.6</f>
        <v>0</v>
      </c>
      <c r="N743" s="414">
        <f>+K743*0.4+L743*0.6</f>
        <v>0</v>
      </c>
      <c r="O743" s="88"/>
      <c r="P743" s="38" t="str">
        <f t="shared" si="195"/>
        <v/>
      </c>
      <c r="Q743" s="415">
        <f t="shared" si="196"/>
        <v>0</v>
      </c>
      <c r="R743" s="409"/>
      <c r="S743" s="409"/>
    </row>
    <row r="744" spans="1:19" ht="12.75" customHeight="1" outlineLevel="1">
      <c r="A744" s="37">
        <v>0.91666666666666663</v>
      </c>
      <c r="B744" s="86"/>
      <c r="C744" s="86"/>
      <c r="D744" s="87"/>
      <c r="E744" s="87"/>
      <c r="F744" s="87"/>
      <c r="G744" s="87"/>
      <c r="H744" s="87"/>
      <c r="I744" s="228"/>
      <c r="J744" s="228"/>
      <c r="K744" s="228"/>
      <c r="L744" s="228"/>
      <c r="M744" s="414"/>
      <c r="N744" s="414"/>
      <c r="O744" s="88"/>
      <c r="P744" s="38" t="str">
        <f t="shared" si="195"/>
        <v/>
      </c>
      <c r="Q744" s="415">
        <f t="shared" si="196"/>
        <v>0</v>
      </c>
      <c r="R744" s="409"/>
      <c r="S744" s="740"/>
    </row>
    <row r="745" spans="1:19" ht="12.75" customHeight="1" outlineLevel="1">
      <c r="A745" s="37">
        <v>0.95833333333333337</v>
      </c>
      <c r="B745" s="86"/>
      <c r="C745" s="86"/>
      <c r="D745" s="87"/>
      <c r="E745" s="87"/>
      <c r="F745" s="87"/>
      <c r="G745" s="87"/>
      <c r="H745" s="87"/>
      <c r="I745" s="228"/>
      <c r="J745" s="228"/>
      <c r="K745" s="228"/>
      <c r="L745" s="228"/>
      <c r="M745" s="414">
        <f>+I745*0.4+J745*0.6</f>
        <v>0</v>
      </c>
      <c r="N745" s="414">
        <f>+K745*0.4+L745*0.6</f>
        <v>0</v>
      </c>
      <c r="O745" s="88"/>
      <c r="P745" s="38" t="str">
        <f t="shared" si="195"/>
        <v/>
      </c>
      <c r="Q745" s="415">
        <f t="shared" si="196"/>
        <v>0</v>
      </c>
      <c r="R745" s="413"/>
      <c r="S745" s="751"/>
    </row>
    <row r="746" spans="1:19" ht="12.75" customHeight="1" outlineLevel="1">
      <c r="A746" s="37">
        <v>0</v>
      </c>
      <c r="B746" s="86"/>
      <c r="C746" s="86"/>
      <c r="D746" s="87"/>
      <c r="E746" s="87"/>
      <c r="F746" s="87"/>
      <c r="G746" s="87"/>
      <c r="H746" s="87"/>
      <c r="I746" s="228"/>
      <c r="J746" s="228"/>
      <c r="K746" s="228"/>
      <c r="L746" s="228"/>
      <c r="M746" s="414"/>
      <c r="N746" s="414">
        <f t="shared" ref="N746:N747" si="197">+K746*0.4+L746*0.6</f>
        <v>0</v>
      </c>
      <c r="O746" s="88"/>
      <c r="P746" s="38" t="str">
        <f t="shared" si="195"/>
        <v/>
      </c>
      <c r="Q746" s="415">
        <f>IFERROR(1/P746,0)</f>
        <v>0</v>
      </c>
      <c r="R746" s="409"/>
      <c r="S746" s="740"/>
    </row>
    <row r="747" spans="1:19" ht="12.75" customHeight="1" outlineLevel="1">
      <c r="A747" s="37">
        <v>4.1666666666666664E-2</v>
      </c>
      <c r="B747" s="86"/>
      <c r="C747" s="86"/>
      <c r="D747" s="87"/>
      <c r="E747" s="87"/>
      <c r="F747" s="87"/>
      <c r="G747" s="87"/>
      <c r="H747" s="87"/>
      <c r="I747" s="228"/>
      <c r="J747" s="228"/>
      <c r="K747" s="228"/>
      <c r="L747" s="228"/>
      <c r="M747" s="414">
        <f t="shared" ref="M747:M753" si="198">+I747*0.4+J747*0.6</f>
        <v>0</v>
      </c>
      <c r="N747" s="414">
        <f t="shared" si="197"/>
        <v>0</v>
      </c>
      <c r="O747" s="88"/>
      <c r="P747" s="38" t="str">
        <f t="shared" si="195"/>
        <v/>
      </c>
      <c r="Q747" s="415">
        <f t="shared" si="196"/>
        <v>0</v>
      </c>
      <c r="R747" s="409"/>
      <c r="S747" s="740"/>
    </row>
    <row r="748" spans="1:19" ht="12.75" customHeight="1" outlineLevel="1">
      <c r="A748" s="37">
        <v>8.3333333333333329E-2</v>
      </c>
      <c r="B748" s="86"/>
      <c r="C748" s="86"/>
      <c r="D748" s="87"/>
      <c r="E748" s="87"/>
      <c r="F748" s="87"/>
      <c r="G748" s="87"/>
      <c r="H748" s="87"/>
      <c r="I748" s="226"/>
      <c r="J748" s="226"/>
      <c r="K748" s="226"/>
      <c r="L748" s="226"/>
      <c r="M748" s="414">
        <f t="shared" si="198"/>
        <v>0</v>
      </c>
      <c r="N748" s="414">
        <f t="shared" ref="N748:N753" si="199">+K748*0.4+L748*0.6</f>
        <v>0</v>
      </c>
      <c r="O748" s="88"/>
      <c r="P748" s="38" t="str">
        <f t="shared" si="195"/>
        <v/>
      </c>
      <c r="Q748" s="415">
        <f t="shared" si="196"/>
        <v>0</v>
      </c>
      <c r="R748" s="409"/>
      <c r="S748" s="740"/>
    </row>
    <row r="749" spans="1:19" ht="12.75" customHeight="1" outlineLevel="1">
      <c r="A749" s="37">
        <v>0.125</v>
      </c>
      <c r="B749" s="86"/>
      <c r="C749" s="86"/>
      <c r="D749" s="87"/>
      <c r="E749" s="87"/>
      <c r="F749" s="87"/>
      <c r="G749" s="87"/>
      <c r="H749" s="87"/>
      <c r="I749" s="228"/>
      <c r="J749" s="228"/>
      <c r="K749" s="228"/>
      <c r="L749" s="228"/>
      <c r="M749" s="414">
        <f t="shared" si="198"/>
        <v>0</v>
      </c>
      <c r="N749" s="414">
        <f t="shared" si="199"/>
        <v>0</v>
      </c>
      <c r="O749" s="88"/>
      <c r="P749" s="38" t="str">
        <f t="shared" si="195"/>
        <v/>
      </c>
      <c r="Q749" s="415">
        <f t="shared" si="196"/>
        <v>0</v>
      </c>
      <c r="R749" s="409"/>
      <c r="S749" s="409"/>
    </row>
    <row r="750" spans="1:19" ht="12.75" customHeight="1" outlineLevel="1">
      <c r="A750" s="37">
        <v>0.16666666666666666</v>
      </c>
      <c r="B750" s="86"/>
      <c r="C750" s="86"/>
      <c r="D750" s="87"/>
      <c r="E750" s="87"/>
      <c r="F750" s="87"/>
      <c r="G750" s="87"/>
      <c r="H750" s="87"/>
      <c r="I750" s="226"/>
      <c r="J750" s="226"/>
      <c r="K750" s="226"/>
      <c r="L750" s="226"/>
      <c r="M750" s="414">
        <f t="shared" si="198"/>
        <v>0</v>
      </c>
      <c r="N750" s="414">
        <f t="shared" si="199"/>
        <v>0</v>
      </c>
      <c r="O750" s="88"/>
      <c r="P750" s="38" t="str">
        <f t="shared" si="195"/>
        <v/>
      </c>
      <c r="Q750" s="415">
        <f t="shared" si="196"/>
        <v>0</v>
      </c>
      <c r="R750" s="409"/>
      <c r="S750" s="740"/>
    </row>
    <row r="751" spans="1:19" ht="12.75" customHeight="1" outlineLevel="1">
      <c r="A751" s="37">
        <v>0.20833333333333334</v>
      </c>
      <c r="B751" s="86"/>
      <c r="C751" s="86"/>
      <c r="D751" s="87"/>
      <c r="E751" s="87"/>
      <c r="F751" s="87"/>
      <c r="G751" s="87"/>
      <c r="H751" s="87"/>
      <c r="I751" s="226"/>
      <c r="J751" s="226"/>
      <c r="K751" s="228"/>
      <c r="L751" s="228"/>
      <c r="M751" s="414">
        <f t="shared" si="198"/>
        <v>0</v>
      </c>
      <c r="N751" s="414">
        <f t="shared" si="199"/>
        <v>0</v>
      </c>
      <c r="O751" s="88"/>
      <c r="P751" s="38" t="str">
        <f t="shared" si="195"/>
        <v/>
      </c>
      <c r="Q751" s="415">
        <f t="shared" si="196"/>
        <v>0</v>
      </c>
      <c r="R751" s="409"/>
      <c r="S751" s="740"/>
    </row>
    <row r="752" spans="1:19" ht="12.75" customHeight="1" outlineLevel="1">
      <c r="A752" s="37">
        <v>0.25</v>
      </c>
      <c r="B752" s="86"/>
      <c r="C752" s="86"/>
      <c r="D752" s="87"/>
      <c r="E752" s="87"/>
      <c r="F752" s="87"/>
      <c r="G752" s="87"/>
      <c r="H752" s="87"/>
      <c r="I752" s="226"/>
      <c r="J752" s="226"/>
      <c r="K752" s="226"/>
      <c r="L752" s="226"/>
      <c r="M752" s="414">
        <f t="shared" si="198"/>
        <v>0</v>
      </c>
      <c r="N752" s="414">
        <f t="shared" si="199"/>
        <v>0</v>
      </c>
      <c r="O752" s="88"/>
      <c r="P752" s="38" t="str">
        <f t="shared" si="195"/>
        <v/>
      </c>
      <c r="Q752" s="415">
        <f t="shared" si="196"/>
        <v>0</v>
      </c>
      <c r="R752" s="409"/>
      <c r="S752" s="740"/>
    </row>
    <row r="753" spans="1:19" ht="12.75" customHeight="1" outlineLevel="1">
      <c r="A753" s="37">
        <v>0.29166666666666669</v>
      </c>
      <c r="B753" s="86"/>
      <c r="C753" s="86"/>
      <c r="D753" s="87"/>
      <c r="E753" s="87"/>
      <c r="F753" s="87"/>
      <c r="G753" s="87"/>
      <c r="H753" s="87"/>
      <c r="I753" s="226"/>
      <c r="J753" s="226"/>
      <c r="K753" s="228"/>
      <c r="L753" s="228"/>
      <c r="M753" s="414">
        <f t="shared" si="198"/>
        <v>0</v>
      </c>
      <c r="N753" s="414">
        <f t="shared" si="199"/>
        <v>0</v>
      </c>
      <c r="O753" s="88"/>
      <c r="P753" s="38" t="str">
        <f t="shared" si="195"/>
        <v/>
      </c>
      <c r="Q753" s="415">
        <f t="shared" si="196"/>
        <v>0</v>
      </c>
      <c r="R753" s="409"/>
      <c r="S753" s="740"/>
    </row>
    <row r="754" spans="1:19" ht="12.75" customHeight="1" outlineLevel="1">
      <c r="A754" s="89">
        <v>0.33333333333333331</v>
      </c>
      <c r="B754" s="90"/>
      <c r="C754" s="90"/>
      <c r="D754" s="91"/>
      <c r="E754" s="91"/>
      <c r="F754" s="91"/>
      <c r="G754" s="91"/>
      <c r="H754" s="91"/>
      <c r="I754" s="227"/>
      <c r="J754" s="227"/>
      <c r="K754" s="227"/>
      <c r="L754" s="91"/>
      <c r="M754" s="91"/>
      <c r="N754" s="91"/>
      <c r="O754" s="92"/>
      <c r="P754" s="93" t="str">
        <f t="shared" si="195"/>
        <v/>
      </c>
      <c r="Q754" s="415">
        <f t="shared" si="196"/>
        <v>0</v>
      </c>
      <c r="R754" s="409"/>
      <c r="S754" s="740"/>
    </row>
    <row r="755" spans="1:19">
      <c r="A755" s="83">
        <v>46295</v>
      </c>
      <c r="B755" s="84">
        <f>+IF(SUM(B731:B754)=0, "", SUM(B731:B754))</f>
        <v>8522</v>
      </c>
      <c r="C755" s="84">
        <f>+IF(SUM(C731:C754)=0, "", SUM(C731:C754))</f>
        <v>6587</v>
      </c>
      <c r="D755" s="419">
        <f>+IFERROR((AVERAGE(D731:D754)),0)</f>
        <v>0.22366666666666665</v>
      </c>
      <c r="E755" s="419">
        <f>+IFERROR((AVERAGE(E731:E754)),0)</f>
        <v>0.68766666666666654</v>
      </c>
      <c r="F755" s="419">
        <f>+IFERROR((AVERAGE(F731:F754)),0)</f>
        <v>0.41</v>
      </c>
      <c r="G755" s="419">
        <f>+IFERROR((AVERAGE(G731:G754)),0)</f>
        <v>0.68766666666666654</v>
      </c>
      <c r="H755" s="419">
        <f>+IFERROR((AVERAGE(H731:H754)),0)</f>
        <v>0.41</v>
      </c>
      <c r="I755" s="420" t="str">
        <f t="shared" ref="I755:L755" si="200">+IFERROR((AVERAGE(I731:I754)),"")</f>
        <v/>
      </c>
      <c r="J755" s="420" t="str">
        <f t="shared" si="200"/>
        <v/>
      </c>
      <c r="K755" s="420">
        <f t="shared" si="200"/>
        <v>2.5666666666666669</v>
      </c>
      <c r="L755" s="420">
        <f t="shared" si="200"/>
        <v>2.0333333333333332</v>
      </c>
      <c r="M755" s="420">
        <f t="shared" ref="M755" si="201">+IFERROR((AVERAGE(M731:M754)),0)</f>
        <v>0</v>
      </c>
      <c r="N755" s="418">
        <f t="shared" ref="N755" si="202">+IFERROR((AVERAGE(N731:N754)),0)</f>
        <v>0.42125000000000001</v>
      </c>
      <c r="O755" s="420">
        <f>+IFERROR((AVERAGE(O731:O754)),0)</f>
        <v>8.2749999999999986</v>
      </c>
      <c r="P755" s="85">
        <f t="shared" si="195"/>
        <v>0.77294062426660404</v>
      </c>
      <c r="Q755" s="416">
        <f>IFERROR(1/P755,0)</f>
        <v>1.2937604372248368</v>
      </c>
      <c r="R755" s="409"/>
      <c r="S755" s="740"/>
    </row>
    <row r="757" spans="1:19">
      <c r="B757" s="906"/>
      <c r="C757" s="906"/>
    </row>
    <row r="758" spans="1:19">
      <c r="A758" s="35" t="s">
        <v>334</v>
      </c>
      <c r="B758" s="906"/>
      <c r="C758" s="906"/>
      <c r="D758" s="906"/>
    </row>
    <row r="759" spans="1:19">
      <c r="B759" s="906"/>
      <c r="C759" s="906"/>
    </row>
    <row r="760" spans="1:19">
      <c r="B760" s="906"/>
      <c r="C760" s="906"/>
    </row>
    <row r="761" spans="1:19">
      <c r="B761" s="906"/>
      <c r="C761" s="906"/>
    </row>
    <row r="762" spans="1:19">
      <c r="B762" s="906"/>
    </row>
    <row r="763" spans="1:19">
      <c r="B763" s="906"/>
      <c r="D763" s="906"/>
    </row>
    <row r="764" spans="1:19">
      <c r="B764" s="906"/>
    </row>
    <row r="766" spans="1:19">
      <c r="C766" s="906"/>
    </row>
  </sheetData>
  <mergeCells count="1">
    <mergeCell ref="A3:Q3"/>
  </mergeCells>
  <conditionalFormatting sqref="D6:D755">
    <cfRule type="cellIs" dxfId="109" priority="125" operator="greaterThan">
      <formula>0.2</formula>
    </cfRule>
  </conditionalFormatting>
  <conditionalFormatting sqref="M449 N6:N755 Q6:Q755">
    <cfRule type="cellIs" dxfId="108" priority="120" operator="greaterThan">
      <formula>1.5</formula>
    </cfRule>
  </conditionalFormatting>
  <conditionalFormatting sqref="O6:O755">
    <cfRule type="cellIs" dxfId="107" priority="119" operator="greaterThan">
      <formula>8.5</formula>
    </cfRule>
  </conditionalFormatting>
  <conditionalFormatting sqref="P6:P755">
    <cfRule type="cellIs" dxfId="106" priority="118" operator="lessThan">
      <formula>62%</formula>
    </cfRule>
  </conditionalFormatting>
  <conditionalFormatting sqref="M6:M129 M131:M448 M450:M504 M506:M755">
    <cfRule type="cellIs" dxfId="105" priority="108" operator="greaterThan">
      <formula>15</formula>
    </cfRule>
  </conditionalFormatting>
  <conditionalFormatting sqref="F56:H79 F106:H129 F132:H132 F134:H134 F136:H136 F138:H138 F140:H140 F142:H142 F144:H144 F146:H146 F148:H148 F150:H150 F152:H152 F154:H154 F157:H157 F159:H159 F161:H161 F163:H163 F165:H165 F167:H167 F169:H169 F171:H171 F173:H173 F175:H175 F177:H177 F179:H179 F182:H182 F184:H184 F186:H186 F188:H188 F190:H190 F192:H192 F194:H194 F196:H196 F198:H198 F200:H200 F202:H202 F204:H204 F236:H236 F238:H238 F240:H240 F242:H242 F244:H244 F246:H246 F248:H248 F250:H250 F252:H252 F254:H254 F257:H257 F259:H259 F261:H261 F263:H263 F265:H265 F267:H267 F269:H269 F271:H271 F273:H273 F275:H275 F277:H277 F279:H279 F282:H282 F284:H284 F286:H286 F288:H288 F290:H290 F292:H292 F294:H294 F296:H296 F298:H298 F300:H300 F302:H302 F304:H304 F307:H307 F309:H309 F311:H311 F313:H313 F315:H315 F317:H317 F319:H319 F321:H321 F325:H325 F327:H327 F329:H329 F332:H332 F334:H334 F336:H336 F338:H338 F340:H340 F342:H342 F344:H344 F346:H346 F348:H348 F350:H350 F352:H352 F354:H354 F357:H357 F359:H359 F361:H361 F363:H363 F365:H365 F367:H367 F369:H369 F371:H371 F373:H373 F375:H375 F377:H377 F379:H379 F407:H407 F409:H409 F411:H411 F413:H413 F415:H415 F417:H417 F419:H419 F421:H421 F423:H423 F425:H425 F427:H427 F429:H429 F430:F442 G431:H442 E506:F529 E531:H554 E530 E555 E581:F629 E580 E631:F679 E630 E681:F704 E680 E706:F729 E705 E731:F755 E730 F81:H104 E455:E505 E443:F454 G606:H629 G656:H679 E6:E45 F455:F504 G323:H323 F322:F323 E47:E442 E556:F579">
    <cfRule type="cellIs" dxfId="104" priority="107" operator="greaterThan">
      <formula>0.5</formula>
    </cfRule>
  </conditionalFormatting>
  <conditionalFormatting sqref="F6:F55 F130:F131 F133 F135 F137 F139 F141 F143 F145 F147 F149 F151 F153 F158 F160 F162 F164 F166 F168 F170 F172 F174 F176 F178 F183 F185 F187 F189 F191 F193 F195 F197 F199 F201 F203 F237 F239 F241 F243 F245 F247 F249 F251 F253 F255:F256 F258 F260 F262 F264 F266 F268 F270 F272 F274 F276 F278 F283 F285 F287 F289 F291 F293 F295 F297 F299 F301 F303 F308 F310 F312 F314 F316 F318 F320 F324 F326 F328 F333 F335 F337 F339 F341 F343 F345 F347 F349 F351 F353 F358 F360 F362 F364 F366 F368 F370 F372 F374 F376 F378 F408 F410 F412 F414 F416 F418 F420 F422 F424 F426 F428 F80 F105 F155:F156 F180:F181 F305:F306 F330:F331 F355:F356 F380:F406 F280:F281 F205:F235">
    <cfRule type="cellIs" dxfId="103" priority="106" operator="greaterThan">
      <formula>0.5</formula>
    </cfRule>
  </conditionalFormatting>
  <conditionalFormatting sqref="G6:H30">
    <cfRule type="cellIs" dxfId="102" priority="105" operator="greaterThan">
      <formula>0.5</formula>
    </cfRule>
  </conditionalFormatting>
  <conditionalFormatting sqref="G31:H54">
    <cfRule type="cellIs" dxfId="101" priority="104" operator="greaterThan">
      <formula>0.5</formula>
    </cfRule>
  </conditionalFormatting>
  <conditionalFormatting sqref="G131:H131 G133:H133 G135:H135 G137:H137 G139:H139 G141:H141 G143:H143 G145:H145 G147:H147 G149:H149 G151:H151 G153:H153">
    <cfRule type="cellIs" dxfId="100" priority="100" operator="greaterThan">
      <formula>0.5</formula>
    </cfRule>
  </conditionalFormatting>
  <conditionalFormatting sqref="G156:H156 G158:H158 G160:H160 G162:H162 G164:H164 G166:H166 G168:H168 G170:H170 G172:H172 G174:H174 G176:H176 G178:H178">
    <cfRule type="cellIs" dxfId="99" priority="99" operator="greaterThan">
      <formula>0.5</formula>
    </cfRule>
  </conditionalFormatting>
  <conditionalFormatting sqref="G181:H181 G183:H183 G185:H185 G187:H187 G189:H189 G191:H191 G193:H193 G195:H195 G197:H197 G199:H199 G201:H201 G203:H203">
    <cfRule type="cellIs" dxfId="98" priority="98" operator="greaterThan">
      <formula>0.5</formula>
    </cfRule>
  </conditionalFormatting>
  <conditionalFormatting sqref="G206:H229">
    <cfRule type="cellIs" dxfId="97" priority="97" operator="greaterThan">
      <formula>0.5</formula>
    </cfRule>
  </conditionalFormatting>
  <conditionalFormatting sqref="G237:H237 G239:H239 G241:H241 G243:H243 G245:H245 G247:H247 G249:H249 G251:H251 G253:H253">
    <cfRule type="cellIs" dxfId="96" priority="96" operator="greaterThan">
      <formula>0.5</formula>
    </cfRule>
  </conditionalFormatting>
  <conditionalFormatting sqref="G256:H256 G258:H258 G260:H260 G262:H262 G264:H264 G266:H266 G268:H268 G270:H270 G272:H272 G274:H274 G276:H276 G278:H278">
    <cfRule type="cellIs" dxfId="95" priority="95" operator="greaterThan">
      <formula>0.5</formula>
    </cfRule>
  </conditionalFormatting>
  <conditionalFormatting sqref="G281:H281 G283:H283 G285:H285 G287:H287 G289:H289 G291:H291 G293:H293 G295:H295 G297:H297 G299:H299 G301:H301 G303:H303">
    <cfRule type="cellIs" dxfId="94" priority="94" operator="greaterThan">
      <formula>0.5</formula>
    </cfRule>
  </conditionalFormatting>
  <conditionalFormatting sqref="G306:H306 G308:H308 G310:H310 G312:H312 G314:H314 G316:H316 G318:H318 G320:H320 G322:H322 G324:H324 G326:H326 G328:H328">
    <cfRule type="cellIs" dxfId="93" priority="93" operator="greaterThan">
      <formula>0.5</formula>
    </cfRule>
  </conditionalFormatting>
  <conditionalFormatting sqref="G331:H331 G333:H333 G335:H335 G337:H337 G339:H339 G341:H341 G343:H343 G345:H345 G347:H347 G349:H349 G351:H351 G353:H353">
    <cfRule type="cellIs" dxfId="92" priority="92" operator="greaterThan">
      <formula>0.5</formula>
    </cfRule>
  </conditionalFormatting>
  <conditionalFormatting sqref="G356:H356 G358:H358 G360:H360 G362:H362 G364:H364 G366:H366 G368:H368 G370:H370 G372:H372 G374:H374 G376:H376 G378:H378">
    <cfRule type="cellIs" dxfId="91" priority="91" operator="greaterThan">
      <formula>0.5</formula>
    </cfRule>
  </conditionalFormatting>
  <conditionalFormatting sqref="G381:H386 G388:H404 H387">
    <cfRule type="cellIs" dxfId="90" priority="90" operator="greaterThan">
      <formula>0.5</formula>
    </cfRule>
  </conditionalFormatting>
  <conditionalFormatting sqref="G406:H406 G408:H408 G410:H410 G412:H412 G414:H414 G416:H416 G418:H418 G420:H420 G422:H422 G424:H424 G426:H426 G428:H428">
    <cfRule type="cellIs" dxfId="89" priority="89" operator="greaterThan">
      <formula>0.5</formula>
    </cfRule>
  </conditionalFormatting>
  <conditionalFormatting sqref="G456:G479">
    <cfRule type="cellIs" dxfId="88" priority="87" operator="greaterThan">
      <formula>0.5</formula>
    </cfRule>
  </conditionalFormatting>
  <conditionalFormatting sqref="G481:H504">
    <cfRule type="cellIs" dxfId="87" priority="86" operator="greaterThan">
      <formula>0.5</formula>
    </cfRule>
  </conditionalFormatting>
  <conditionalFormatting sqref="G506:H529">
    <cfRule type="cellIs" dxfId="86" priority="85" operator="greaterThan">
      <formula>0.5</formula>
    </cfRule>
  </conditionalFormatting>
  <conditionalFormatting sqref="G556:H561 G565:H579">
    <cfRule type="cellIs" dxfId="85" priority="83" operator="greaterThan">
      <formula>0.5</formula>
    </cfRule>
  </conditionalFormatting>
  <conditionalFormatting sqref="G581:H604">
    <cfRule type="cellIs" dxfId="84" priority="82" operator="greaterThan">
      <formula>0.5</formula>
    </cfRule>
  </conditionalFormatting>
  <conditionalFormatting sqref="G631:H654">
    <cfRule type="cellIs" dxfId="83" priority="80" operator="greaterThan">
      <formula>0.5</formula>
    </cfRule>
  </conditionalFormatting>
  <conditionalFormatting sqref="G681:H704">
    <cfRule type="cellIs" dxfId="82" priority="78" operator="greaterThan">
      <formula>0.5</formula>
    </cfRule>
  </conditionalFormatting>
  <conditionalFormatting sqref="G706:H729">
    <cfRule type="cellIs" dxfId="81" priority="77" operator="greaterThan">
      <formula>0.5</formula>
    </cfRule>
  </conditionalFormatting>
  <conditionalFormatting sqref="G731:H754">
    <cfRule type="cellIs" dxfId="80" priority="76" operator="greaterThan">
      <formula>0.5</formula>
    </cfRule>
  </conditionalFormatting>
  <conditionalFormatting sqref="G55:H55">
    <cfRule type="cellIs" dxfId="79" priority="74" operator="greaterThan">
      <formula>0.5</formula>
    </cfRule>
  </conditionalFormatting>
  <conditionalFormatting sqref="G130:H130">
    <cfRule type="cellIs" dxfId="78" priority="70" operator="greaterThan">
      <formula>0.5</formula>
    </cfRule>
  </conditionalFormatting>
  <conditionalFormatting sqref="G255:H255">
    <cfRule type="cellIs" dxfId="77" priority="65" operator="greaterThan">
      <formula>0.5</formula>
    </cfRule>
  </conditionalFormatting>
  <conditionalFormatting sqref="G430:H430">
    <cfRule type="cellIs" dxfId="76" priority="58" operator="greaterThan">
      <formula>0.5</formula>
    </cfRule>
  </conditionalFormatting>
  <conditionalFormatting sqref="G455:H455">
    <cfRule type="cellIs" dxfId="75" priority="57" operator="greaterThan">
      <formula>0.5</formula>
    </cfRule>
  </conditionalFormatting>
  <conditionalFormatting sqref="G605:H605">
    <cfRule type="cellIs" dxfId="74" priority="51" operator="greaterThan">
      <formula>0.5</formula>
    </cfRule>
  </conditionalFormatting>
  <conditionalFormatting sqref="G655:H655">
    <cfRule type="cellIs" dxfId="73" priority="49" operator="greaterThan">
      <formula>0.5</formula>
    </cfRule>
  </conditionalFormatting>
  <conditionalFormatting sqref="G755:H755">
    <cfRule type="cellIs" dxfId="72" priority="45" operator="greaterThan">
      <formula>0.5</formula>
    </cfRule>
  </conditionalFormatting>
  <conditionalFormatting sqref="G80:H80">
    <cfRule type="cellIs" dxfId="71" priority="42" operator="greaterThan">
      <formula>0.5</formula>
    </cfRule>
  </conditionalFormatting>
  <conditionalFormatting sqref="G105:H105">
    <cfRule type="cellIs" dxfId="70" priority="41" operator="greaterThan">
      <formula>0.5</formula>
    </cfRule>
  </conditionalFormatting>
  <conditionalFormatting sqref="G155:H155">
    <cfRule type="cellIs" dxfId="69" priority="40" operator="greaterThan">
      <formula>0.5</formula>
    </cfRule>
  </conditionalFormatting>
  <conditionalFormatting sqref="G180:H180">
    <cfRule type="cellIs" dxfId="68" priority="39" operator="greaterThan">
      <formula>0.5</formula>
    </cfRule>
  </conditionalFormatting>
  <conditionalFormatting sqref="G205:H205">
    <cfRule type="cellIs" dxfId="67" priority="38" operator="greaterThan">
      <formula>0.5</formula>
    </cfRule>
  </conditionalFormatting>
  <conditionalFormatting sqref="G230:H230">
    <cfRule type="cellIs" dxfId="66" priority="37" operator="greaterThan">
      <formula>0.5</formula>
    </cfRule>
  </conditionalFormatting>
  <conditionalFormatting sqref="G305:H305">
    <cfRule type="cellIs" dxfId="65" priority="35" operator="greaterThan">
      <formula>0.5</formula>
    </cfRule>
  </conditionalFormatting>
  <conditionalFormatting sqref="G330:H330">
    <cfRule type="cellIs" dxfId="64" priority="34" operator="greaterThan">
      <formula>0.5</formula>
    </cfRule>
  </conditionalFormatting>
  <conditionalFormatting sqref="G355:H355">
    <cfRule type="cellIs" dxfId="63" priority="33" operator="greaterThan">
      <formula>0.5</formula>
    </cfRule>
  </conditionalFormatting>
  <conditionalFormatting sqref="G405:H405">
    <cfRule type="cellIs" dxfId="62" priority="32" operator="greaterThan">
      <formula>0.5</formula>
    </cfRule>
  </conditionalFormatting>
  <conditionalFormatting sqref="G380:H380">
    <cfRule type="cellIs" dxfId="61" priority="31" operator="greaterThan">
      <formula>0.5</formula>
    </cfRule>
  </conditionalFormatting>
  <conditionalFormatting sqref="F505">
    <cfRule type="cellIs" dxfId="60" priority="30" operator="greaterThan">
      <formula>0.5</formula>
    </cfRule>
  </conditionalFormatting>
  <conditionalFormatting sqref="G505:H505">
    <cfRule type="cellIs" dxfId="59" priority="29" operator="greaterThan">
      <formula>0.5</formula>
    </cfRule>
  </conditionalFormatting>
  <conditionalFormatting sqref="F530">
    <cfRule type="cellIs" dxfId="58" priority="28" operator="greaterThan">
      <formula>0.5</formula>
    </cfRule>
  </conditionalFormatting>
  <conditionalFormatting sqref="G530:H530">
    <cfRule type="cellIs" dxfId="57" priority="27" operator="greaterThan">
      <formula>0.5</formula>
    </cfRule>
  </conditionalFormatting>
  <conditionalFormatting sqref="F555">
    <cfRule type="cellIs" dxfId="56" priority="26" operator="greaterThan">
      <formula>0.5</formula>
    </cfRule>
  </conditionalFormatting>
  <conditionalFormatting sqref="G555:H555">
    <cfRule type="cellIs" dxfId="55" priority="25" operator="greaterThan">
      <formula>0.5</formula>
    </cfRule>
  </conditionalFormatting>
  <conditionalFormatting sqref="F580">
    <cfRule type="cellIs" dxfId="54" priority="24" operator="greaterThan">
      <formula>0.5</formula>
    </cfRule>
  </conditionalFormatting>
  <conditionalFormatting sqref="G580:H580">
    <cfRule type="cellIs" dxfId="53" priority="23" operator="greaterThan">
      <formula>0.5</formula>
    </cfRule>
  </conditionalFormatting>
  <conditionalFormatting sqref="F630">
    <cfRule type="cellIs" dxfId="52" priority="22" operator="greaterThan">
      <formula>0.5</formula>
    </cfRule>
  </conditionalFormatting>
  <conditionalFormatting sqref="G630:H630">
    <cfRule type="cellIs" dxfId="51" priority="21" operator="greaterThan">
      <formula>0.5</formula>
    </cfRule>
  </conditionalFormatting>
  <conditionalFormatting sqref="F680">
    <cfRule type="cellIs" dxfId="50" priority="20" operator="greaterThan">
      <formula>0.5</formula>
    </cfRule>
  </conditionalFormatting>
  <conditionalFormatting sqref="G680:H680">
    <cfRule type="cellIs" dxfId="49" priority="19" operator="greaterThan">
      <formula>0.5</formula>
    </cfRule>
  </conditionalFormatting>
  <conditionalFormatting sqref="F705">
    <cfRule type="cellIs" dxfId="48" priority="18" operator="greaterThan">
      <formula>0.5</formula>
    </cfRule>
  </conditionalFormatting>
  <conditionalFormatting sqref="G705:H705">
    <cfRule type="cellIs" dxfId="47" priority="17" operator="greaterThan">
      <formula>0.5</formula>
    </cfRule>
  </conditionalFormatting>
  <conditionalFormatting sqref="F730">
    <cfRule type="cellIs" dxfId="46" priority="16" operator="greaterThan">
      <formula>0.5</formula>
    </cfRule>
  </conditionalFormatting>
  <conditionalFormatting sqref="G730:H730">
    <cfRule type="cellIs" dxfId="45" priority="15" operator="greaterThan">
      <formula>0.5</formula>
    </cfRule>
  </conditionalFormatting>
  <conditionalFormatting sqref="G280:H280">
    <cfRule type="cellIs" dxfId="44" priority="14" operator="greaterThan">
      <formula>0.5</formula>
    </cfRule>
  </conditionalFormatting>
  <conditionalFormatting sqref="M505">
    <cfRule type="cellIs" dxfId="43" priority="13" operator="greaterThan">
      <formula>1.5</formula>
    </cfRule>
  </conditionalFormatting>
  <conditionalFormatting sqref="G387">
    <cfRule type="cellIs" dxfId="42" priority="12" operator="greaterThan">
      <formula>0.5</formula>
    </cfRule>
  </conditionalFormatting>
  <conditionalFormatting sqref="G443:H454">
    <cfRule type="cellIs" dxfId="41" priority="11" operator="greaterThan">
      <formula>0.5</formula>
    </cfRule>
  </conditionalFormatting>
  <conditionalFormatting sqref="H456:H479">
    <cfRule type="cellIs" dxfId="40" priority="10" operator="greaterThan">
      <formula>0.5</formula>
    </cfRule>
  </conditionalFormatting>
  <conditionalFormatting sqref="G231:H235">
    <cfRule type="cellIs" dxfId="39" priority="3" operator="greaterThan">
      <formula>0.5</formula>
    </cfRule>
  </conditionalFormatting>
  <conditionalFormatting sqref="G480:H480">
    <cfRule type="cellIs" dxfId="38" priority="2" operator="greaterThan">
      <formula>0.5</formula>
    </cfRule>
  </conditionalFormatting>
  <conditionalFormatting sqref="G562:H564">
    <cfRule type="cellIs" dxfId="37" priority="1" operator="greaterThan">
      <formula>0.5</formula>
    </cfRule>
  </conditionalFormatting>
  <pageMargins left="0.7" right="0.7" top="0.75" bottom="0.75" header="0.3" footer="0.3"/>
  <pageSetup orientation="portrait" r:id="rId1"/>
  <ignoredErrors>
    <ignoredError sqref="M50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4AD38-996C-4E8E-9795-8D4F284FF89A}">
  <sheetPr>
    <tabColor rgb="FFFFC000"/>
  </sheetPr>
  <dimension ref="A1:L82"/>
  <sheetViews>
    <sheetView workbookViewId="0">
      <pane ySplit="2" topLeftCell="A45" activePane="bottomLeft" state="frozen"/>
      <selection activeCell="I14" sqref="I14"/>
      <selection pane="bottomLeft" activeCell="A56" sqref="A56:E56"/>
    </sheetView>
  </sheetViews>
  <sheetFormatPr baseColWidth="10" defaultColWidth="9.140625" defaultRowHeight="15"/>
  <cols>
    <col min="1" max="1" width="13.42578125" style="349" customWidth="1"/>
    <col min="2" max="2" width="16.42578125" style="350" customWidth="1"/>
    <col min="3" max="3" width="15.5703125" style="350" bestFit="1" customWidth="1"/>
    <col min="4" max="4" width="12.42578125" style="350" customWidth="1"/>
    <col min="5" max="5" width="20.140625" style="349" bestFit="1" customWidth="1"/>
    <col min="6" max="6" width="21" style="349" bestFit="1" customWidth="1"/>
    <col min="7" max="7" width="25.28515625" style="350" bestFit="1" customWidth="1"/>
    <col min="8" max="8" width="32.42578125" style="349" customWidth="1"/>
    <col min="9" max="11" width="9.140625" style="349"/>
    <col min="12" max="12" width="79.42578125" style="349" customWidth="1"/>
    <col min="13" max="16384" width="9.140625" style="349"/>
  </cols>
  <sheetData>
    <row r="1" spans="1:12">
      <c r="A1" s="350"/>
      <c r="E1" s="350"/>
    </row>
    <row r="2" spans="1:12" ht="45">
      <c r="A2" s="351" t="s">
        <v>3</v>
      </c>
      <c r="B2" s="352" t="s">
        <v>335</v>
      </c>
      <c r="C2" s="353" t="s">
        <v>336</v>
      </c>
      <c r="D2" s="353" t="s">
        <v>337</v>
      </c>
      <c r="E2" s="354" t="s">
        <v>338</v>
      </c>
      <c r="F2" s="354" t="s">
        <v>339</v>
      </c>
      <c r="G2" s="355" t="s">
        <v>340</v>
      </c>
      <c r="H2" s="356" t="s">
        <v>341</v>
      </c>
      <c r="I2" s="1760" t="s">
        <v>342</v>
      </c>
      <c r="J2" s="1760"/>
      <c r="K2" s="1760"/>
      <c r="L2" s="1761"/>
    </row>
    <row r="3" spans="1:12">
      <c r="A3" s="1758">
        <v>46266</v>
      </c>
      <c r="B3" s="470" t="s">
        <v>343</v>
      </c>
      <c r="C3" s="471">
        <v>0</v>
      </c>
      <c r="D3" s="471">
        <v>0.9506944444444444</v>
      </c>
      <c r="E3" s="472">
        <v>0</v>
      </c>
      <c r="F3" s="473">
        <f>+E3*200</f>
        <v>0</v>
      </c>
      <c r="G3" s="473">
        <f t="shared" ref="G3" si="0">+F3/1.5</f>
        <v>0</v>
      </c>
      <c r="H3" s="474" t="s">
        <v>344</v>
      </c>
      <c r="I3" s="1764" t="s">
        <v>345</v>
      </c>
      <c r="J3" s="1764"/>
      <c r="K3" s="1764"/>
      <c r="L3" s="1765"/>
    </row>
    <row r="4" spans="1:12">
      <c r="A4" s="1782"/>
      <c r="B4" s="737" t="s">
        <v>346</v>
      </c>
      <c r="C4" s="455">
        <v>0.95347222222222228</v>
      </c>
      <c r="D4" s="455">
        <v>0</v>
      </c>
      <c r="E4" s="458">
        <v>0</v>
      </c>
      <c r="F4" s="456">
        <f>+E4*200</f>
        <v>0</v>
      </c>
      <c r="G4" s="456">
        <f>+F4/1.5</f>
        <v>0</v>
      </c>
      <c r="H4" s="457" t="s">
        <v>344</v>
      </c>
      <c r="I4" s="1766" t="s">
        <v>347</v>
      </c>
      <c r="J4" s="1766"/>
      <c r="K4" s="1766"/>
      <c r="L4" s="1767"/>
    </row>
    <row r="5" spans="1:12">
      <c r="A5" s="1758">
        <v>46268</v>
      </c>
      <c r="B5" s="459" t="s">
        <v>348</v>
      </c>
      <c r="C5" s="455">
        <v>0.72222222222222221</v>
      </c>
      <c r="D5" s="455">
        <v>0.80138888888888893</v>
      </c>
      <c r="E5" s="458">
        <v>1.9</v>
      </c>
      <c r="F5" s="456">
        <f>220*E5</f>
        <v>418</v>
      </c>
      <c r="G5" s="456">
        <f>+F5/1.5</f>
        <v>278.66666666666669</v>
      </c>
      <c r="H5" s="457" t="s">
        <v>349</v>
      </c>
      <c r="I5" s="1766" t="s">
        <v>350</v>
      </c>
      <c r="J5" s="1766"/>
      <c r="K5" s="1766"/>
      <c r="L5" s="1767"/>
    </row>
    <row r="6" spans="1:12">
      <c r="A6" s="1778"/>
      <c r="B6" s="737" t="s">
        <v>348</v>
      </c>
      <c r="C6" s="738">
        <v>0.81111111111111112</v>
      </c>
      <c r="D6" s="738">
        <v>0.91874999999999996</v>
      </c>
      <c r="E6" s="931">
        <v>2.58</v>
      </c>
      <c r="F6" s="456">
        <f>220*E6</f>
        <v>567.6</v>
      </c>
      <c r="G6" s="456">
        <f t="shared" ref="G6:G13" si="1">+F6/1.5</f>
        <v>378.40000000000003</v>
      </c>
      <c r="H6" s="739" t="s">
        <v>351</v>
      </c>
      <c r="I6" s="1766" t="s">
        <v>350</v>
      </c>
      <c r="J6" s="1766"/>
      <c r="K6" s="1766"/>
      <c r="L6" s="1767"/>
    </row>
    <row r="7" spans="1:12">
      <c r="A7" s="1778"/>
      <c r="B7" s="737" t="s">
        <v>352</v>
      </c>
      <c r="C7" s="738">
        <v>0.7270833333333333</v>
      </c>
      <c r="D7" s="738">
        <v>0.80069444444444449</v>
      </c>
      <c r="E7" s="931">
        <v>1.9</v>
      </c>
      <c r="F7" s="456">
        <f>180*E7</f>
        <v>342</v>
      </c>
      <c r="G7" s="456">
        <f t="shared" si="1"/>
        <v>228</v>
      </c>
      <c r="H7" s="739" t="s">
        <v>349</v>
      </c>
      <c r="I7" s="1770" t="s">
        <v>353</v>
      </c>
      <c r="J7" s="1771"/>
      <c r="K7" s="1771"/>
      <c r="L7" s="1772"/>
    </row>
    <row r="8" spans="1:12">
      <c r="A8" s="1782"/>
      <c r="B8" s="737" t="s">
        <v>352</v>
      </c>
      <c r="C8" s="738">
        <v>0.81041666666666667</v>
      </c>
      <c r="D8" s="738">
        <v>0.91666666666666663</v>
      </c>
      <c r="E8" s="931">
        <v>2.5</v>
      </c>
      <c r="F8" s="456">
        <f>180*E8</f>
        <v>450</v>
      </c>
      <c r="G8" s="456">
        <f t="shared" si="1"/>
        <v>300</v>
      </c>
      <c r="H8" s="739" t="s">
        <v>351</v>
      </c>
      <c r="I8" s="1768" t="s">
        <v>354</v>
      </c>
      <c r="J8" s="1768"/>
      <c r="K8" s="1768"/>
      <c r="L8" s="1769"/>
    </row>
    <row r="9" spans="1:12">
      <c r="A9" s="1758">
        <v>46238</v>
      </c>
      <c r="B9" s="947" t="s">
        <v>346</v>
      </c>
      <c r="C9" s="948">
        <v>0</v>
      </c>
      <c r="D9" s="948">
        <v>0.70625000000000004</v>
      </c>
      <c r="E9" s="949">
        <v>0</v>
      </c>
      <c r="F9" s="456">
        <f t="shared" ref="F9:F13" si="2">220*E9</f>
        <v>0</v>
      </c>
      <c r="G9" s="456">
        <f t="shared" si="1"/>
        <v>0</v>
      </c>
      <c r="H9" s="457" t="s">
        <v>344</v>
      </c>
      <c r="I9" s="1762" t="s">
        <v>355</v>
      </c>
      <c r="J9" s="1762"/>
      <c r="K9" s="1762"/>
      <c r="L9" s="1763"/>
    </row>
    <row r="10" spans="1:12">
      <c r="A10" s="1778"/>
      <c r="B10" s="947" t="s">
        <v>356</v>
      </c>
      <c r="C10" s="948">
        <v>0.70138888888888884</v>
      </c>
      <c r="D10" s="948">
        <v>0</v>
      </c>
      <c r="E10" s="947">
        <v>0</v>
      </c>
      <c r="F10" s="456">
        <f t="shared" si="2"/>
        <v>0</v>
      </c>
      <c r="G10" s="456">
        <f t="shared" si="1"/>
        <v>0</v>
      </c>
      <c r="H10" s="457" t="s">
        <v>344</v>
      </c>
      <c r="I10" s="1768" t="s">
        <v>357</v>
      </c>
      <c r="J10" s="1768"/>
      <c r="K10" s="1768"/>
      <c r="L10" s="1769"/>
    </row>
    <row r="11" spans="1:12">
      <c r="A11" s="1778"/>
      <c r="B11" s="783" t="s">
        <v>358</v>
      </c>
      <c r="C11" s="784">
        <v>0</v>
      </c>
      <c r="D11" s="784">
        <v>0.77708333333333335</v>
      </c>
      <c r="E11" s="783">
        <v>0</v>
      </c>
      <c r="F11" s="456">
        <f t="shared" si="2"/>
        <v>0</v>
      </c>
      <c r="G11" s="456">
        <f t="shared" si="1"/>
        <v>0</v>
      </c>
      <c r="H11" s="457" t="s">
        <v>344</v>
      </c>
      <c r="I11" s="1762" t="s">
        <v>359</v>
      </c>
      <c r="J11" s="1762"/>
      <c r="K11" s="1762"/>
      <c r="L11" s="1763"/>
    </row>
    <row r="12" spans="1:12">
      <c r="A12" s="1778"/>
      <c r="B12" s="947" t="s">
        <v>360</v>
      </c>
      <c r="C12" s="948">
        <v>0.76041666666666663</v>
      </c>
      <c r="D12" s="948">
        <v>0</v>
      </c>
      <c r="E12" s="947">
        <v>0</v>
      </c>
      <c r="F12" s="456">
        <f t="shared" si="2"/>
        <v>0</v>
      </c>
      <c r="G12" s="456">
        <f t="shared" si="1"/>
        <v>0</v>
      </c>
      <c r="H12" s="457" t="s">
        <v>344</v>
      </c>
      <c r="I12" s="1783" t="s">
        <v>361</v>
      </c>
      <c r="J12" s="1784"/>
      <c r="K12" s="1784"/>
      <c r="L12" s="1784"/>
    </row>
    <row r="13" spans="1:12">
      <c r="A13" s="1782"/>
      <c r="B13" s="947" t="s">
        <v>348</v>
      </c>
      <c r="C13" s="948">
        <v>0.63888888888888884</v>
      </c>
      <c r="D13" s="948">
        <v>0.67777777777777781</v>
      </c>
      <c r="E13" s="947">
        <v>0.95</v>
      </c>
      <c r="F13" s="456">
        <f t="shared" si="2"/>
        <v>209</v>
      </c>
      <c r="G13" s="456">
        <f t="shared" si="1"/>
        <v>139.33333333333334</v>
      </c>
      <c r="H13" s="970" t="s">
        <v>349</v>
      </c>
      <c r="I13" s="1749" t="s">
        <v>362</v>
      </c>
      <c r="J13" s="1750"/>
      <c r="K13" s="1750"/>
      <c r="L13" s="1751"/>
    </row>
    <row r="14" spans="1:12">
      <c r="A14" s="932">
        <v>46271</v>
      </c>
      <c r="B14" s="947" t="s">
        <v>363</v>
      </c>
      <c r="C14" s="784">
        <v>0.3611111111111111</v>
      </c>
      <c r="D14" s="784">
        <v>0.42777777777777776</v>
      </c>
      <c r="E14" s="967">
        <v>1.52</v>
      </c>
      <c r="F14" s="968">
        <f>150*E14</f>
        <v>228</v>
      </c>
      <c r="G14" s="950">
        <f t="shared" ref="G14:G24" si="3">+F14/1.5</f>
        <v>152</v>
      </c>
      <c r="H14" s="970" t="s">
        <v>349</v>
      </c>
      <c r="I14" s="1753" t="s">
        <v>364</v>
      </c>
      <c r="J14" s="1753"/>
      <c r="K14" s="1753"/>
      <c r="L14" s="1753"/>
    </row>
    <row r="15" spans="1:12">
      <c r="A15" s="932">
        <v>46272</v>
      </c>
      <c r="B15" s="968" t="s">
        <v>363</v>
      </c>
      <c r="C15" s="948">
        <v>0.89583333333333337</v>
      </c>
      <c r="D15" s="948">
        <v>0.97916666666666663</v>
      </c>
      <c r="E15" s="971">
        <v>2</v>
      </c>
      <c r="F15" s="968">
        <f>150*E15</f>
        <v>300</v>
      </c>
      <c r="G15" s="950">
        <f t="shared" si="3"/>
        <v>200</v>
      </c>
      <c r="H15" s="970" t="s">
        <v>349</v>
      </c>
      <c r="I15" s="1749" t="s">
        <v>365</v>
      </c>
      <c r="J15" s="1750"/>
      <c r="K15" s="1750"/>
      <c r="L15" s="1751"/>
    </row>
    <row r="16" spans="1:12">
      <c r="A16" s="933">
        <v>46273</v>
      </c>
      <c r="B16" s="968" t="s">
        <v>366</v>
      </c>
      <c r="C16" s="948">
        <v>0.8833333333333333</v>
      </c>
      <c r="D16" s="948">
        <v>8.819444444444445E-2</v>
      </c>
      <c r="E16" s="971">
        <v>4.91</v>
      </c>
      <c r="F16" s="968">
        <f>60*E16</f>
        <v>294.60000000000002</v>
      </c>
      <c r="G16" s="950">
        <f t="shared" si="3"/>
        <v>196.4</v>
      </c>
      <c r="H16" s="970" t="s">
        <v>349</v>
      </c>
      <c r="I16" s="349" t="s">
        <v>367</v>
      </c>
      <c r="J16" s="1462"/>
      <c r="K16" s="1462"/>
      <c r="L16" s="1463"/>
    </row>
    <row r="17" spans="1:12">
      <c r="A17" s="1585">
        <v>46274</v>
      </c>
      <c r="B17" s="953" t="s">
        <v>366</v>
      </c>
      <c r="C17" s="948">
        <v>0.97638888888888886</v>
      </c>
      <c r="D17" s="948">
        <v>5.5555555555555558E-3</v>
      </c>
      <c r="E17" s="971">
        <v>0.7</v>
      </c>
      <c r="F17" s="968">
        <f>60*E17</f>
        <v>42</v>
      </c>
      <c r="G17" s="950">
        <f t="shared" si="3"/>
        <v>28</v>
      </c>
      <c r="H17" s="970" t="s">
        <v>349</v>
      </c>
      <c r="I17" s="1774" t="s">
        <v>368</v>
      </c>
      <c r="J17" s="1775"/>
      <c r="K17" s="1775"/>
      <c r="L17" s="1776"/>
    </row>
    <row r="18" spans="1:12">
      <c r="A18" s="1585">
        <v>46275</v>
      </c>
      <c r="B18" s="947" t="s">
        <v>360</v>
      </c>
      <c r="C18" s="948">
        <v>0.12013888888888889</v>
      </c>
      <c r="D18" s="948">
        <v>0.12430555555555556</v>
      </c>
      <c r="E18" s="949">
        <v>0.1</v>
      </c>
      <c r="F18" s="968">
        <f>150*E18</f>
        <v>15</v>
      </c>
      <c r="G18" s="950">
        <f t="shared" si="3"/>
        <v>10</v>
      </c>
      <c r="H18" s="786" t="s">
        <v>349</v>
      </c>
      <c r="I18" s="1773" t="s">
        <v>369</v>
      </c>
      <c r="J18" s="1773"/>
      <c r="K18" s="1773"/>
      <c r="L18" s="1773"/>
    </row>
    <row r="19" spans="1:12">
      <c r="A19" s="1758">
        <v>46276</v>
      </c>
      <c r="B19" s="953" t="s">
        <v>370</v>
      </c>
      <c r="C19" s="784">
        <v>0.27777777777777779</v>
      </c>
      <c r="D19" s="784">
        <v>0.33333333333333331</v>
      </c>
      <c r="E19" s="949">
        <v>1.33</v>
      </c>
      <c r="F19" s="968">
        <f>1530*E19</f>
        <v>2034.9</v>
      </c>
      <c r="G19" s="950">
        <f t="shared" si="3"/>
        <v>1356.6000000000001</v>
      </c>
      <c r="H19" s="951" t="s">
        <v>371</v>
      </c>
      <c r="I19" s="1749" t="s">
        <v>372</v>
      </c>
      <c r="J19" s="1750"/>
      <c r="K19" s="1750"/>
      <c r="L19" s="1751"/>
    </row>
    <row r="20" spans="1:12">
      <c r="A20" s="1778"/>
      <c r="B20" s="968" t="s">
        <v>373</v>
      </c>
      <c r="C20" s="948">
        <v>0.27777777777777779</v>
      </c>
      <c r="D20" s="948">
        <v>0.33333333333333331</v>
      </c>
      <c r="E20" s="949">
        <v>1.33</v>
      </c>
      <c r="F20" s="968">
        <f>1250*E20</f>
        <v>1662.5</v>
      </c>
      <c r="G20" s="950">
        <f t="shared" si="3"/>
        <v>1108.3333333333333</v>
      </c>
      <c r="H20" s="969" t="s">
        <v>371</v>
      </c>
      <c r="I20" s="1779" t="s">
        <v>372</v>
      </c>
      <c r="J20" s="1780"/>
      <c r="K20" s="1780"/>
      <c r="L20" s="1781"/>
    </row>
    <row r="21" spans="1:12">
      <c r="A21" s="1754">
        <v>46278</v>
      </c>
      <c r="B21" s="953" t="s">
        <v>343</v>
      </c>
      <c r="C21" s="784">
        <v>0.22916666666666666</v>
      </c>
      <c r="D21" s="784">
        <v>0.33333333333333331</v>
      </c>
      <c r="E21" s="783">
        <v>2.5</v>
      </c>
      <c r="F21" s="783">
        <f>200*E21</f>
        <v>500</v>
      </c>
      <c r="G21" s="785">
        <f t="shared" si="3"/>
        <v>333.33333333333331</v>
      </c>
      <c r="H21" s="786" t="s">
        <v>349</v>
      </c>
      <c r="I21" s="1777" t="s">
        <v>374</v>
      </c>
      <c r="J21" s="1777"/>
      <c r="K21" s="1777"/>
      <c r="L21" s="1777"/>
    </row>
    <row r="22" spans="1:12">
      <c r="A22" s="1754"/>
      <c r="B22" s="953" t="s">
        <v>363</v>
      </c>
      <c r="C22" s="784">
        <v>0.80694444444444446</v>
      </c>
      <c r="D22" s="784">
        <v>0.9916666666666667</v>
      </c>
      <c r="E22" s="967">
        <v>4.43</v>
      </c>
      <c r="F22" s="783">
        <f>150*E22</f>
        <v>664.5</v>
      </c>
      <c r="G22" s="785">
        <f t="shared" si="3"/>
        <v>443</v>
      </c>
      <c r="H22" s="786" t="s">
        <v>349</v>
      </c>
      <c r="I22" s="1753" t="s">
        <v>375</v>
      </c>
      <c r="J22" s="1753"/>
      <c r="K22" s="1753"/>
      <c r="L22" s="1753"/>
    </row>
    <row r="23" spans="1:12">
      <c r="A23" s="1754"/>
      <c r="B23" s="953" t="s">
        <v>363</v>
      </c>
      <c r="C23" s="784">
        <v>3.4722222222222224E-2</v>
      </c>
      <c r="D23" s="784">
        <v>0.28125</v>
      </c>
      <c r="E23" s="783">
        <v>5.92</v>
      </c>
      <c r="F23" s="783">
        <f>150*E23</f>
        <v>888</v>
      </c>
      <c r="G23" s="785">
        <f t="shared" si="3"/>
        <v>592</v>
      </c>
      <c r="H23" s="786" t="s">
        <v>349</v>
      </c>
      <c r="I23" s="1753" t="s">
        <v>376</v>
      </c>
      <c r="J23" s="1753"/>
      <c r="K23" s="1753"/>
      <c r="L23" s="1753"/>
    </row>
    <row r="24" spans="1:12">
      <c r="A24" s="1754"/>
      <c r="B24" s="953" t="s">
        <v>377</v>
      </c>
      <c r="C24" s="784">
        <v>0.89930555555555558</v>
      </c>
      <c r="D24" s="784">
        <v>0.90763888888888888</v>
      </c>
      <c r="E24" s="783">
        <v>0.2</v>
      </c>
      <c r="F24" s="783">
        <f>200*E24</f>
        <v>40</v>
      </c>
      <c r="G24" s="785">
        <f t="shared" si="3"/>
        <v>26.666666666666668</v>
      </c>
      <c r="H24" s="786" t="s">
        <v>378</v>
      </c>
      <c r="I24" s="1753" t="s">
        <v>379</v>
      </c>
      <c r="J24" s="1753"/>
      <c r="K24" s="1753"/>
      <c r="L24" s="1753"/>
    </row>
    <row r="25" spans="1:12">
      <c r="A25" s="1754"/>
      <c r="B25" s="953" t="s">
        <v>360</v>
      </c>
      <c r="C25" s="784">
        <v>0.15625</v>
      </c>
      <c r="D25" s="784">
        <v>0.18402777777777779</v>
      </c>
      <c r="E25" s="783">
        <v>0.67</v>
      </c>
      <c r="F25" s="783">
        <f>200*E25</f>
        <v>134</v>
      </c>
      <c r="G25" s="785">
        <f t="shared" ref="G25:G33" si="4">+F25/1.5</f>
        <v>89.333333333333329</v>
      </c>
      <c r="H25" s="786" t="s">
        <v>349</v>
      </c>
      <c r="I25" s="1753" t="s">
        <v>380</v>
      </c>
      <c r="J25" s="1753"/>
      <c r="K25" s="1753"/>
      <c r="L25" s="1753"/>
    </row>
    <row r="26" spans="1:12">
      <c r="A26" s="1754"/>
      <c r="B26" s="953" t="s">
        <v>381</v>
      </c>
      <c r="C26" s="784">
        <v>0.22916666666666666</v>
      </c>
      <c r="D26" s="784">
        <v>0.26111111111111113</v>
      </c>
      <c r="E26" s="783">
        <v>0.76</v>
      </c>
      <c r="F26" s="783">
        <f t="shared" ref="F26:F33" si="5">150*E26</f>
        <v>114</v>
      </c>
      <c r="G26" s="785">
        <f t="shared" si="4"/>
        <v>76</v>
      </c>
      <c r="H26" s="786" t="s">
        <v>349</v>
      </c>
      <c r="I26" s="1753" t="s">
        <v>382</v>
      </c>
      <c r="J26" s="1753"/>
      <c r="K26" s="1753"/>
      <c r="L26" s="1753"/>
    </row>
    <row r="27" spans="1:12">
      <c r="A27" s="1754"/>
      <c r="B27" s="968" t="s">
        <v>383</v>
      </c>
      <c r="C27" s="948">
        <v>0.15625</v>
      </c>
      <c r="D27" s="948">
        <v>0.18055555555555555</v>
      </c>
      <c r="E27" s="971">
        <v>0.57999999999999996</v>
      </c>
      <c r="F27" s="783">
        <f t="shared" si="5"/>
        <v>87</v>
      </c>
      <c r="G27" s="785">
        <f t="shared" si="4"/>
        <v>58</v>
      </c>
      <c r="H27" s="974" t="s">
        <v>349</v>
      </c>
      <c r="I27" s="1759" t="s">
        <v>384</v>
      </c>
      <c r="J27" s="1759"/>
      <c r="K27" s="1759"/>
      <c r="L27" s="1759"/>
    </row>
    <row r="28" spans="1:12">
      <c r="A28" s="1640"/>
      <c r="B28" s="968" t="s">
        <v>346</v>
      </c>
      <c r="C28" s="948">
        <v>0.75347222222222221</v>
      </c>
      <c r="D28" s="948">
        <v>0.79791666666666672</v>
      </c>
      <c r="E28" s="971">
        <v>1.07</v>
      </c>
      <c r="F28" s="783">
        <f>+E28*200</f>
        <v>214</v>
      </c>
      <c r="G28" s="785">
        <f>+F28/1.5</f>
        <v>142.66666666666666</v>
      </c>
      <c r="H28" s="974"/>
      <c r="I28" s="1749"/>
      <c r="J28" s="1750"/>
      <c r="K28" s="1750"/>
      <c r="L28" s="1751"/>
    </row>
    <row r="29" spans="1:12">
      <c r="A29" s="1640"/>
      <c r="B29" s="968" t="s">
        <v>381</v>
      </c>
      <c r="C29" s="948">
        <v>0.76458333333333328</v>
      </c>
      <c r="D29" s="948">
        <v>0.79722222222222228</v>
      </c>
      <c r="E29" s="971">
        <v>0.78</v>
      </c>
      <c r="F29" s="783"/>
      <c r="G29" s="785"/>
      <c r="H29" s="974" t="s">
        <v>349</v>
      </c>
      <c r="I29" s="1749" t="s">
        <v>385</v>
      </c>
      <c r="J29" s="1750"/>
      <c r="K29" s="1750"/>
      <c r="L29" s="1751"/>
    </row>
    <row r="30" spans="1:12">
      <c r="A30" s="1640">
        <v>46279</v>
      </c>
      <c r="B30" s="783" t="s">
        <v>356</v>
      </c>
      <c r="C30" s="784">
        <v>7.2916666666666671E-2</v>
      </c>
      <c r="D30" s="784">
        <v>0.10833333333333334</v>
      </c>
      <c r="E30" s="783">
        <v>0.85</v>
      </c>
      <c r="F30" s="783">
        <f t="shared" si="5"/>
        <v>127.5</v>
      </c>
      <c r="G30" s="785">
        <f t="shared" si="4"/>
        <v>85</v>
      </c>
      <c r="H30" s="786" t="s">
        <v>349</v>
      </c>
      <c r="I30" s="1753" t="s">
        <v>386</v>
      </c>
      <c r="J30" s="1753"/>
      <c r="K30" s="1753"/>
      <c r="L30" s="1753"/>
    </row>
    <row r="31" spans="1:12">
      <c r="A31" s="1640"/>
      <c r="B31" s="947" t="s">
        <v>387</v>
      </c>
      <c r="C31" s="948">
        <v>8.1944444444444445E-2</v>
      </c>
      <c r="D31" s="948">
        <v>0.10694444444444444</v>
      </c>
      <c r="E31" s="947">
        <v>0.77</v>
      </c>
      <c r="F31" s="947">
        <f>100*E31</f>
        <v>77</v>
      </c>
      <c r="G31" s="950">
        <f t="shared" si="4"/>
        <v>51.333333333333336</v>
      </c>
      <c r="H31" s="974" t="s">
        <v>349</v>
      </c>
      <c r="I31" s="1759" t="s">
        <v>388</v>
      </c>
      <c r="J31" s="1759"/>
      <c r="K31" s="1759"/>
      <c r="L31" s="1759"/>
    </row>
    <row r="32" spans="1:12">
      <c r="A32" s="1754">
        <v>46280</v>
      </c>
      <c r="B32" s="783" t="s">
        <v>389</v>
      </c>
      <c r="C32" s="784">
        <v>0.85972222222222228</v>
      </c>
      <c r="D32" s="784">
        <v>0.15763888888888888</v>
      </c>
      <c r="E32" s="783">
        <v>7.2</v>
      </c>
      <c r="F32" s="783">
        <f>200*E32</f>
        <v>1440</v>
      </c>
      <c r="G32" s="785">
        <f t="shared" si="4"/>
        <v>960</v>
      </c>
      <c r="H32" s="786" t="s">
        <v>349</v>
      </c>
      <c r="I32" s="1753" t="s">
        <v>390</v>
      </c>
      <c r="J32" s="1753"/>
      <c r="K32" s="1753"/>
      <c r="L32" s="1753"/>
    </row>
    <row r="33" spans="1:12">
      <c r="A33" s="1754"/>
      <c r="B33" s="783" t="s">
        <v>391</v>
      </c>
      <c r="C33" s="784">
        <v>0.85972222222222228</v>
      </c>
      <c r="D33" s="784">
        <v>0.15972222222222221</v>
      </c>
      <c r="E33" s="783">
        <v>7.2</v>
      </c>
      <c r="F33" s="783">
        <f t="shared" si="5"/>
        <v>1080</v>
      </c>
      <c r="G33" s="785">
        <f t="shared" si="4"/>
        <v>720</v>
      </c>
      <c r="H33" s="786" t="s">
        <v>349</v>
      </c>
      <c r="I33" s="1753" t="s">
        <v>392</v>
      </c>
      <c r="J33" s="1753"/>
      <c r="K33" s="1753"/>
      <c r="L33" s="1753"/>
    </row>
    <row r="34" spans="1:12">
      <c r="A34" s="1754">
        <v>46281</v>
      </c>
      <c r="B34" s="783" t="s">
        <v>360</v>
      </c>
      <c r="C34" s="784">
        <v>0.21319444444444444</v>
      </c>
      <c r="D34" s="784">
        <v>0.33333333333333331</v>
      </c>
      <c r="E34" s="783">
        <v>2.95</v>
      </c>
      <c r="F34" s="783">
        <f>200*E34</f>
        <v>590</v>
      </c>
      <c r="G34" s="785">
        <f t="shared" ref="G34:G35" si="6">+F34/1.5</f>
        <v>393.33333333333331</v>
      </c>
      <c r="H34" s="786" t="s">
        <v>349</v>
      </c>
      <c r="I34" s="1753" t="s">
        <v>393</v>
      </c>
      <c r="J34" s="1753"/>
      <c r="K34" s="1753"/>
      <c r="L34" s="1753"/>
    </row>
    <row r="35" spans="1:12">
      <c r="A35" s="1758"/>
      <c r="B35" s="783" t="s">
        <v>383</v>
      </c>
      <c r="C35" s="784">
        <v>0.1875</v>
      </c>
      <c r="D35" s="784">
        <v>0.33333333333333331</v>
      </c>
      <c r="E35" s="783">
        <v>3.5</v>
      </c>
      <c r="F35" s="783">
        <f t="shared" ref="F35" si="7">150*E35</f>
        <v>525</v>
      </c>
      <c r="G35" s="785">
        <f t="shared" si="6"/>
        <v>350</v>
      </c>
      <c r="H35" s="786" t="s">
        <v>349</v>
      </c>
      <c r="I35" s="1753" t="s">
        <v>394</v>
      </c>
      <c r="J35" s="1753"/>
      <c r="K35" s="1753"/>
      <c r="L35" s="1753"/>
    </row>
    <row r="36" spans="1:12">
      <c r="A36" s="1754">
        <v>46284</v>
      </c>
      <c r="B36" s="953" t="s">
        <v>356</v>
      </c>
      <c r="C36" s="784">
        <v>0.79861111111111116</v>
      </c>
      <c r="D36" s="784">
        <v>0.86736111111111114</v>
      </c>
      <c r="E36" s="783">
        <v>1.65</v>
      </c>
      <c r="F36" s="783">
        <f>150*E36</f>
        <v>247.5</v>
      </c>
      <c r="G36" s="785">
        <f t="shared" ref="G36:G39" si="8">+F36/1.5</f>
        <v>165</v>
      </c>
      <c r="H36" s="786" t="s">
        <v>349</v>
      </c>
      <c r="I36" s="1753" t="s">
        <v>395</v>
      </c>
      <c r="J36" s="1753"/>
      <c r="K36" s="1753"/>
      <c r="L36" s="1753"/>
    </row>
    <row r="37" spans="1:12">
      <c r="A37" s="1754"/>
      <c r="B37" s="968" t="s">
        <v>387</v>
      </c>
      <c r="C37" s="948">
        <v>0.8125</v>
      </c>
      <c r="D37" s="948">
        <v>0.86319444444444449</v>
      </c>
      <c r="E37" s="947">
        <v>0.5</v>
      </c>
      <c r="F37" s="947">
        <f>100*E37</f>
        <v>50</v>
      </c>
      <c r="G37" s="950">
        <f t="shared" si="8"/>
        <v>33.333333333333336</v>
      </c>
      <c r="H37" s="974" t="s">
        <v>349</v>
      </c>
      <c r="I37" s="1759" t="s">
        <v>396</v>
      </c>
      <c r="J37" s="1759"/>
      <c r="K37" s="1759"/>
      <c r="L37" s="1759"/>
    </row>
    <row r="38" spans="1:12">
      <c r="A38" s="1754"/>
      <c r="B38" s="953" t="s">
        <v>387</v>
      </c>
      <c r="C38" s="784">
        <v>0.83333333333333337</v>
      </c>
      <c r="D38" s="784">
        <v>0.86319444444444449</v>
      </c>
      <c r="E38" s="783">
        <v>0.72</v>
      </c>
      <c r="F38" s="783">
        <f>100*E38</f>
        <v>72</v>
      </c>
      <c r="G38" s="785">
        <f t="shared" si="8"/>
        <v>48</v>
      </c>
      <c r="H38" s="786" t="s">
        <v>351</v>
      </c>
      <c r="I38" s="1752" t="s">
        <v>397</v>
      </c>
      <c r="J38" s="1753"/>
      <c r="K38" s="1753"/>
      <c r="L38" s="1753"/>
    </row>
    <row r="39" spans="1:12">
      <c r="A39" s="1754">
        <v>46285</v>
      </c>
      <c r="B39" s="953" t="s">
        <v>363</v>
      </c>
      <c r="C39" s="784">
        <v>0.46250000000000002</v>
      </c>
      <c r="D39" s="784">
        <v>0.62916666666666665</v>
      </c>
      <c r="E39" s="783">
        <v>4</v>
      </c>
      <c r="F39" s="783">
        <f>150*E39</f>
        <v>600</v>
      </c>
      <c r="G39" s="785">
        <f t="shared" si="8"/>
        <v>400</v>
      </c>
      <c r="H39" s="786" t="s">
        <v>349</v>
      </c>
      <c r="I39" s="1753" t="s">
        <v>398</v>
      </c>
      <c r="J39" s="1753"/>
      <c r="K39" s="1753"/>
      <c r="L39" s="1753"/>
    </row>
    <row r="40" spans="1:12">
      <c r="A40" s="1754"/>
      <c r="B40" s="953" t="s">
        <v>356</v>
      </c>
      <c r="C40" s="784">
        <v>0.69166666666666665</v>
      </c>
      <c r="D40" s="784">
        <v>0.75902777777777775</v>
      </c>
      <c r="E40" s="783">
        <v>1.62</v>
      </c>
      <c r="F40" s="783">
        <f>150*E40</f>
        <v>243.00000000000003</v>
      </c>
      <c r="G40" s="785">
        <f>+F40/1.5</f>
        <v>162.00000000000003</v>
      </c>
      <c r="H40" s="786" t="s">
        <v>349</v>
      </c>
      <c r="I40" s="1753" t="s">
        <v>395</v>
      </c>
      <c r="J40" s="1753"/>
      <c r="K40" s="1753"/>
      <c r="L40" s="1753"/>
    </row>
    <row r="41" spans="1:12">
      <c r="A41" s="1754"/>
      <c r="B41" s="953" t="s">
        <v>348</v>
      </c>
      <c r="C41" s="784">
        <v>0.4861111111111111</v>
      </c>
      <c r="D41" s="784">
        <v>0.83333333333333337</v>
      </c>
      <c r="E41" s="783">
        <v>8.33</v>
      </c>
      <c r="F41" s="783">
        <f>220*E41</f>
        <v>1832.6</v>
      </c>
      <c r="G41" s="785">
        <f>+F41/1.5</f>
        <v>1221.7333333333333</v>
      </c>
      <c r="H41" s="786" t="s">
        <v>349</v>
      </c>
      <c r="I41" s="1749" t="s">
        <v>399</v>
      </c>
      <c r="J41" s="1750"/>
      <c r="K41" s="1750"/>
      <c r="L41" s="1751"/>
    </row>
    <row r="42" spans="1:12">
      <c r="A42" s="1754"/>
      <c r="B42" s="953" t="s">
        <v>387</v>
      </c>
      <c r="C42" s="784">
        <v>0.70833333333333337</v>
      </c>
      <c r="D42" s="784">
        <v>0.75555555555555554</v>
      </c>
      <c r="E42" s="783">
        <v>1.1000000000000001</v>
      </c>
      <c r="F42" s="783">
        <f>100*E42</f>
        <v>110.00000000000001</v>
      </c>
      <c r="G42" s="785">
        <f>+F42/1.5</f>
        <v>73.333333333333343</v>
      </c>
      <c r="H42" s="786" t="s">
        <v>351</v>
      </c>
      <c r="I42" s="1752" t="s">
        <v>400</v>
      </c>
      <c r="J42" s="1753"/>
      <c r="K42" s="1753"/>
      <c r="L42" s="1753"/>
    </row>
    <row r="43" spans="1:12">
      <c r="A43" s="1754">
        <v>46286</v>
      </c>
      <c r="B43" s="953" t="s">
        <v>343</v>
      </c>
      <c r="C43" s="784">
        <v>0.73402777777777772</v>
      </c>
      <c r="D43" s="784">
        <v>0.78819444444444442</v>
      </c>
      <c r="E43" s="783">
        <v>1.3</v>
      </c>
      <c r="F43" s="783">
        <f>150*E43</f>
        <v>195</v>
      </c>
      <c r="G43" s="785">
        <f t="shared" ref="G43" si="9">+F43/1.5</f>
        <v>130</v>
      </c>
      <c r="H43" s="786" t="s">
        <v>349</v>
      </c>
      <c r="I43" s="1753" t="s">
        <v>401</v>
      </c>
      <c r="J43" s="1753"/>
      <c r="K43" s="1753"/>
      <c r="L43" s="1753"/>
    </row>
    <row r="44" spans="1:12">
      <c r="A44" s="1754"/>
      <c r="B44" s="953" t="s">
        <v>348</v>
      </c>
      <c r="C44" s="784">
        <v>0.59236111111111112</v>
      </c>
      <c r="D44" s="784">
        <v>0.81527777777777777</v>
      </c>
      <c r="E44" s="783">
        <v>5.35</v>
      </c>
      <c r="F44" s="783">
        <f>220*E44</f>
        <v>1177</v>
      </c>
      <c r="G44" s="785">
        <f>+F44/1.5</f>
        <v>784.66666666666663</v>
      </c>
      <c r="H44" s="786" t="s">
        <v>349</v>
      </c>
      <c r="I44" s="1749" t="s">
        <v>402</v>
      </c>
      <c r="J44" s="1750"/>
      <c r="K44" s="1750"/>
      <c r="L44" s="1751"/>
    </row>
    <row r="45" spans="1:12">
      <c r="A45" s="1754"/>
      <c r="B45" s="953" t="s">
        <v>381</v>
      </c>
      <c r="C45" s="784">
        <v>0.73402777777777772</v>
      </c>
      <c r="D45" s="784">
        <v>0.76180555555555551</v>
      </c>
      <c r="E45" s="783">
        <v>0.7</v>
      </c>
      <c r="F45" s="783">
        <f>150*E45</f>
        <v>105</v>
      </c>
      <c r="G45" s="785">
        <f t="shared" ref="G45:G49" si="10">+F45/1.5</f>
        <v>70</v>
      </c>
      <c r="H45" s="786" t="s">
        <v>403</v>
      </c>
      <c r="I45" s="1670" t="s">
        <v>404</v>
      </c>
      <c r="J45" s="1671"/>
      <c r="K45" s="1671"/>
      <c r="L45" s="1672"/>
    </row>
    <row r="46" spans="1:12">
      <c r="A46" s="1754"/>
      <c r="B46" s="953" t="s">
        <v>381</v>
      </c>
      <c r="C46" s="784">
        <v>0.76180555555555551</v>
      </c>
      <c r="D46" s="784">
        <v>0.78680555555555554</v>
      </c>
      <c r="E46" s="783">
        <v>0.6</v>
      </c>
      <c r="F46" s="783">
        <f>150*E46</f>
        <v>90</v>
      </c>
      <c r="G46" s="785">
        <f t="shared" si="10"/>
        <v>60</v>
      </c>
      <c r="H46" s="786" t="s">
        <v>349</v>
      </c>
      <c r="I46" s="1755" t="s">
        <v>405</v>
      </c>
      <c r="J46" s="1756"/>
      <c r="K46" s="1756"/>
      <c r="L46" s="1757"/>
    </row>
    <row r="47" spans="1:12">
      <c r="A47" s="1754"/>
      <c r="B47" s="953" t="s">
        <v>366</v>
      </c>
      <c r="C47" s="784">
        <v>0.93263888888888891</v>
      </c>
      <c r="D47" s="784">
        <v>0.95138888888888884</v>
      </c>
      <c r="E47" s="783">
        <v>0.45</v>
      </c>
      <c r="F47" s="783">
        <f>50*E47</f>
        <v>22.5</v>
      </c>
      <c r="G47" s="785">
        <f t="shared" si="10"/>
        <v>15</v>
      </c>
      <c r="H47" s="786" t="s">
        <v>378</v>
      </c>
      <c r="I47" s="1749" t="s">
        <v>406</v>
      </c>
      <c r="J47" s="1750"/>
      <c r="K47" s="1750"/>
      <c r="L47" s="1751"/>
    </row>
    <row r="48" spans="1:12">
      <c r="A48" s="1754"/>
      <c r="B48" s="953" t="s">
        <v>352</v>
      </c>
      <c r="C48" s="784">
        <v>0.61527777777777781</v>
      </c>
      <c r="D48" s="784">
        <v>0.80902777777777779</v>
      </c>
      <c r="E48" s="783">
        <v>4.6500000000000004</v>
      </c>
      <c r="F48" s="783">
        <f>180*E48</f>
        <v>837.00000000000011</v>
      </c>
      <c r="G48" s="785">
        <f t="shared" si="10"/>
        <v>558.00000000000011</v>
      </c>
      <c r="H48" s="786" t="s">
        <v>349</v>
      </c>
      <c r="I48" s="1752" t="s">
        <v>407</v>
      </c>
      <c r="J48" s="1753"/>
      <c r="K48" s="1753"/>
      <c r="L48" s="1753"/>
    </row>
    <row r="49" spans="1:12">
      <c r="A49" s="1754">
        <v>46287</v>
      </c>
      <c r="B49" s="953" t="s">
        <v>358</v>
      </c>
      <c r="C49" s="784">
        <v>0.65972222222222221</v>
      </c>
      <c r="D49" s="784">
        <v>0.68402777777777779</v>
      </c>
      <c r="E49" s="783">
        <v>0.57999999999999996</v>
      </c>
      <c r="F49" s="783">
        <f>200*E49</f>
        <v>115.99999999999999</v>
      </c>
      <c r="G49" s="785">
        <f t="shared" si="10"/>
        <v>77.333333333333329</v>
      </c>
      <c r="H49" s="786" t="s">
        <v>349</v>
      </c>
      <c r="I49" s="1753" t="s">
        <v>408</v>
      </c>
      <c r="J49" s="1753"/>
      <c r="K49" s="1753"/>
      <c r="L49" s="1753"/>
    </row>
    <row r="50" spans="1:12">
      <c r="A50" s="1754"/>
      <c r="B50" s="953" t="s">
        <v>358</v>
      </c>
      <c r="C50" s="784">
        <v>0.72916666666666663</v>
      </c>
      <c r="D50" s="784">
        <v>0.91874999999999996</v>
      </c>
      <c r="E50" s="783">
        <v>4.5</v>
      </c>
      <c r="F50" s="783">
        <f>200*E50</f>
        <v>900</v>
      </c>
      <c r="G50" s="785">
        <f>+F50/1.5</f>
        <v>600</v>
      </c>
      <c r="H50" s="786" t="s">
        <v>349</v>
      </c>
      <c r="I50" s="1749" t="s">
        <v>409</v>
      </c>
      <c r="J50" s="1750"/>
      <c r="K50" s="1750"/>
      <c r="L50" s="1751"/>
    </row>
    <row r="51" spans="1:12">
      <c r="A51" s="1754"/>
      <c r="B51" s="953" t="s">
        <v>360</v>
      </c>
      <c r="C51" s="784">
        <v>0.78472222222222221</v>
      </c>
      <c r="D51" s="784">
        <v>1</v>
      </c>
      <c r="E51" s="783">
        <v>5.16</v>
      </c>
      <c r="F51" s="783">
        <f>200*E51</f>
        <v>1032</v>
      </c>
      <c r="G51" s="785">
        <f t="shared" ref="G51:G56" si="11">+F51/1.5</f>
        <v>688</v>
      </c>
      <c r="H51" s="786" t="s">
        <v>349</v>
      </c>
      <c r="I51" s="1670" t="s">
        <v>410</v>
      </c>
      <c r="J51" s="1671"/>
      <c r="K51" s="1671"/>
      <c r="L51" s="1672"/>
    </row>
    <row r="52" spans="1:12">
      <c r="A52" s="1754"/>
      <c r="B52" s="953" t="s">
        <v>411</v>
      </c>
      <c r="C52" s="784">
        <v>0.75</v>
      </c>
      <c r="D52" s="784">
        <v>0.91597222222222219</v>
      </c>
      <c r="E52" s="783">
        <v>4</v>
      </c>
      <c r="F52" s="783">
        <f>150*E52</f>
        <v>600</v>
      </c>
      <c r="G52" s="785">
        <f t="shared" si="11"/>
        <v>400</v>
      </c>
      <c r="H52" s="786" t="s">
        <v>349</v>
      </c>
      <c r="I52" s="1755" t="s">
        <v>412</v>
      </c>
      <c r="J52" s="1756"/>
      <c r="K52" s="1756"/>
      <c r="L52" s="1757"/>
    </row>
    <row r="53" spans="1:12">
      <c r="A53" s="1758"/>
      <c r="B53" s="968" t="s">
        <v>383</v>
      </c>
      <c r="C53" s="948">
        <v>0.80625000000000002</v>
      </c>
      <c r="D53" s="948">
        <v>1</v>
      </c>
      <c r="E53" s="947">
        <v>4.6500000000000004</v>
      </c>
      <c r="F53" s="783">
        <f>150*E53</f>
        <v>697.5</v>
      </c>
      <c r="G53" s="785">
        <f t="shared" si="11"/>
        <v>465</v>
      </c>
      <c r="H53" s="786" t="s">
        <v>349</v>
      </c>
      <c r="I53" s="1749" t="s">
        <v>413</v>
      </c>
      <c r="J53" s="1750"/>
      <c r="K53" s="1750"/>
      <c r="L53" s="1751"/>
    </row>
    <row r="54" spans="1:12">
      <c r="A54" s="1754">
        <v>46291</v>
      </c>
      <c r="B54" s="968" t="s">
        <v>414</v>
      </c>
      <c r="C54" s="948">
        <v>0.14305555555555555</v>
      </c>
      <c r="D54" s="948">
        <v>0.1986111111111111</v>
      </c>
      <c r="E54" s="947">
        <v>1.33</v>
      </c>
      <c r="F54" s="953">
        <f>50*E54</f>
        <v>66.5</v>
      </c>
      <c r="G54" s="785">
        <f t="shared" si="11"/>
        <v>44.333333333333336</v>
      </c>
      <c r="H54" s="974" t="s">
        <v>349</v>
      </c>
      <c r="I54" s="1779" t="s">
        <v>415</v>
      </c>
      <c r="J54" s="1780"/>
      <c r="K54" s="1780"/>
      <c r="L54" s="1781"/>
    </row>
    <row r="55" spans="1:12">
      <c r="A55" s="1787"/>
      <c r="B55" s="947" t="s">
        <v>348</v>
      </c>
      <c r="C55" s="948">
        <v>0.32708333333333334</v>
      </c>
      <c r="D55" s="948">
        <v>0.33055555555555555</v>
      </c>
      <c r="E55" s="947">
        <v>0.08</v>
      </c>
      <c r="F55" s="953">
        <f>220*E55</f>
        <v>17.600000000000001</v>
      </c>
      <c r="G55" s="1706">
        <f t="shared" si="11"/>
        <v>11.733333333333334</v>
      </c>
      <c r="H55" s="974" t="s">
        <v>403</v>
      </c>
      <c r="I55" s="1759" t="s">
        <v>416</v>
      </c>
      <c r="J55" s="1759"/>
      <c r="K55" s="1759"/>
      <c r="L55" s="1759"/>
    </row>
    <row r="56" spans="1:12">
      <c r="A56" s="933">
        <v>46293</v>
      </c>
      <c r="B56" s="783" t="s">
        <v>356</v>
      </c>
      <c r="C56" s="784">
        <v>7.4305555555555555E-2</v>
      </c>
      <c r="D56" s="784">
        <v>0.12777777777777777</v>
      </c>
      <c r="E56" s="783">
        <v>1.28</v>
      </c>
      <c r="F56" s="953">
        <f>150*E56</f>
        <v>192</v>
      </c>
      <c r="G56" s="1706">
        <f t="shared" si="11"/>
        <v>128</v>
      </c>
      <c r="H56" s="786" t="s">
        <v>349</v>
      </c>
      <c r="I56" s="1751" t="s">
        <v>417</v>
      </c>
      <c r="J56" s="1753"/>
      <c r="K56" s="1753"/>
      <c r="L56" s="1753"/>
    </row>
    <row r="57" spans="1:12">
      <c r="A57" s="929"/>
      <c r="C57" s="926"/>
      <c r="D57" s="926"/>
      <c r="E57" s="928"/>
      <c r="F57" s="930"/>
      <c r="G57" s="927"/>
    </row>
    <row r="58" spans="1:12">
      <c r="A58" s="1786"/>
      <c r="C58" s="926"/>
      <c r="D58" s="926"/>
      <c r="E58" s="350"/>
      <c r="F58" s="930"/>
      <c r="G58" s="927"/>
      <c r="I58" s="1785"/>
      <c r="J58" s="1785"/>
      <c r="K58" s="1785"/>
      <c r="L58" s="1785"/>
    </row>
    <row r="59" spans="1:12">
      <c r="A59" s="1786"/>
      <c r="C59" s="926"/>
      <c r="E59" s="350"/>
      <c r="F59" s="930"/>
      <c r="G59" s="927"/>
      <c r="I59" s="1785"/>
      <c r="J59" s="1785"/>
      <c r="K59" s="1785"/>
      <c r="L59" s="1785"/>
    </row>
    <row r="60" spans="1:12">
      <c r="A60" s="1786"/>
      <c r="C60" s="926"/>
      <c r="D60" s="926"/>
      <c r="E60" s="350"/>
      <c r="F60" s="930"/>
      <c r="G60" s="927"/>
      <c r="I60" s="1785"/>
      <c r="J60" s="1785"/>
      <c r="K60" s="1785"/>
      <c r="L60" s="1785"/>
    </row>
    <row r="61" spans="1:12">
      <c r="A61" s="1786"/>
      <c r="C61" s="926"/>
      <c r="D61" s="926"/>
      <c r="E61" s="350"/>
      <c r="F61" s="930"/>
      <c r="G61" s="927"/>
      <c r="I61" s="1785"/>
      <c r="J61" s="1785"/>
      <c r="K61" s="1785"/>
      <c r="L61" s="1785"/>
    </row>
    <row r="62" spans="1:12">
      <c r="A62" s="929"/>
      <c r="C62" s="926"/>
      <c r="D62" s="926"/>
      <c r="E62" s="350"/>
      <c r="F62" s="930"/>
      <c r="G62" s="927"/>
      <c r="I62" s="1785"/>
      <c r="J62" s="1785"/>
      <c r="K62" s="1785"/>
      <c r="L62" s="1785"/>
    </row>
    <row r="63" spans="1:12">
      <c r="A63" s="1786"/>
      <c r="C63" s="926"/>
      <c r="D63" s="926"/>
      <c r="E63" s="930"/>
      <c r="F63" s="930"/>
      <c r="G63" s="927"/>
    </row>
    <row r="64" spans="1:12">
      <c r="A64" s="1786"/>
      <c r="C64" s="926"/>
      <c r="D64" s="926"/>
      <c r="E64" s="930"/>
      <c r="F64" s="930"/>
      <c r="G64" s="927"/>
    </row>
    <row r="65" spans="1:12">
      <c r="A65" s="1786"/>
      <c r="C65" s="926"/>
      <c r="D65" s="926"/>
      <c r="E65" s="930"/>
      <c r="F65" s="930"/>
      <c r="G65" s="927"/>
      <c r="I65" s="1785"/>
      <c r="J65" s="1785"/>
      <c r="K65" s="1785"/>
      <c r="L65" s="1785"/>
    </row>
    <row r="66" spans="1:12">
      <c r="A66" s="1786"/>
      <c r="C66" s="926"/>
      <c r="D66" s="926"/>
      <c r="E66" s="350"/>
      <c r="F66" s="350"/>
      <c r="G66" s="927"/>
    </row>
    <row r="67" spans="1:12">
      <c r="A67" s="1786"/>
      <c r="C67" s="926"/>
      <c r="D67" s="926"/>
      <c r="E67" s="350"/>
      <c r="F67" s="350"/>
      <c r="G67" s="927"/>
      <c r="I67" s="1785"/>
      <c r="J67" s="1785"/>
      <c r="K67" s="1785"/>
      <c r="L67" s="1785"/>
    </row>
    <row r="68" spans="1:12">
      <c r="A68" s="1786"/>
      <c r="C68" s="926"/>
      <c r="D68" s="926"/>
      <c r="E68" s="350"/>
      <c r="F68" s="350"/>
      <c r="G68" s="927"/>
      <c r="I68" s="1785"/>
      <c r="J68" s="1785"/>
      <c r="K68" s="1785"/>
      <c r="L68" s="1785"/>
    </row>
    <row r="69" spans="1:12">
      <c r="A69" s="1786"/>
      <c r="C69" s="926"/>
      <c r="D69" s="926"/>
      <c r="E69" s="350"/>
      <c r="F69" s="350"/>
      <c r="G69" s="927"/>
      <c r="I69" s="1785"/>
      <c r="J69" s="1785"/>
      <c r="K69" s="1785"/>
      <c r="L69" s="1785"/>
    </row>
    <row r="70" spans="1:12">
      <c r="A70" s="1786"/>
      <c r="C70" s="926"/>
      <c r="D70" s="926"/>
      <c r="E70" s="350"/>
      <c r="F70" s="350"/>
      <c r="G70" s="927"/>
      <c r="I70" s="1785"/>
      <c r="J70" s="1785"/>
      <c r="K70" s="1785"/>
      <c r="L70" s="1785"/>
    </row>
    <row r="71" spans="1:12">
      <c r="A71" s="929"/>
      <c r="C71" s="926"/>
      <c r="D71" s="926"/>
      <c r="E71" s="350"/>
      <c r="F71" s="350"/>
      <c r="G71" s="927"/>
    </row>
    <row r="72" spans="1:12">
      <c r="A72" s="929"/>
      <c r="C72" s="926"/>
      <c r="D72" s="926"/>
      <c r="E72" s="350"/>
      <c r="F72" s="350"/>
      <c r="G72" s="927"/>
    </row>
    <row r="73" spans="1:12">
      <c r="A73" s="1786"/>
      <c r="C73" s="926"/>
      <c r="D73" s="926"/>
      <c r="E73" s="350"/>
      <c r="F73" s="350"/>
      <c r="G73" s="927"/>
      <c r="I73" s="1785"/>
      <c r="J73" s="1785"/>
      <c r="K73" s="1785"/>
      <c r="L73" s="1785"/>
    </row>
    <row r="74" spans="1:12">
      <c r="A74" s="1786"/>
      <c r="C74" s="926"/>
      <c r="D74" s="926"/>
      <c r="E74" s="350"/>
      <c r="F74" s="350"/>
      <c r="G74" s="927"/>
      <c r="I74" s="1785"/>
      <c r="J74" s="1785"/>
      <c r="K74" s="1785"/>
      <c r="L74" s="1785"/>
    </row>
    <row r="75" spans="1:12">
      <c r="A75" s="1786"/>
      <c r="C75" s="926"/>
      <c r="D75" s="926"/>
      <c r="E75" s="350"/>
      <c r="F75" s="350"/>
      <c r="G75" s="927"/>
      <c r="I75" s="1785"/>
      <c r="J75" s="1785"/>
      <c r="K75" s="1785"/>
      <c r="L75" s="1785"/>
    </row>
    <row r="76" spans="1:12">
      <c r="A76" s="1786"/>
      <c r="C76" s="926"/>
      <c r="D76" s="926"/>
      <c r="E76" s="350"/>
      <c r="F76" s="350"/>
      <c r="G76" s="927"/>
      <c r="I76" s="1785"/>
      <c r="J76" s="1785"/>
      <c r="K76" s="1785"/>
      <c r="L76" s="1785"/>
    </row>
    <row r="77" spans="1:12">
      <c r="A77" s="1786"/>
      <c r="C77" s="926"/>
      <c r="D77" s="926"/>
      <c r="E77" s="350"/>
      <c r="F77" s="350"/>
      <c r="G77" s="927"/>
      <c r="I77" s="1785"/>
      <c r="J77" s="1785"/>
      <c r="K77" s="1785"/>
      <c r="L77" s="1785"/>
    </row>
    <row r="78" spans="1:12">
      <c r="A78" s="1786"/>
      <c r="C78" s="926"/>
      <c r="D78" s="926"/>
      <c r="E78" s="350"/>
      <c r="F78" s="350"/>
      <c r="G78" s="927"/>
      <c r="I78" s="1785"/>
      <c r="J78" s="1785"/>
      <c r="K78" s="1785"/>
      <c r="L78" s="1785"/>
    </row>
    <row r="79" spans="1:12">
      <c r="A79" s="1786"/>
      <c r="C79" s="926"/>
      <c r="D79" s="926"/>
      <c r="E79" s="350"/>
      <c r="F79" s="350"/>
      <c r="G79" s="927"/>
      <c r="I79" s="1785"/>
      <c r="J79" s="1785"/>
      <c r="K79" s="1785"/>
      <c r="L79" s="1785"/>
    </row>
    <row r="80" spans="1:12">
      <c r="A80" s="929"/>
    </row>
    <row r="81" spans="1:1">
      <c r="A81" s="929"/>
    </row>
    <row r="82" spans="1:1">
      <c r="A82" s="929"/>
    </row>
  </sheetData>
  <mergeCells count="87">
    <mergeCell ref="I55:L55"/>
    <mergeCell ref="A54:A55"/>
    <mergeCell ref="I58:L58"/>
    <mergeCell ref="I59:L59"/>
    <mergeCell ref="I60:L60"/>
    <mergeCell ref="I54:L54"/>
    <mergeCell ref="I56:L56"/>
    <mergeCell ref="A78:A79"/>
    <mergeCell ref="I62:L62"/>
    <mergeCell ref="A63:A65"/>
    <mergeCell ref="I78:L78"/>
    <mergeCell ref="I79:L79"/>
    <mergeCell ref="I74:L74"/>
    <mergeCell ref="I75:L75"/>
    <mergeCell ref="A73:A77"/>
    <mergeCell ref="I77:L77"/>
    <mergeCell ref="I76:L76"/>
    <mergeCell ref="A66:A68"/>
    <mergeCell ref="I67:L67"/>
    <mergeCell ref="I65:L65"/>
    <mergeCell ref="A32:A33"/>
    <mergeCell ref="I33:L33"/>
    <mergeCell ref="I26:L26"/>
    <mergeCell ref="I28:L28"/>
    <mergeCell ref="I73:L73"/>
    <mergeCell ref="I68:L68"/>
    <mergeCell ref="A69:A70"/>
    <mergeCell ref="I70:L70"/>
    <mergeCell ref="I69:L69"/>
    <mergeCell ref="I52:L52"/>
    <mergeCell ref="A49:A53"/>
    <mergeCell ref="I49:L49"/>
    <mergeCell ref="I50:L50"/>
    <mergeCell ref="I61:L61"/>
    <mergeCell ref="I53:L53"/>
    <mergeCell ref="A58:A61"/>
    <mergeCell ref="I29:L29"/>
    <mergeCell ref="I27:L27"/>
    <mergeCell ref="I30:L30"/>
    <mergeCell ref="I32:L32"/>
    <mergeCell ref="I25:L25"/>
    <mergeCell ref="I31:L31"/>
    <mergeCell ref="A3:A4"/>
    <mergeCell ref="I13:L13"/>
    <mergeCell ref="A9:A13"/>
    <mergeCell ref="I12:L12"/>
    <mergeCell ref="A5:A8"/>
    <mergeCell ref="I10:L10"/>
    <mergeCell ref="I11:L11"/>
    <mergeCell ref="I14:L14"/>
    <mergeCell ref="I18:L18"/>
    <mergeCell ref="I17:L17"/>
    <mergeCell ref="I22:L22"/>
    <mergeCell ref="A21:A27"/>
    <mergeCell ref="I21:L21"/>
    <mergeCell ref="I23:L23"/>
    <mergeCell ref="A19:A20"/>
    <mergeCell ref="I15:L15"/>
    <mergeCell ref="I20:L20"/>
    <mergeCell ref="I19:L19"/>
    <mergeCell ref="I24:L24"/>
    <mergeCell ref="I2:L2"/>
    <mergeCell ref="I9:L9"/>
    <mergeCell ref="I3:L3"/>
    <mergeCell ref="I4:L4"/>
    <mergeCell ref="I5:L5"/>
    <mergeCell ref="I8:L8"/>
    <mergeCell ref="I6:L6"/>
    <mergeCell ref="I7:L7"/>
    <mergeCell ref="A34:A35"/>
    <mergeCell ref="I36:L36"/>
    <mergeCell ref="A36:A38"/>
    <mergeCell ref="I38:L38"/>
    <mergeCell ref="I42:L42"/>
    <mergeCell ref="I34:L34"/>
    <mergeCell ref="I37:L37"/>
    <mergeCell ref="I35:L35"/>
    <mergeCell ref="A39:A42"/>
    <mergeCell ref="I39:L39"/>
    <mergeCell ref="I40:L40"/>
    <mergeCell ref="I41:L41"/>
    <mergeCell ref="I44:L44"/>
    <mergeCell ref="I48:L48"/>
    <mergeCell ref="A43:A48"/>
    <mergeCell ref="I43:L43"/>
    <mergeCell ref="I46:L46"/>
    <mergeCell ref="I47:L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3B5F4-2795-405B-A514-4A8BF654C45A}">
  <dimension ref="A1:M38"/>
  <sheetViews>
    <sheetView workbookViewId="0">
      <selection activeCell="P25" sqref="P25"/>
    </sheetView>
  </sheetViews>
  <sheetFormatPr baseColWidth="10" defaultColWidth="9.140625" defaultRowHeight="15"/>
  <cols>
    <col min="5" max="5" width="9.85546875" bestFit="1" customWidth="1"/>
    <col min="13" max="13" width="16.42578125" customWidth="1"/>
  </cols>
  <sheetData>
    <row r="1" spans="1:13">
      <c r="A1" s="720" t="s">
        <v>37</v>
      </c>
      <c r="B1" s="720" t="s">
        <v>37</v>
      </c>
      <c r="C1" s="720" t="s">
        <v>37</v>
      </c>
      <c r="D1" s="720" t="s">
        <v>37</v>
      </c>
      <c r="E1" s="720" t="s">
        <v>37</v>
      </c>
      <c r="F1" s="720" t="s">
        <v>37</v>
      </c>
      <c r="G1" s="720" t="s">
        <v>37</v>
      </c>
      <c r="H1" s="720" t="s">
        <v>37</v>
      </c>
      <c r="I1" s="720" t="s">
        <v>37</v>
      </c>
      <c r="J1" s="720" t="s">
        <v>37</v>
      </c>
      <c r="K1" s="720" t="s">
        <v>37</v>
      </c>
      <c r="L1" s="720" t="s">
        <v>37</v>
      </c>
      <c r="M1" s="720" t="s">
        <v>37</v>
      </c>
    </row>
    <row r="2" spans="1:13">
      <c r="A2" s="720" t="s">
        <v>37</v>
      </c>
      <c r="B2" s="720" t="s">
        <v>37</v>
      </c>
      <c r="C2" s="720" t="s">
        <v>37</v>
      </c>
      <c r="D2" s="720" t="s">
        <v>37</v>
      </c>
      <c r="E2" s="720" t="s">
        <v>37</v>
      </c>
      <c r="F2" s="720" t="s">
        <v>37</v>
      </c>
      <c r="G2" s="720" t="s">
        <v>37</v>
      </c>
      <c r="H2" s="720" t="s">
        <v>37</v>
      </c>
      <c r="I2" s="720" t="s">
        <v>37</v>
      </c>
      <c r="J2" s="720" t="s">
        <v>37</v>
      </c>
      <c r="K2" s="720" t="s">
        <v>37</v>
      </c>
      <c r="L2" s="720" t="s">
        <v>37</v>
      </c>
      <c r="M2" s="720" t="s">
        <v>37</v>
      </c>
    </row>
    <row r="3" spans="1:13">
      <c r="A3" s="720" t="s">
        <v>37</v>
      </c>
      <c r="B3" s="1788" t="s">
        <v>418</v>
      </c>
      <c r="C3" s="1788"/>
      <c r="D3" s="1788"/>
      <c r="E3" s="1788"/>
      <c r="F3" s="720" t="s">
        <v>37</v>
      </c>
      <c r="G3" s="1788" t="s">
        <v>419</v>
      </c>
      <c r="H3" s="1788"/>
      <c r="I3" s="1788"/>
      <c r="J3" s="1788"/>
      <c r="K3" s="720" t="s">
        <v>37</v>
      </c>
      <c r="L3" s="721" t="s">
        <v>420</v>
      </c>
      <c r="M3" s="721"/>
    </row>
    <row r="4" spans="1:13">
      <c r="A4" s="720" t="s">
        <v>37</v>
      </c>
      <c r="B4" s="720" t="s">
        <v>37</v>
      </c>
      <c r="C4" s="720" t="s">
        <v>37</v>
      </c>
      <c r="D4" s="720" t="s">
        <v>37</v>
      </c>
      <c r="E4" s="720" t="s">
        <v>37</v>
      </c>
      <c r="F4" s="720" t="s">
        <v>37</v>
      </c>
      <c r="G4" s="720" t="s">
        <v>37</v>
      </c>
      <c r="H4" s="720" t="s">
        <v>421</v>
      </c>
      <c r="I4" s="720"/>
      <c r="J4" s="720" t="s">
        <v>37</v>
      </c>
      <c r="K4" s="720" t="s">
        <v>37</v>
      </c>
      <c r="L4" s="720" t="s">
        <v>37</v>
      </c>
      <c r="M4" s="720" t="s">
        <v>37</v>
      </c>
    </row>
    <row r="5" spans="1:13" ht="45">
      <c r="A5" s="720" t="s">
        <v>37</v>
      </c>
      <c r="B5" s="722" t="s">
        <v>422</v>
      </c>
      <c r="C5" s="723" t="s">
        <v>423</v>
      </c>
      <c r="D5" s="723" t="s">
        <v>424</v>
      </c>
      <c r="E5" s="724" t="s">
        <v>57</v>
      </c>
      <c r="F5" s="720" t="s">
        <v>37</v>
      </c>
      <c r="G5" s="722" t="s">
        <v>422</v>
      </c>
      <c r="H5" s="723" t="s">
        <v>423</v>
      </c>
      <c r="I5" s="723" t="s">
        <v>424</v>
      </c>
      <c r="J5" s="724" t="s">
        <v>57</v>
      </c>
      <c r="K5" s="720" t="s">
        <v>37</v>
      </c>
      <c r="L5" s="722" t="s">
        <v>422</v>
      </c>
      <c r="M5" s="723" t="s">
        <v>425</v>
      </c>
    </row>
    <row r="6" spans="1:13">
      <c r="A6" s="720" t="s">
        <v>37</v>
      </c>
      <c r="B6" s="725">
        <v>46266</v>
      </c>
      <c r="C6" s="726">
        <f>'[1]SEPTIEMBRE 2026'!G5</f>
        <v>20000</v>
      </c>
      <c r="D6" s="726">
        <f>'[1]SEPTIEMBRE 2026'!H5</f>
        <v>16000</v>
      </c>
      <c r="E6" s="727">
        <f>SUM(C6,D6)</f>
        <v>36000</v>
      </c>
      <c r="F6" s="745"/>
      <c r="G6" s="725">
        <f t="shared" ref="G6:G35" si="0">B6</f>
        <v>46266</v>
      </c>
      <c r="H6" s="726">
        <f>'[2]SEPTIEMBRE 2026'!G5</f>
        <v>3800</v>
      </c>
      <c r="I6" s="726">
        <f>'[2]SEPTIEMBRE 2026'!H5</f>
        <v>3850</v>
      </c>
      <c r="J6" s="727">
        <f>SUM(H6,I6)</f>
        <v>7650</v>
      </c>
      <c r="K6" s="720" t="s">
        <v>37</v>
      </c>
      <c r="L6" s="725">
        <f t="shared" ref="L6:L35" si="1">G6</f>
        <v>46266</v>
      </c>
      <c r="M6" s="730">
        <f>[3]REACTIVOS!Z610</f>
        <v>3000</v>
      </c>
    </row>
    <row r="7" spans="1:13">
      <c r="A7" s="720" t="s">
        <v>37</v>
      </c>
      <c r="B7" s="725">
        <v>46267</v>
      </c>
      <c r="C7" s="726">
        <f>'[1]SEPTIEMBRE 2026'!G6</f>
        <v>14000</v>
      </c>
      <c r="D7" s="726">
        <f>'[1]SEPTIEMBRE 2026'!H6</f>
        <v>18000</v>
      </c>
      <c r="E7" s="727">
        <f t="shared" ref="E7:E35" si="2">SUM(C7,D7)</f>
        <v>32000</v>
      </c>
      <c r="F7" s="745"/>
      <c r="G7" s="725">
        <f t="shared" si="0"/>
        <v>46267</v>
      </c>
      <c r="H7" s="726">
        <f>'[2]SEPTIEMBRE 2026'!G6</f>
        <v>3850</v>
      </c>
      <c r="I7" s="726">
        <f>'[2]SEPTIEMBRE 2026'!H6</f>
        <v>3850</v>
      </c>
      <c r="J7" s="727">
        <f t="shared" ref="J7:J35" si="3">SUM(H7,I7)</f>
        <v>7700</v>
      </c>
      <c r="K7" s="720" t="s">
        <v>37</v>
      </c>
      <c r="L7" s="725">
        <f t="shared" si="1"/>
        <v>46267</v>
      </c>
      <c r="M7" s="730">
        <f>[3]REACTIVOS!Z611</f>
        <v>3500</v>
      </c>
    </row>
    <row r="8" spans="1:13">
      <c r="A8" s="720" t="s">
        <v>37</v>
      </c>
      <c r="B8" s="725">
        <v>46268</v>
      </c>
      <c r="C8" s="726">
        <f>'[1]SEPTIEMBRE 2026'!G7</f>
        <v>18000</v>
      </c>
      <c r="D8" s="726">
        <f>'[1]SEPTIEMBRE 2026'!H7</f>
        <v>18000</v>
      </c>
      <c r="E8" s="727">
        <f t="shared" si="2"/>
        <v>36000</v>
      </c>
      <c r="F8" s="745"/>
      <c r="G8" s="725">
        <f t="shared" si="0"/>
        <v>46268</v>
      </c>
      <c r="H8" s="726">
        <f>'[2]SEPTIEMBRE 2026'!G7</f>
        <v>3425</v>
      </c>
      <c r="I8" s="726">
        <f>'[2]SEPTIEMBRE 2026'!H7</f>
        <v>4250</v>
      </c>
      <c r="J8" s="727">
        <f t="shared" si="3"/>
        <v>7675</v>
      </c>
      <c r="K8" s="720" t="s">
        <v>37</v>
      </c>
      <c r="L8" s="725">
        <f t="shared" si="1"/>
        <v>46268</v>
      </c>
      <c r="M8" s="730">
        <f>[3]REACTIVOS!Z612</f>
        <v>3000</v>
      </c>
    </row>
    <row r="9" spans="1:13">
      <c r="A9" s="720" t="s">
        <v>37</v>
      </c>
      <c r="B9" s="725">
        <v>46269</v>
      </c>
      <c r="C9" s="726">
        <f>'[1]SEPTIEMBRE 2026'!G8</f>
        <v>20000</v>
      </c>
      <c r="D9" s="726">
        <f>'[1]SEPTIEMBRE 2026'!H8</f>
        <v>18000</v>
      </c>
      <c r="E9" s="727">
        <f t="shared" si="2"/>
        <v>38000</v>
      </c>
      <c r="F9" s="745"/>
      <c r="G9" s="725">
        <f t="shared" si="0"/>
        <v>46269</v>
      </c>
      <c r="H9" s="726">
        <f>'[2]SEPTIEMBRE 2026'!G8</f>
        <v>3950</v>
      </c>
      <c r="I9" s="726">
        <f>'[2]SEPTIEMBRE 2026'!H8</f>
        <v>3150</v>
      </c>
      <c r="J9" s="727">
        <f t="shared" si="3"/>
        <v>7100</v>
      </c>
      <c r="K9" s="720" t="s">
        <v>37</v>
      </c>
      <c r="L9" s="725">
        <f t="shared" si="1"/>
        <v>46269</v>
      </c>
      <c r="M9" s="730">
        <f>[3]REACTIVOS!Z613</f>
        <v>2500</v>
      </c>
    </row>
    <row r="10" spans="1:13">
      <c r="A10" s="720" t="s">
        <v>37</v>
      </c>
      <c r="B10" s="725">
        <v>46270</v>
      </c>
      <c r="C10" s="726">
        <f>'[1]SEPTIEMBRE 2026'!G9</f>
        <v>14000</v>
      </c>
      <c r="D10" s="726">
        <f>'[1]SEPTIEMBRE 2026'!H9</f>
        <v>14000</v>
      </c>
      <c r="E10" s="727">
        <f t="shared" si="2"/>
        <v>28000</v>
      </c>
      <c r="F10" s="745"/>
      <c r="G10" s="725">
        <f t="shared" si="0"/>
        <v>46270</v>
      </c>
      <c r="H10" s="726">
        <f>'[2]SEPTIEMBRE 2026'!G9</f>
        <v>3950</v>
      </c>
      <c r="I10" s="726">
        <f>'[2]SEPTIEMBRE 2026'!H9</f>
        <v>3400</v>
      </c>
      <c r="J10" s="727">
        <f t="shared" si="3"/>
        <v>7350</v>
      </c>
      <c r="K10" s="720" t="s">
        <v>37</v>
      </c>
      <c r="L10" s="725">
        <f t="shared" si="1"/>
        <v>46270</v>
      </c>
      <c r="M10" s="730">
        <f>[3]REACTIVOS!Z614</f>
        <v>2500</v>
      </c>
    </row>
    <row r="11" spans="1:13">
      <c r="A11" s="720" t="s">
        <v>37</v>
      </c>
      <c r="B11" s="725">
        <v>46271</v>
      </c>
      <c r="C11" s="726">
        <f>'[1]SEPTIEMBRE 2026'!G10</f>
        <v>14000</v>
      </c>
      <c r="D11" s="726">
        <f>'[1]SEPTIEMBRE 2026'!H10</f>
        <v>18000</v>
      </c>
      <c r="E11" s="727">
        <f t="shared" si="2"/>
        <v>32000</v>
      </c>
      <c r="F11" s="745"/>
      <c r="G11" s="725">
        <f t="shared" si="0"/>
        <v>46271</v>
      </c>
      <c r="H11" s="726">
        <f>'[2]SEPTIEMBRE 2026'!G10</f>
        <v>3900</v>
      </c>
      <c r="I11" s="726">
        <f>'[2]SEPTIEMBRE 2026'!H10</f>
        <v>3200</v>
      </c>
      <c r="J11" s="727">
        <f t="shared" si="3"/>
        <v>7100</v>
      </c>
      <c r="K11" s="720" t="s">
        <v>37</v>
      </c>
      <c r="L11" s="725">
        <f t="shared" si="1"/>
        <v>46271</v>
      </c>
      <c r="M11" s="730">
        <f>[3]REACTIVOS!Z615</f>
        <v>2500</v>
      </c>
    </row>
    <row r="12" spans="1:13">
      <c r="A12" s="720" t="s">
        <v>37</v>
      </c>
      <c r="B12" s="725">
        <v>46272</v>
      </c>
      <c r="C12" s="726">
        <f>'[1]SEPTIEMBRE 2026'!G11</f>
        <v>14000</v>
      </c>
      <c r="D12" s="726">
        <f>'[1]SEPTIEMBRE 2026'!H11</f>
        <v>18000</v>
      </c>
      <c r="E12" s="727">
        <f t="shared" si="2"/>
        <v>32000</v>
      </c>
      <c r="F12" s="745"/>
      <c r="G12" s="725">
        <f t="shared" si="0"/>
        <v>46272</v>
      </c>
      <c r="H12" s="726">
        <f>'[2]SEPTIEMBRE 2026'!G11</f>
        <v>2550</v>
      </c>
      <c r="I12" s="726">
        <f>'[2]SEPTIEMBRE 2026'!H11</f>
        <v>3850</v>
      </c>
      <c r="J12" s="727">
        <f t="shared" si="3"/>
        <v>6400</v>
      </c>
      <c r="K12" s="720" t="s">
        <v>37</v>
      </c>
      <c r="L12" s="725">
        <f t="shared" si="1"/>
        <v>46272</v>
      </c>
      <c r="M12" s="730">
        <f>[3]REACTIVOS!Z616</f>
        <v>2000</v>
      </c>
    </row>
    <row r="13" spans="1:13">
      <c r="A13" s="720" t="s">
        <v>37</v>
      </c>
      <c r="B13" s="725">
        <v>46273</v>
      </c>
      <c r="C13" s="726">
        <f>'[1]SEPTIEMBRE 2026'!G12</f>
        <v>16000</v>
      </c>
      <c r="D13" s="726">
        <f>'[1]SEPTIEMBRE 2026'!H12</f>
        <v>18000</v>
      </c>
      <c r="E13" s="727">
        <f t="shared" si="2"/>
        <v>34000</v>
      </c>
      <c r="F13" s="745"/>
      <c r="G13" s="725">
        <f t="shared" si="0"/>
        <v>46273</v>
      </c>
      <c r="H13" s="726">
        <f>'[2]SEPTIEMBRE 2026'!G12</f>
        <v>3400</v>
      </c>
      <c r="I13" s="726">
        <f>'[2]SEPTIEMBRE 2026'!H12</f>
        <v>4050</v>
      </c>
      <c r="J13" s="727">
        <f t="shared" si="3"/>
        <v>7450</v>
      </c>
      <c r="K13" s="720" t="s">
        <v>37</v>
      </c>
      <c r="L13" s="725">
        <f t="shared" si="1"/>
        <v>46273</v>
      </c>
      <c r="M13" s="730">
        <f>[3]REACTIVOS!Z617</f>
        <v>2500</v>
      </c>
    </row>
    <row r="14" spans="1:13">
      <c r="A14" s="720" t="s">
        <v>37</v>
      </c>
      <c r="B14" s="725">
        <v>46274</v>
      </c>
      <c r="C14" s="726">
        <f>'[1]SEPTIEMBRE 2026'!G13</f>
        <v>16000</v>
      </c>
      <c r="D14" s="726">
        <f>'[1]SEPTIEMBRE 2026'!H13</f>
        <v>20000</v>
      </c>
      <c r="E14" s="727">
        <f t="shared" si="2"/>
        <v>36000</v>
      </c>
      <c r="F14" s="745"/>
      <c r="G14" s="725">
        <f t="shared" si="0"/>
        <v>46274</v>
      </c>
      <c r="H14" s="726">
        <f>'[2]SEPTIEMBRE 2026'!G13</f>
        <v>4950</v>
      </c>
      <c r="I14" s="726">
        <f>'[2]SEPTIEMBRE 2026'!H13</f>
        <v>4400</v>
      </c>
      <c r="J14" s="727">
        <f t="shared" si="3"/>
        <v>9350</v>
      </c>
      <c r="K14" s="720" t="s">
        <v>37</v>
      </c>
      <c r="L14" s="725">
        <f t="shared" si="1"/>
        <v>46274</v>
      </c>
      <c r="M14" s="730">
        <f>[3]REACTIVOS!Z618</f>
        <v>2500</v>
      </c>
    </row>
    <row r="15" spans="1:13">
      <c r="A15" s="720" t="s">
        <v>37</v>
      </c>
      <c r="B15" s="725">
        <v>46275</v>
      </c>
      <c r="C15" s="726">
        <f>'[1]SEPTIEMBRE 2026'!G14</f>
        <v>18000</v>
      </c>
      <c r="D15" s="726">
        <f>'[1]SEPTIEMBRE 2026'!H14</f>
        <v>18000</v>
      </c>
      <c r="E15" s="727">
        <f t="shared" si="2"/>
        <v>36000</v>
      </c>
      <c r="F15" s="745"/>
      <c r="G15" s="725">
        <f t="shared" si="0"/>
        <v>46275</v>
      </c>
      <c r="H15" s="726">
        <f>'[2]SEPTIEMBRE 2026'!G14</f>
        <v>3150</v>
      </c>
      <c r="I15" s="726">
        <f>'[2]SEPTIEMBRE 2026'!H14</f>
        <v>3150</v>
      </c>
      <c r="J15" s="727">
        <f t="shared" si="3"/>
        <v>6300</v>
      </c>
      <c r="K15" s="720" t="s">
        <v>37</v>
      </c>
      <c r="L15" s="725">
        <f t="shared" si="1"/>
        <v>46275</v>
      </c>
      <c r="M15" s="730">
        <f>[3]REACTIVOS!Z619</f>
        <v>2500</v>
      </c>
    </row>
    <row r="16" spans="1:13">
      <c r="A16" s="720" t="s">
        <v>37</v>
      </c>
      <c r="B16" s="725">
        <v>46276</v>
      </c>
      <c r="C16" s="726">
        <f>'[1]SEPTIEMBRE 2026'!G15</f>
        <v>18000</v>
      </c>
      <c r="D16" s="726">
        <f>'[1]SEPTIEMBRE 2026'!H15</f>
        <v>18000</v>
      </c>
      <c r="E16" s="727">
        <f t="shared" si="2"/>
        <v>36000</v>
      </c>
      <c r="F16" s="745"/>
      <c r="G16" s="725">
        <f t="shared" si="0"/>
        <v>46276</v>
      </c>
      <c r="H16" s="726">
        <f>'[2]SEPTIEMBRE 2026'!G15</f>
        <v>3500</v>
      </c>
      <c r="I16" s="726">
        <f>'[2]SEPTIEMBRE 2026'!H15</f>
        <v>3150</v>
      </c>
      <c r="J16" s="727">
        <f t="shared" si="3"/>
        <v>6650</v>
      </c>
      <c r="K16" s="720" t="s">
        <v>37</v>
      </c>
      <c r="L16" s="725">
        <f t="shared" si="1"/>
        <v>46276</v>
      </c>
      <c r="M16" s="730">
        <f>[3]REACTIVOS!Z620</f>
        <v>2000</v>
      </c>
    </row>
    <row r="17" spans="1:13">
      <c r="A17" s="720" t="s">
        <v>37</v>
      </c>
      <c r="B17" s="725">
        <v>46277</v>
      </c>
      <c r="C17" s="726">
        <f>'[1]SEPTIEMBRE 2026'!G16</f>
        <v>0</v>
      </c>
      <c r="D17" s="726">
        <f>'[1]SEPTIEMBRE 2026'!H16</f>
        <v>18000</v>
      </c>
      <c r="E17" s="727">
        <f t="shared" si="2"/>
        <v>18000</v>
      </c>
      <c r="F17" s="745"/>
      <c r="G17" s="725">
        <f t="shared" si="0"/>
        <v>46277</v>
      </c>
      <c r="H17" s="726">
        <f>'[2]SEPTIEMBRE 2026'!G16</f>
        <v>350</v>
      </c>
      <c r="I17" s="726">
        <f>'[2]SEPTIEMBRE 2026'!H16</f>
        <v>3150</v>
      </c>
      <c r="J17" s="727">
        <f t="shared" si="3"/>
        <v>3500</v>
      </c>
      <c r="K17" s="720" t="s">
        <v>37</v>
      </c>
      <c r="L17" s="725">
        <f t="shared" si="1"/>
        <v>46277</v>
      </c>
      <c r="M17" s="730">
        <f>[3]REACTIVOS!Z621</f>
        <v>1500</v>
      </c>
    </row>
    <row r="18" spans="1:13">
      <c r="A18" s="720" t="s">
        <v>37</v>
      </c>
      <c r="B18" s="725">
        <v>46278</v>
      </c>
      <c r="C18" s="726">
        <f>'[1]SEPTIEMBRE 2026'!G17</f>
        <v>16000</v>
      </c>
      <c r="D18" s="726">
        <f>'[1]SEPTIEMBRE 2026'!H17</f>
        <v>20000</v>
      </c>
      <c r="E18" s="727">
        <f t="shared" si="2"/>
        <v>36000</v>
      </c>
      <c r="F18" s="745"/>
      <c r="G18" s="725">
        <f t="shared" si="0"/>
        <v>46278</v>
      </c>
      <c r="H18" s="726">
        <f>'[2]SEPTIEMBRE 2026'!G17</f>
        <v>5000</v>
      </c>
      <c r="I18" s="726">
        <f>'[2]SEPTIEMBRE 2026'!H17</f>
        <v>4450</v>
      </c>
      <c r="J18" s="727">
        <f t="shared" si="3"/>
        <v>9450</v>
      </c>
      <c r="K18" s="720" t="s">
        <v>37</v>
      </c>
      <c r="L18" s="725">
        <f t="shared" si="1"/>
        <v>46278</v>
      </c>
      <c r="M18" s="730">
        <f>[3]REACTIVOS!Z622</f>
        <v>3500</v>
      </c>
    </row>
    <row r="19" spans="1:13">
      <c r="A19" s="720" t="s">
        <v>37</v>
      </c>
      <c r="B19" s="725">
        <v>46279</v>
      </c>
      <c r="C19" s="726">
        <f>'[1]SEPTIEMBRE 2026'!G18</f>
        <v>16000</v>
      </c>
      <c r="D19" s="726">
        <f>'[1]SEPTIEMBRE 2026'!H18</f>
        <v>18000</v>
      </c>
      <c r="E19" s="727">
        <f t="shared" si="2"/>
        <v>34000</v>
      </c>
      <c r="F19" s="745"/>
      <c r="G19" s="725">
        <f t="shared" si="0"/>
        <v>46279</v>
      </c>
      <c r="H19" s="726">
        <f>'[2]SEPTIEMBRE 2026'!G18</f>
        <v>5100</v>
      </c>
      <c r="I19" s="726">
        <f>'[2]SEPTIEMBRE 2026'!H18</f>
        <v>3900</v>
      </c>
      <c r="J19" s="727">
        <f t="shared" si="3"/>
        <v>9000</v>
      </c>
      <c r="K19" s="720" t="s">
        <v>37</v>
      </c>
      <c r="L19" s="725">
        <f t="shared" si="1"/>
        <v>46279</v>
      </c>
      <c r="M19" s="730">
        <f>[3]REACTIVOS!Z623</f>
        <v>3500</v>
      </c>
    </row>
    <row r="20" spans="1:13">
      <c r="A20" s="720" t="s">
        <v>37</v>
      </c>
      <c r="B20" s="725">
        <v>46280</v>
      </c>
      <c r="C20" s="726">
        <f>'[1]SEPTIEMBRE 2026'!G19</f>
        <v>22000</v>
      </c>
      <c r="D20" s="726">
        <f>'[1]SEPTIEMBRE 2026'!H19</f>
        <v>20000</v>
      </c>
      <c r="E20" s="727">
        <f t="shared" si="2"/>
        <v>42000</v>
      </c>
      <c r="F20" s="745"/>
      <c r="G20" s="725">
        <f t="shared" si="0"/>
        <v>46280</v>
      </c>
      <c r="H20" s="726">
        <f>'[2]SEPTIEMBRE 2026'!G19</f>
        <v>4000</v>
      </c>
      <c r="I20" s="726">
        <f>'[2]SEPTIEMBRE 2026'!H19</f>
        <v>3900</v>
      </c>
      <c r="J20" s="727">
        <f t="shared" si="3"/>
        <v>7900</v>
      </c>
      <c r="K20" s="720" t="s">
        <v>37</v>
      </c>
      <c r="L20" s="725">
        <f t="shared" si="1"/>
        <v>46280</v>
      </c>
      <c r="M20" s="730">
        <f>[3]REACTIVOS!Z624</f>
        <v>3500</v>
      </c>
    </row>
    <row r="21" spans="1:13">
      <c r="A21" s="720" t="s">
        <v>37</v>
      </c>
      <c r="B21" s="725">
        <v>46281</v>
      </c>
      <c r="C21" s="726">
        <f>'[1]SEPTIEMBRE 2026'!G20</f>
        <v>20000</v>
      </c>
      <c r="D21" s="726">
        <f>'[1]SEPTIEMBRE 2026'!H20</f>
        <v>20000</v>
      </c>
      <c r="E21" s="727">
        <f t="shared" si="2"/>
        <v>40000</v>
      </c>
      <c r="F21" s="745"/>
      <c r="G21" s="725">
        <f t="shared" si="0"/>
        <v>46281</v>
      </c>
      <c r="H21" s="726">
        <f>'[2]SEPTIEMBRE 2026'!G20</f>
        <v>3700</v>
      </c>
      <c r="I21" s="726">
        <f>'[2]SEPTIEMBRE 2026'!H20</f>
        <v>3700</v>
      </c>
      <c r="J21" s="727">
        <f t="shared" si="3"/>
        <v>7400</v>
      </c>
      <c r="K21" s="720" t="s">
        <v>37</v>
      </c>
      <c r="L21" s="725">
        <f t="shared" si="1"/>
        <v>46281</v>
      </c>
      <c r="M21" s="730">
        <f>[3]REACTIVOS!Z625</f>
        <v>3500</v>
      </c>
    </row>
    <row r="22" spans="1:13">
      <c r="A22" s="720" t="s">
        <v>37</v>
      </c>
      <c r="B22" s="725">
        <v>46282</v>
      </c>
      <c r="C22" s="726">
        <f>'[1]SEPTIEMBRE 2026'!G21</f>
        <v>18000</v>
      </c>
      <c r="D22" s="726">
        <f>'[1]SEPTIEMBRE 2026'!H21</f>
        <v>18000</v>
      </c>
      <c r="E22" s="727">
        <f t="shared" si="2"/>
        <v>36000</v>
      </c>
      <c r="F22" s="745"/>
      <c r="G22" s="725">
        <f t="shared" si="0"/>
        <v>46282</v>
      </c>
      <c r="H22" s="726">
        <f>'[2]SEPTIEMBRE 2026'!G21</f>
        <v>3500</v>
      </c>
      <c r="I22" s="726">
        <f>'[2]SEPTIEMBRE 2026'!H21</f>
        <v>3800</v>
      </c>
      <c r="J22" s="727">
        <f t="shared" si="3"/>
        <v>7300</v>
      </c>
      <c r="K22" s="720" t="s">
        <v>37</v>
      </c>
      <c r="L22" s="725">
        <f t="shared" si="1"/>
        <v>46282</v>
      </c>
      <c r="M22" s="730">
        <f>[3]REACTIVOS!Z626</f>
        <v>3000</v>
      </c>
    </row>
    <row r="23" spans="1:13">
      <c r="A23" s="720" t="s">
        <v>37</v>
      </c>
      <c r="B23" s="725">
        <v>46283</v>
      </c>
      <c r="C23" s="726">
        <f>'[1]SEPTIEMBRE 2026'!G22</f>
        <v>16000</v>
      </c>
      <c r="D23" s="726">
        <f>'[1]SEPTIEMBRE 2026'!H22</f>
        <v>18000</v>
      </c>
      <c r="E23" s="727">
        <f t="shared" si="2"/>
        <v>34000</v>
      </c>
      <c r="F23" s="745"/>
      <c r="G23" s="725">
        <f t="shared" si="0"/>
        <v>46283</v>
      </c>
      <c r="H23" s="726">
        <f>'[2]SEPTIEMBRE 2026'!G22</f>
        <v>3700</v>
      </c>
      <c r="I23" s="726">
        <f>'[2]SEPTIEMBRE 2026'!H22</f>
        <v>3150</v>
      </c>
      <c r="J23" s="727">
        <f t="shared" si="3"/>
        <v>6850</v>
      </c>
      <c r="K23" s="720" t="s">
        <v>37</v>
      </c>
      <c r="L23" s="725">
        <f t="shared" si="1"/>
        <v>46283</v>
      </c>
      <c r="M23" s="730">
        <f>[3]REACTIVOS!Z627</f>
        <v>3500</v>
      </c>
    </row>
    <row r="24" spans="1:13">
      <c r="A24" s="720" t="s">
        <v>37</v>
      </c>
      <c r="B24" s="725">
        <v>46284</v>
      </c>
      <c r="C24" s="726">
        <f>'[1]SEPTIEMBRE 2026'!G23</f>
        <v>16000</v>
      </c>
      <c r="D24" s="726">
        <f>'[1]SEPTIEMBRE 2026'!H23</f>
        <v>20000</v>
      </c>
      <c r="E24" s="727">
        <f t="shared" si="2"/>
        <v>36000</v>
      </c>
      <c r="F24" s="745"/>
      <c r="G24" s="725">
        <f t="shared" si="0"/>
        <v>46284</v>
      </c>
      <c r="H24" s="726">
        <f>'[2]SEPTIEMBRE 2026'!G23</f>
        <v>3250</v>
      </c>
      <c r="I24" s="726">
        <f>'[2]SEPTIEMBRE 2026'!H23</f>
        <v>3600</v>
      </c>
      <c r="J24" s="727">
        <f t="shared" si="3"/>
        <v>6850</v>
      </c>
      <c r="K24" s="720" t="s">
        <v>37</v>
      </c>
      <c r="L24" s="725">
        <f t="shared" si="1"/>
        <v>46284</v>
      </c>
      <c r="M24" s="730">
        <f>[3]REACTIVOS!Z628</f>
        <v>3000</v>
      </c>
    </row>
    <row r="25" spans="1:13">
      <c r="A25" s="720" t="s">
        <v>37</v>
      </c>
      <c r="B25" s="725">
        <v>46285</v>
      </c>
      <c r="C25" s="726">
        <f>'[1]SEPTIEMBRE 2026'!G24</f>
        <v>16000</v>
      </c>
      <c r="D25" s="726">
        <f>'[1]SEPTIEMBRE 2026'!H24</f>
        <v>18000</v>
      </c>
      <c r="E25" s="727">
        <f t="shared" si="2"/>
        <v>34000</v>
      </c>
      <c r="F25" s="745"/>
      <c r="G25" s="725">
        <f t="shared" si="0"/>
        <v>46285</v>
      </c>
      <c r="H25" s="726">
        <f>'[2]SEPTIEMBRE 2026'!G24</f>
        <v>3950</v>
      </c>
      <c r="I25" s="726">
        <f>'[2]SEPTIEMBRE 2026'!H24</f>
        <v>4350</v>
      </c>
      <c r="J25" s="727">
        <f t="shared" si="3"/>
        <v>8300</v>
      </c>
      <c r="K25" s="720" t="s">
        <v>37</v>
      </c>
      <c r="L25" s="725">
        <f t="shared" si="1"/>
        <v>46285</v>
      </c>
      <c r="M25" s="730">
        <f>[3]REACTIVOS!Z629</f>
        <v>3000</v>
      </c>
    </row>
    <row r="26" spans="1:13">
      <c r="A26" s="720" t="s">
        <v>37</v>
      </c>
      <c r="B26" s="725">
        <v>46286</v>
      </c>
      <c r="C26" s="726">
        <f>'[1]SEPTIEMBRE 2026'!G25</f>
        <v>24000</v>
      </c>
      <c r="D26" s="726">
        <f>'[1]SEPTIEMBRE 2026'!H25</f>
        <v>18000</v>
      </c>
      <c r="E26" s="727">
        <f t="shared" si="2"/>
        <v>42000</v>
      </c>
      <c r="F26" s="745"/>
      <c r="G26" s="725">
        <f t="shared" si="0"/>
        <v>46286</v>
      </c>
      <c r="H26" s="726">
        <f>'[2]SEPTIEMBRE 2026'!G25</f>
        <v>4400</v>
      </c>
      <c r="I26" s="726">
        <f>'[2]SEPTIEMBRE 2026'!H25</f>
        <v>3150</v>
      </c>
      <c r="J26" s="727">
        <f t="shared" si="3"/>
        <v>7550</v>
      </c>
      <c r="K26" s="720" t="s">
        <v>37</v>
      </c>
      <c r="L26" s="725">
        <f t="shared" si="1"/>
        <v>46286</v>
      </c>
      <c r="M26" s="730">
        <f>[3]REACTIVOS!Z630</f>
        <v>2500</v>
      </c>
    </row>
    <row r="27" spans="1:13">
      <c r="A27" s="720" t="s">
        <v>37</v>
      </c>
      <c r="B27" s="725">
        <v>46287</v>
      </c>
      <c r="C27" s="726">
        <v>22000</v>
      </c>
      <c r="D27" s="726">
        <v>18000</v>
      </c>
      <c r="E27" s="727">
        <f t="shared" si="2"/>
        <v>40000</v>
      </c>
      <c r="F27" s="745"/>
      <c r="G27" s="725">
        <f t="shared" si="0"/>
        <v>46287</v>
      </c>
      <c r="H27" s="726">
        <v>3150</v>
      </c>
      <c r="I27" s="726">
        <v>3150</v>
      </c>
      <c r="J27" s="727">
        <f t="shared" si="3"/>
        <v>6300</v>
      </c>
      <c r="K27" s="720" t="s">
        <v>37</v>
      </c>
      <c r="L27" s="725">
        <f t="shared" si="1"/>
        <v>46287</v>
      </c>
      <c r="M27" s="730">
        <f>[3]REACTIVOS!Z631</f>
        <v>2000</v>
      </c>
    </row>
    <row r="28" spans="1:13">
      <c r="A28" s="720" t="s">
        <v>37</v>
      </c>
      <c r="B28" s="725">
        <v>46288</v>
      </c>
      <c r="C28" s="726">
        <f>'[1]SEPTIEMBRE 2026'!G27</f>
        <v>20000</v>
      </c>
      <c r="D28" s="726">
        <f>'[1]SEPTIEMBRE 2026'!H27</f>
        <v>22000</v>
      </c>
      <c r="E28" s="727">
        <f t="shared" si="2"/>
        <v>42000</v>
      </c>
      <c r="F28" s="745"/>
      <c r="G28" s="725">
        <f t="shared" si="0"/>
        <v>46288</v>
      </c>
      <c r="H28" s="726">
        <f>'[2]SEPTIEMBRE 2026'!G27</f>
        <v>3250</v>
      </c>
      <c r="I28" s="726">
        <f>'[2]SEPTIEMBRE 2026'!H27</f>
        <v>3450</v>
      </c>
      <c r="J28" s="727">
        <f t="shared" si="3"/>
        <v>6700</v>
      </c>
      <c r="K28" s="720" t="s">
        <v>37</v>
      </c>
      <c r="L28" s="725">
        <f t="shared" si="1"/>
        <v>46288</v>
      </c>
      <c r="M28" s="730">
        <f>[3]REACTIVOS!Z632</f>
        <v>2000</v>
      </c>
    </row>
    <row r="29" spans="1:13">
      <c r="A29" s="720" t="s">
        <v>37</v>
      </c>
      <c r="B29" s="725">
        <v>46289</v>
      </c>
      <c r="C29" s="726">
        <f>'[1]SEPTIEMBRE 2026'!G28</f>
        <v>30000</v>
      </c>
      <c r="D29" s="726">
        <f>'[1]SEPTIEMBRE 2026'!H28</f>
        <v>24000</v>
      </c>
      <c r="E29" s="727">
        <f t="shared" si="2"/>
        <v>54000</v>
      </c>
      <c r="F29" s="745"/>
      <c r="G29" s="725">
        <f t="shared" si="0"/>
        <v>46289</v>
      </c>
      <c r="H29" s="726">
        <f>'[2]SEPTIEMBRE 2026'!G28</f>
        <v>4150</v>
      </c>
      <c r="I29" s="726">
        <f>'[2]SEPTIEMBRE 2026'!H28</f>
        <v>4800</v>
      </c>
      <c r="J29" s="727">
        <f t="shared" si="3"/>
        <v>8950</v>
      </c>
      <c r="K29" s="720" t="s">
        <v>37</v>
      </c>
      <c r="L29" s="725">
        <f t="shared" si="1"/>
        <v>46289</v>
      </c>
      <c r="M29" s="730">
        <f>[3]REACTIVOS!Z633</f>
        <v>2000</v>
      </c>
    </row>
    <row r="30" spans="1:13">
      <c r="A30" s="720"/>
      <c r="B30" s="725">
        <v>46290</v>
      </c>
      <c r="C30" s="726">
        <f>'[1]SEPTIEMBRE 2026'!G29</f>
        <v>26000</v>
      </c>
      <c r="D30" s="726">
        <f>'[1]SEPTIEMBRE 2026'!H29</f>
        <v>26000</v>
      </c>
      <c r="E30" s="727">
        <f t="shared" si="2"/>
        <v>52000</v>
      </c>
      <c r="F30" s="720"/>
      <c r="G30" s="725">
        <f t="shared" si="0"/>
        <v>46290</v>
      </c>
      <c r="H30" s="726">
        <f>'[2]SEPTIEMBRE 2026'!G29</f>
        <v>4000</v>
      </c>
      <c r="I30" s="726">
        <f>'[2]SEPTIEMBRE 2026'!H29</f>
        <v>4400</v>
      </c>
      <c r="J30" s="727">
        <f t="shared" si="3"/>
        <v>8400</v>
      </c>
      <c r="K30" s="720"/>
      <c r="L30" s="725">
        <f t="shared" si="1"/>
        <v>46290</v>
      </c>
      <c r="M30" s="730">
        <f>[3]REACTIVOS!Z634</f>
        <v>2000</v>
      </c>
    </row>
    <row r="31" spans="1:13">
      <c r="A31" s="720"/>
      <c r="B31" s="725">
        <v>46291</v>
      </c>
      <c r="C31" s="726">
        <f>'[1]SEPTIEMBRE 2026'!G30</f>
        <v>20000</v>
      </c>
      <c r="D31" s="726">
        <f>'[1]SEPTIEMBRE 2026'!H30</f>
        <v>16000</v>
      </c>
      <c r="E31" s="727">
        <f t="shared" si="2"/>
        <v>36000</v>
      </c>
      <c r="F31" s="720"/>
      <c r="G31" s="725">
        <f t="shared" si="0"/>
        <v>46291</v>
      </c>
      <c r="H31" s="726">
        <f>'[2]SEPTIEMBRE 2026'!G30</f>
        <v>3850</v>
      </c>
      <c r="I31" s="726">
        <f>'[2]SEPTIEMBRE 2026'!H30</f>
        <v>3150</v>
      </c>
      <c r="J31" s="727">
        <f t="shared" si="3"/>
        <v>7000</v>
      </c>
      <c r="K31" s="720"/>
      <c r="L31" s="725">
        <f t="shared" si="1"/>
        <v>46291</v>
      </c>
      <c r="M31" s="730">
        <f>[3]REACTIVOS!Z635</f>
        <v>2500</v>
      </c>
    </row>
    <row r="32" spans="1:13">
      <c r="A32" s="720"/>
      <c r="B32" s="725">
        <v>46292</v>
      </c>
      <c r="C32" s="726">
        <f>'[1]SEPTIEMBRE 2026'!G31</f>
        <v>24000</v>
      </c>
      <c r="D32" s="726">
        <f>'[1]SEPTIEMBRE 2026'!H31</f>
        <v>20000</v>
      </c>
      <c r="E32" s="727">
        <f t="shared" si="2"/>
        <v>44000</v>
      </c>
      <c r="F32" s="720"/>
      <c r="G32" s="725">
        <f t="shared" si="0"/>
        <v>46292</v>
      </c>
      <c r="H32" s="726">
        <f>'[2]SEPTIEMBRE 2026'!G31</f>
        <v>3450</v>
      </c>
      <c r="I32" s="726">
        <f>'[2]SEPTIEMBRE 2026'!H31</f>
        <v>3600</v>
      </c>
      <c r="J32" s="727">
        <f t="shared" si="3"/>
        <v>7050</v>
      </c>
      <c r="K32" s="720"/>
      <c r="L32" s="725">
        <f t="shared" si="1"/>
        <v>46292</v>
      </c>
      <c r="M32" s="730">
        <f>[3]REACTIVOS!Z636</f>
        <v>2500</v>
      </c>
    </row>
    <row r="33" spans="1:13">
      <c r="A33" s="720" t="s">
        <v>37</v>
      </c>
      <c r="B33" s="725">
        <v>46293</v>
      </c>
      <c r="C33" s="726">
        <f>'[1]SEPTIEMBRE 2026'!G32</f>
        <v>24000</v>
      </c>
      <c r="D33" s="726">
        <f>'[1]SEPTIEMBRE 2026'!H32</f>
        <v>20000</v>
      </c>
      <c r="E33" s="727">
        <f t="shared" si="2"/>
        <v>44000</v>
      </c>
      <c r="F33" s="720" t="s">
        <v>37</v>
      </c>
      <c r="G33" s="725">
        <f t="shared" si="0"/>
        <v>46293</v>
      </c>
      <c r="H33" s="726">
        <f>'[2]SEPTIEMBRE 2026'!G32</f>
        <v>3250</v>
      </c>
      <c r="I33" s="726">
        <f>'[2]SEPTIEMBRE 2026'!H32</f>
        <v>3800</v>
      </c>
      <c r="J33" s="727">
        <f t="shared" si="3"/>
        <v>7050</v>
      </c>
      <c r="K33" s="720" t="s">
        <v>37</v>
      </c>
      <c r="L33" s="725">
        <f t="shared" si="1"/>
        <v>46293</v>
      </c>
      <c r="M33" s="730">
        <f>[3]REACTIVOS!Z637</f>
        <v>3000</v>
      </c>
    </row>
    <row r="34" spans="1:13">
      <c r="A34" s="720" t="s">
        <v>37</v>
      </c>
      <c r="B34" s="725">
        <v>46294</v>
      </c>
      <c r="C34" s="726">
        <f>'[1]SEPTIEMBRE 2026'!G33</f>
        <v>20000</v>
      </c>
      <c r="D34" s="726">
        <f>'[1]SEPTIEMBRE 2026'!H33</f>
        <v>16000</v>
      </c>
      <c r="E34" s="727">
        <f t="shared" si="2"/>
        <v>36000</v>
      </c>
      <c r="F34" s="720" t="s">
        <v>37</v>
      </c>
      <c r="G34" s="725">
        <f t="shared" si="0"/>
        <v>46294</v>
      </c>
      <c r="H34" s="726">
        <f>'[2]SEPTIEMBRE 2026'!G33</f>
        <v>3600</v>
      </c>
      <c r="I34" s="726">
        <f>'[2]SEPTIEMBRE 2026'!H33</f>
        <v>3350</v>
      </c>
      <c r="J34" s="727">
        <f t="shared" si="3"/>
        <v>6950</v>
      </c>
      <c r="K34" s="720" t="s">
        <v>37</v>
      </c>
      <c r="L34" s="725">
        <f t="shared" si="1"/>
        <v>46294</v>
      </c>
      <c r="M34" s="730">
        <f>[3]REACTIVOS!Z638</f>
        <v>3000</v>
      </c>
    </row>
    <row r="35" spans="1:13">
      <c r="A35" s="720" t="s">
        <v>37</v>
      </c>
      <c r="B35" s="725">
        <v>46295</v>
      </c>
      <c r="C35" s="726">
        <f>'[1]SEPTIEMBRE 2026'!G34</f>
        <v>0</v>
      </c>
      <c r="D35" s="726">
        <f>'[1]SEPTIEMBRE 2026'!H34</f>
        <v>0</v>
      </c>
      <c r="E35" s="727">
        <f t="shared" si="2"/>
        <v>0</v>
      </c>
      <c r="F35" s="720" t="s">
        <v>37</v>
      </c>
      <c r="G35" s="725">
        <f t="shared" si="0"/>
        <v>46295</v>
      </c>
      <c r="H35" s="726">
        <f>'[2]SEPTIEMBRE 2026'!G34</f>
        <v>0</v>
      </c>
      <c r="I35" s="726">
        <f>'[2]SEPTIEMBRE 2026'!H34</f>
        <v>0</v>
      </c>
      <c r="J35" s="727">
        <f t="shared" si="3"/>
        <v>0</v>
      </c>
      <c r="K35" s="720" t="s">
        <v>37</v>
      </c>
      <c r="L35" s="725">
        <f t="shared" si="1"/>
        <v>46295</v>
      </c>
      <c r="M35" s="730">
        <f>[3]REACTIVOS!Z639</f>
        <v>0</v>
      </c>
    </row>
    <row r="36" spans="1:13">
      <c r="A36" s="720" t="s">
        <v>37</v>
      </c>
      <c r="B36" s="728" t="s">
        <v>426</v>
      </c>
      <c r="C36" s="729">
        <f>SUM(C6:C35)</f>
        <v>532000</v>
      </c>
      <c r="D36" s="729">
        <f>SUM(D6:D35)</f>
        <v>544000</v>
      </c>
      <c r="E36" s="729">
        <f>SUM(E6:E35)</f>
        <v>1076000</v>
      </c>
      <c r="F36" s="745"/>
      <c r="G36" s="728" t="s">
        <v>426</v>
      </c>
      <c r="H36" s="729">
        <f>SUM(H6:H35)</f>
        <v>106075</v>
      </c>
      <c r="I36" s="729">
        <f>SUM(I6:I35)</f>
        <v>107150</v>
      </c>
      <c r="J36" s="729">
        <f>SUM(J6:J35)</f>
        <v>213225</v>
      </c>
      <c r="K36" s="720" t="s">
        <v>37</v>
      </c>
      <c r="L36" s="728" t="s">
        <v>426</v>
      </c>
      <c r="M36" s="735">
        <f>SUM(M6:M35)</f>
        <v>78000</v>
      </c>
    </row>
    <row r="37" spans="1:13">
      <c r="A37" s="720" t="s">
        <v>37</v>
      </c>
      <c r="B37" s="720" t="s">
        <v>37</v>
      </c>
      <c r="C37" s="720" t="s">
        <v>37</v>
      </c>
      <c r="D37" s="720" t="s">
        <v>37</v>
      </c>
      <c r="E37" s="720" t="s">
        <v>37</v>
      </c>
      <c r="F37" s="720"/>
      <c r="G37" s="720" t="s">
        <v>37</v>
      </c>
      <c r="H37" s="720" t="s">
        <v>37</v>
      </c>
      <c r="I37" s="720" t="s">
        <v>37</v>
      </c>
      <c r="J37" s="720" t="s">
        <v>37</v>
      </c>
      <c r="K37" s="720" t="s">
        <v>37</v>
      </c>
      <c r="L37" s="720" t="s">
        <v>37</v>
      </c>
      <c r="M37" s="720" t="s">
        <v>37</v>
      </c>
    </row>
    <row r="38" spans="1:13">
      <c r="F38" s="746"/>
    </row>
  </sheetData>
  <mergeCells count="2">
    <mergeCell ref="B3:E3"/>
    <mergeCell ref="G3:J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F589-6FA4-465E-8D73-CBE7070AB215}">
  <dimension ref="A1:AH263"/>
  <sheetViews>
    <sheetView showGridLines="0" topLeftCell="A94" workbookViewId="0">
      <selection activeCell="E113" sqref="E113"/>
    </sheetView>
  </sheetViews>
  <sheetFormatPr baseColWidth="10" defaultColWidth="9.140625" defaultRowHeight="15"/>
  <cols>
    <col min="1" max="1" width="4.42578125" customWidth="1"/>
    <col min="2" max="2" width="1.5703125" style="63" customWidth="1"/>
    <col min="3" max="3" width="12" style="63" customWidth="1"/>
    <col min="4" max="4" width="22.42578125" customWidth="1"/>
    <col min="5" max="7" width="12.7109375" customWidth="1"/>
    <col min="8" max="8" width="13.28515625" customWidth="1"/>
    <col min="9" max="9" width="20.42578125" customWidth="1"/>
    <col min="10" max="10" width="17.140625" customWidth="1"/>
    <col min="11" max="20" width="12.7109375" customWidth="1"/>
    <col min="21" max="21" width="14.28515625" customWidth="1"/>
    <col min="22" max="22" width="20.85546875" customWidth="1"/>
    <col min="23" max="30" width="12.7109375" customWidth="1"/>
    <col min="31" max="31" width="13.28515625" customWidth="1"/>
    <col min="32" max="32" width="12.28515625" customWidth="1"/>
    <col min="33" max="33" width="11.140625" customWidth="1"/>
    <col min="34" max="34" width="14.5703125" customWidth="1"/>
  </cols>
  <sheetData>
    <row r="1" spans="2:34" ht="18.75">
      <c r="B1" s="1802"/>
      <c r="C1" s="1802"/>
      <c r="D1" s="1802"/>
      <c r="E1" s="1802"/>
      <c r="F1" s="1802"/>
      <c r="G1" s="1802"/>
      <c r="H1" s="1802"/>
      <c r="I1" s="915"/>
      <c r="J1" s="260"/>
      <c r="K1" s="260"/>
      <c r="L1" s="260"/>
    </row>
    <row r="2" spans="2:34" ht="18.75">
      <c r="B2" s="261"/>
      <c r="C2" s="261"/>
      <c r="D2" s="269" t="s">
        <v>427</v>
      </c>
      <c r="E2" s="268"/>
      <c r="F2" s="268"/>
      <c r="G2" s="268"/>
      <c r="H2" s="268"/>
      <c r="I2" s="268"/>
      <c r="J2" s="260"/>
      <c r="K2" s="260"/>
      <c r="L2" s="260"/>
    </row>
    <row r="3" spans="2:34" ht="11.25" customHeight="1">
      <c r="B3" s="262"/>
      <c r="C3" s="262"/>
      <c r="D3" s="263"/>
      <c r="E3" s="262"/>
      <c r="F3" s="262"/>
      <c r="G3" s="262"/>
      <c r="H3" s="262"/>
      <c r="I3" s="262"/>
      <c r="J3" s="260"/>
      <c r="K3" s="260"/>
      <c r="L3" s="260"/>
    </row>
    <row r="4" spans="2:34" ht="21">
      <c r="B4" s="264"/>
      <c r="C4" s="264"/>
      <c r="D4" s="270" t="s">
        <v>428</v>
      </c>
      <c r="E4" s="270" t="s">
        <v>429</v>
      </c>
      <c r="F4" s="271">
        <v>2026</v>
      </c>
      <c r="G4" s="266"/>
      <c r="H4" s="266"/>
      <c r="I4" s="266"/>
      <c r="J4" s="260"/>
      <c r="K4" s="260"/>
      <c r="L4" s="260"/>
    </row>
    <row r="5" spans="2:34">
      <c r="B5" s="264"/>
      <c r="C5" s="264"/>
      <c r="D5" s="265"/>
      <c r="E5" s="266"/>
      <c r="F5" s="266"/>
      <c r="G5" s="266"/>
      <c r="H5" s="266"/>
      <c r="I5" s="266"/>
      <c r="J5" s="260"/>
      <c r="K5" s="260"/>
      <c r="L5" s="260"/>
    </row>
    <row r="6" spans="2:34" s="275" customFormat="1" ht="24.75" customHeight="1">
      <c r="B6" s="276"/>
      <c r="C6" s="1791" t="s">
        <v>430</v>
      </c>
      <c r="D6" s="1793" t="s">
        <v>431</v>
      </c>
      <c r="E6" s="1795">
        <v>46235</v>
      </c>
      <c r="F6" s="1796"/>
      <c r="G6" s="1796"/>
      <c r="H6" s="1803"/>
      <c r="I6" s="1793" t="s">
        <v>431</v>
      </c>
      <c r="J6" s="1795">
        <v>46267</v>
      </c>
      <c r="K6" s="1796"/>
      <c r="L6" s="1796"/>
      <c r="M6" s="1796"/>
      <c r="N6" s="1795">
        <v>46268</v>
      </c>
      <c r="O6" s="1796"/>
      <c r="P6" s="1796"/>
      <c r="Q6" s="1796"/>
      <c r="R6" s="1795">
        <v>46269</v>
      </c>
      <c r="S6" s="1796"/>
      <c r="T6" s="1796"/>
      <c r="U6" s="1796"/>
      <c r="V6" s="1789" t="s">
        <v>431</v>
      </c>
      <c r="W6" s="1795">
        <v>46270</v>
      </c>
      <c r="X6" s="1796"/>
      <c r="Y6" s="1796"/>
      <c r="Z6" s="1803"/>
      <c r="AA6" s="1795">
        <v>46271</v>
      </c>
      <c r="AB6" s="1796"/>
      <c r="AC6" s="1796"/>
      <c r="AD6" s="1796"/>
      <c r="AE6" s="1795">
        <v>46272</v>
      </c>
      <c r="AF6" s="1796"/>
      <c r="AG6" s="1796"/>
      <c r="AH6" s="1796"/>
    </row>
    <row r="7" spans="2:34" s="274" customFormat="1" ht="24.75" customHeight="1">
      <c r="B7" s="264"/>
      <c r="C7" s="1792"/>
      <c r="D7" s="1804"/>
      <c r="E7" s="312" t="s">
        <v>432</v>
      </c>
      <c r="F7" s="303" t="s">
        <v>433</v>
      </c>
      <c r="G7" s="303" t="s">
        <v>434</v>
      </c>
      <c r="H7" s="925" t="s">
        <v>435</v>
      </c>
      <c r="I7" s="1804"/>
      <c r="J7" s="316" t="s">
        <v>432</v>
      </c>
      <c r="K7" s="304" t="s">
        <v>433</v>
      </c>
      <c r="L7" s="304" t="s">
        <v>434</v>
      </c>
      <c r="M7" s="305" t="s">
        <v>435</v>
      </c>
      <c r="N7" s="315" t="s">
        <v>432</v>
      </c>
      <c r="O7" s="304" t="s">
        <v>433</v>
      </c>
      <c r="P7" s="304" t="s">
        <v>434</v>
      </c>
      <c r="Q7" s="326" t="s">
        <v>435</v>
      </c>
      <c r="R7" s="316" t="s">
        <v>432</v>
      </c>
      <c r="S7" s="304" t="s">
        <v>433</v>
      </c>
      <c r="T7" s="304" t="s">
        <v>434</v>
      </c>
      <c r="U7" s="326" t="s">
        <v>435</v>
      </c>
      <c r="V7" s="1790"/>
      <c r="W7" s="315" t="s">
        <v>432</v>
      </c>
      <c r="X7" s="304" t="s">
        <v>433</v>
      </c>
      <c r="Y7" s="304" t="s">
        <v>434</v>
      </c>
      <c r="Z7" s="305" t="s">
        <v>435</v>
      </c>
      <c r="AA7" s="315" t="s">
        <v>432</v>
      </c>
      <c r="AB7" s="304" t="s">
        <v>433</v>
      </c>
      <c r="AC7" s="304" t="s">
        <v>434</v>
      </c>
      <c r="AD7" s="305" t="s">
        <v>435</v>
      </c>
      <c r="AE7" s="315" t="s">
        <v>432</v>
      </c>
      <c r="AF7" s="304" t="s">
        <v>433</v>
      </c>
      <c r="AG7" s="304" t="s">
        <v>434</v>
      </c>
      <c r="AH7" s="305" t="s">
        <v>435</v>
      </c>
    </row>
    <row r="8" spans="2:34" ht="20.25" customHeight="1">
      <c r="B8" s="264"/>
      <c r="C8" s="329">
        <v>1</v>
      </c>
      <c r="D8" s="331" t="s">
        <v>436</v>
      </c>
      <c r="E8" s="758"/>
      <c r="F8" s="313" t="s">
        <v>437</v>
      </c>
      <c r="G8" s="300"/>
      <c r="H8" s="1800"/>
      <c r="I8" s="331" t="s">
        <v>436</v>
      </c>
      <c r="J8" s="317"/>
      <c r="K8" s="301"/>
      <c r="L8" s="301"/>
      <c r="M8" s="1797"/>
      <c r="N8" s="301"/>
      <c r="O8" s="313" t="s">
        <v>437</v>
      </c>
      <c r="P8" s="301"/>
      <c r="Q8" s="1807"/>
      <c r="R8" s="317"/>
      <c r="S8" s="758"/>
      <c r="T8" s="313" t="s">
        <v>437</v>
      </c>
      <c r="U8" s="327"/>
      <c r="V8" s="945" t="s">
        <v>436</v>
      </c>
      <c r="W8" s="360"/>
      <c r="X8" s="313" t="s">
        <v>437</v>
      </c>
      <c r="Y8" s="758"/>
      <c r="Z8" s="318"/>
      <c r="AA8" s="334"/>
      <c r="AB8" s="302"/>
      <c r="AC8" s="313" t="s">
        <v>437</v>
      </c>
      <c r="AD8" s="1800"/>
      <c r="AE8" s="334"/>
      <c r="AF8" s="335"/>
      <c r="AG8" s="302"/>
      <c r="AH8" s="1800"/>
    </row>
    <row r="9" spans="2:34" ht="20.25" customHeight="1">
      <c r="B9" s="264"/>
      <c r="C9" s="330">
        <v>2</v>
      </c>
      <c r="D9" s="332" t="s">
        <v>438</v>
      </c>
      <c r="E9" s="758"/>
      <c r="F9" s="313" t="s">
        <v>437</v>
      </c>
      <c r="G9" s="272"/>
      <c r="H9" s="1800"/>
      <c r="I9" s="332" t="s">
        <v>438</v>
      </c>
      <c r="J9" s="319"/>
      <c r="K9" s="273"/>
      <c r="L9" s="273"/>
      <c r="M9" s="1798"/>
      <c r="N9" s="273"/>
      <c r="O9" s="313" t="s">
        <v>437</v>
      </c>
      <c r="P9" s="273"/>
      <c r="Q9" s="1807"/>
      <c r="R9" s="319"/>
      <c r="S9" s="758"/>
      <c r="T9" s="313" t="s">
        <v>437</v>
      </c>
      <c r="U9" s="327"/>
      <c r="V9" s="506" t="s">
        <v>438</v>
      </c>
      <c r="W9" s="361"/>
      <c r="X9" s="313" t="s">
        <v>437</v>
      </c>
      <c r="Y9" s="758"/>
      <c r="Z9" s="320"/>
      <c r="AA9" s="335"/>
      <c r="AB9" s="76"/>
      <c r="AC9" s="313" t="s">
        <v>437</v>
      </c>
      <c r="AD9" s="1800"/>
      <c r="AE9" s="335"/>
      <c r="AF9" s="335"/>
      <c r="AG9" s="76"/>
      <c r="AH9" s="1800"/>
    </row>
    <row r="10" spans="2:34" ht="20.25" customHeight="1">
      <c r="B10" s="264"/>
      <c r="C10" s="330">
        <v>3</v>
      </c>
      <c r="D10" s="332" t="s">
        <v>439</v>
      </c>
      <c r="E10" s="758"/>
      <c r="F10" s="313" t="s">
        <v>437</v>
      </c>
      <c r="G10" s="272"/>
      <c r="H10" s="1800"/>
      <c r="I10" s="332" t="s">
        <v>439</v>
      </c>
      <c r="J10" s="907"/>
      <c r="K10" s="273"/>
      <c r="L10" s="273"/>
      <c r="M10" s="1798"/>
      <c r="N10" s="273"/>
      <c r="O10" s="313" t="s">
        <v>437</v>
      </c>
      <c r="P10" s="273"/>
      <c r="Q10" s="1807"/>
      <c r="R10" s="319"/>
      <c r="S10" s="758"/>
      <c r="T10" s="313" t="s">
        <v>437</v>
      </c>
      <c r="U10" s="327"/>
      <c r="V10" s="506" t="s">
        <v>439</v>
      </c>
      <c r="W10" s="361"/>
      <c r="X10" s="313" t="s">
        <v>437</v>
      </c>
      <c r="Y10" s="758"/>
      <c r="Z10" s="320"/>
      <c r="AA10" s="335"/>
      <c r="AB10" s="76"/>
      <c r="AC10" s="313" t="s">
        <v>437</v>
      </c>
      <c r="AD10" s="1800"/>
      <c r="AE10" s="335"/>
      <c r="AF10" s="335"/>
      <c r="AG10" s="76"/>
      <c r="AH10" s="1800"/>
    </row>
    <row r="11" spans="2:34" ht="20.25" customHeight="1">
      <c r="B11" s="264"/>
      <c r="C11" s="330">
        <v>4</v>
      </c>
      <c r="D11" s="332" t="s">
        <v>440</v>
      </c>
      <c r="E11" s="758"/>
      <c r="F11" s="314" t="s">
        <v>441</v>
      </c>
      <c r="G11" s="272"/>
      <c r="H11" s="1800"/>
      <c r="I11" s="332" t="s">
        <v>440</v>
      </c>
      <c r="J11" s="319"/>
      <c r="K11" s="273"/>
      <c r="L11" s="273"/>
      <c r="M11" s="1798"/>
      <c r="N11" s="273"/>
      <c r="O11" s="314" t="s">
        <v>441</v>
      </c>
      <c r="P11" s="273"/>
      <c r="Q11" s="1807"/>
      <c r="R11" s="319"/>
      <c r="S11" s="758"/>
      <c r="T11" s="314" t="s">
        <v>441</v>
      </c>
      <c r="U11" s="327"/>
      <c r="V11" s="506" t="s">
        <v>440</v>
      </c>
      <c r="W11" s="361"/>
      <c r="X11" s="314" t="s">
        <v>441</v>
      </c>
      <c r="Y11" s="758"/>
      <c r="Z11" s="320"/>
      <c r="AA11" s="335"/>
      <c r="AB11" s="76"/>
      <c r="AC11" s="314" t="s">
        <v>441</v>
      </c>
      <c r="AD11" s="1800"/>
      <c r="AE11" s="335"/>
      <c r="AF11" s="335"/>
      <c r="AG11" s="76"/>
      <c r="AH11" s="1800"/>
    </row>
    <row r="12" spans="2:34" ht="20.25" customHeight="1">
      <c r="B12" s="264"/>
      <c r="C12" s="330">
        <v>5</v>
      </c>
      <c r="D12" s="332" t="s">
        <v>442</v>
      </c>
      <c r="E12" s="758"/>
      <c r="F12" s="313" t="s">
        <v>437</v>
      </c>
      <c r="G12" s="272"/>
      <c r="H12" s="1800"/>
      <c r="I12" s="332" t="s">
        <v>442</v>
      </c>
      <c r="J12" s="319"/>
      <c r="K12" s="273"/>
      <c r="L12" s="273"/>
      <c r="M12" s="1798"/>
      <c r="N12" s="273"/>
      <c r="O12" s="313" t="s">
        <v>437</v>
      </c>
      <c r="P12" s="273"/>
      <c r="Q12" s="1807"/>
      <c r="R12" s="319"/>
      <c r="S12" s="758"/>
      <c r="T12" s="313" t="s">
        <v>437</v>
      </c>
      <c r="U12" s="327"/>
      <c r="V12" s="506" t="s">
        <v>442</v>
      </c>
      <c r="W12" s="361"/>
      <c r="X12" s="313" t="s">
        <v>437</v>
      </c>
      <c r="Y12" s="758"/>
      <c r="Z12" s="320"/>
      <c r="AA12" s="335"/>
      <c r="AB12" s="76"/>
      <c r="AC12" s="313" t="s">
        <v>437</v>
      </c>
      <c r="AD12" s="1800"/>
      <c r="AE12" s="335"/>
      <c r="AF12" s="335"/>
      <c r="AG12" s="76"/>
      <c r="AH12" s="1800"/>
    </row>
    <row r="13" spans="2:34" ht="20.25" customHeight="1">
      <c r="B13" s="264"/>
      <c r="C13" s="330">
        <v>6</v>
      </c>
      <c r="D13" s="332" t="s">
        <v>443</v>
      </c>
      <c r="E13" s="758"/>
      <c r="F13" s="313" t="s">
        <v>437</v>
      </c>
      <c r="G13" s="272"/>
      <c r="H13" s="1800"/>
      <c r="I13" s="332" t="s">
        <v>443</v>
      </c>
      <c r="J13" s="319"/>
      <c r="K13" s="273"/>
      <c r="L13" s="273"/>
      <c r="M13" s="1798"/>
      <c r="N13" s="273"/>
      <c r="O13" s="313" t="s">
        <v>437</v>
      </c>
      <c r="P13" s="273"/>
      <c r="Q13" s="1807"/>
      <c r="R13" s="319"/>
      <c r="S13" s="758"/>
      <c r="T13" s="313" t="s">
        <v>437</v>
      </c>
      <c r="U13" s="327"/>
      <c r="V13" s="506" t="s">
        <v>443</v>
      </c>
      <c r="W13" s="361"/>
      <c r="X13" s="313" t="s">
        <v>437</v>
      </c>
      <c r="Y13" s="758"/>
      <c r="Z13" s="320"/>
      <c r="AA13" s="335"/>
      <c r="AB13" s="76"/>
      <c r="AC13" s="313" t="s">
        <v>437</v>
      </c>
      <c r="AD13" s="1800"/>
      <c r="AE13" s="335"/>
      <c r="AF13" s="335"/>
      <c r="AG13" s="76"/>
      <c r="AH13" s="1800"/>
    </row>
    <row r="14" spans="2:34" ht="20.25" customHeight="1">
      <c r="B14" s="264"/>
      <c r="C14" s="330">
        <v>7</v>
      </c>
      <c r="D14" s="332" t="s">
        <v>444</v>
      </c>
      <c r="E14" s="758"/>
      <c r="F14" s="313" t="s">
        <v>437</v>
      </c>
      <c r="G14" s="272"/>
      <c r="H14" s="1800"/>
      <c r="I14" s="332" t="s">
        <v>444</v>
      </c>
      <c r="J14" s="319"/>
      <c r="K14" s="273" t="s">
        <v>211</v>
      </c>
      <c r="L14" s="273"/>
      <c r="M14" s="1798"/>
      <c r="N14" s="273"/>
      <c r="O14" s="313" t="s">
        <v>437</v>
      </c>
      <c r="P14" s="273"/>
      <c r="Q14" s="1807"/>
      <c r="R14" s="319"/>
      <c r="S14" s="758"/>
      <c r="T14" s="313" t="s">
        <v>437</v>
      </c>
      <c r="U14" s="327"/>
      <c r="V14" s="506" t="s">
        <v>444</v>
      </c>
      <c r="W14" s="361"/>
      <c r="X14" s="313" t="s">
        <v>437</v>
      </c>
      <c r="Y14" s="758"/>
      <c r="Z14" s="320"/>
      <c r="AA14" s="335"/>
      <c r="AB14" s="76"/>
      <c r="AC14" s="313" t="s">
        <v>437</v>
      </c>
      <c r="AD14" s="1800"/>
      <c r="AE14" s="335"/>
      <c r="AF14" s="335"/>
      <c r="AG14" s="76"/>
      <c r="AH14" s="1800"/>
    </row>
    <row r="15" spans="2:34" ht="20.25" customHeight="1">
      <c r="B15" s="264"/>
      <c r="C15" s="330">
        <v>8</v>
      </c>
      <c r="D15" s="332" t="s">
        <v>445</v>
      </c>
      <c r="E15" s="758"/>
      <c r="F15" s="313" t="s">
        <v>437</v>
      </c>
      <c r="G15" s="272"/>
      <c r="H15" s="1800"/>
      <c r="I15" s="332" t="s">
        <v>445</v>
      </c>
      <c r="J15" s="319"/>
      <c r="K15" s="273"/>
      <c r="L15" s="273"/>
      <c r="M15" s="1798"/>
      <c r="N15" s="273"/>
      <c r="O15" s="313" t="s">
        <v>437</v>
      </c>
      <c r="P15" s="273"/>
      <c r="Q15" s="1807"/>
      <c r="R15" s="319"/>
      <c r="S15" s="758"/>
      <c r="T15" s="313" t="s">
        <v>437</v>
      </c>
      <c r="U15" s="327"/>
      <c r="V15" s="506" t="s">
        <v>445</v>
      </c>
      <c r="W15" s="361"/>
      <c r="X15" s="313" t="s">
        <v>437</v>
      </c>
      <c r="Y15" s="758"/>
      <c r="Z15" s="320"/>
      <c r="AA15" s="335"/>
      <c r="AB15" s="76"/>
      <c r="AC15" s="313" t="s">
        <v>437</v>
      </c>
      <c r="AD15" s="1800"/>
      <c r="AE15" s="335"/>
      <c r="AF15" s="335"/>
      <c r="AG15" s="76"/>
      <c r="AH15" s="1800"/>
    </row>
    <row r="16" spans="2:34" ht="20.25" customHeight="1">
      <c r="B16" s="264"/>
      <c r="C16" s="330">
        <v>9</v>
      </c>
      <c r="D16" s="332" t="s">
        <v>446</v>
      </c>
      <c r="E16" s="758"/>
      <c r="F16" s="314" t="s">
        <v>441</v>
      </c>
      <c r="G16" s="272"/>
      <c r="H16" s="1800"/>
      <c r="I16" s="332" t="s">
        <v>446</v>
      </c>
      <c r="J16" s="319"/>
      <c r="K16" s="273"/>
      <c r="L16" s="273"/>
      <c r="M16" s="1798"/>
      <c r="N16" s="273"/>
      <c r="O16" s="314" t="s">
        <v>441</v>
      </c>
      <c r="P16" s="273"/>
      <c r="Q16" s="1807"/>
      <c r="R16" s="319"/>
      <c r="S16" s="758"/>
      <c r="T16" s="314" t="s">
        <v>441</v>
      </c>
      <c r="U16" s="327"/>
      <c r="V16" s="506" t="s">
        <v>446</v>
      </c>
      <c r="W16" s="361"/>
      <c r="X16" s="314" t="s">
        <v>441</v>
      </c>
      <c r="Y16" s="758"/>
      <c r="Z16" s="320"/>
      <c r="AA16" s="335"/>
      <c r="AB16" s="76"/>
      <c r="AC16" s="314" t="s">
        <v>441</v>
      </c>
      <c r="AD16" s="1800"/>
      <c r="AE16" s="335"/>
      <c r="AF16" s="335"/>
      <c r="AG16" s="76"/>
      <c r="AH16" s="1800"/>
    </row>
    <row r="17" spans="2:34" ht="20.25" customHeight="1">
      <c r="B17" s="264"/>
      <c r="C17" s="330">
        <v>10</v>
      </c>
      <c r="D17" s="332" t="s">
        <v>447</v>
      </c>
      <c r="E17" s="758"/>
      <c r="F17" s="313" t="s">
        <v>437</v>
      </c>
      <c r="G17" s="272"/>
      <c r="H17" s="1800"/>
      <c r="I17" s="332" t="s">
        <v>447</v>
      </c>
      <c r="J17" s="319"/>
      <c r="K17" s="273"/>
      <c r="L17" s="273"/>
      <c r="M17" s="1798"/>
      <c r="N17" s="273"/>
      <c r="O17" s="313" t="s">
        <v>437</v>
      </c>
      <c r="P17" s="273"/>
      <c r="Q17" s="1807"/>
      <c r="R17" s="319"/>
      <c r="S17" s="758"/>
      <c r="T17" s="313" t="s">
        <v>437</v>
      </c>
      <c r="U17" s="327"/>
      <c r="V17" s="506" t="s">
        <v>447</v>
      </c>
      <c r="W17" s="361"/>
      <c r="X17" s="313" t="s">
        <v>437</v>
      </c>
      <c r="Y17" s="758"/>
      <c r="Z17" s="320"/>
      <c r="AA17" s="335"/>
      <c r="AB17" s="76"/>
      <c r="AC17" s="313" t="s">
        <v>437</v>
      </c>
      <c r="AD17" s="1800"/>
      <c r="AE17" s="335"/>
      <c r="AF17" s="335"/>
      <c r="AG17" s="76"/>
      <c r="AH17" s="1800"/>
    </row>
    <row r="18" spans="2:34" ht="20.25" customHeight="1">
      <c r="B18" s="264"/>
      <c r="C18" s="918">
        <v>11</v>
      </c>
      <c r="D18" s="333" t="s">
        <v>448</v>
      </c>
      <c r="E18" s="759"/>
      <c r="F18" s="314" t="s">
        <v>441</v>
      </c>
      <c r="G18" s="297"/>
      <c r="H18" s="1801"/>
      <c r="I18" s="333" t="s">
        <v>448</v>
      </c>
      <c r="J18" s="321"/>
      <c r="K18" s="298"/>
      <c r="L18" s="298"/>
      <c r="M18" s="1799"/>
      <c r="N18" s="760"/>
      <c r="O18" s="314" t="s">
        <v>441</v>
      </c>
      <c r="P18" s="760"/>
      <c r="Q18" s="1807"/>
      <c r="R18" s="321"/>
      <c r="S18" s="758"/>
      <c r="T18" s="314" t="s">
        <v>441</v>
      </c>
      <c r="U18" s="328"/>
      <c r="V18" s="507" t="s">
        <v>448</v>
      </c>
      <c r="W18" s="362"/>
      <c r="X18" s="314" t="s">
        <v>441</v>
      </c>
      <c r="Y18" s="759"/>
      <c r="Z18" s="322"/>
      <c r="AA18" s="336"/>
      <c r="AB18" s="128"/>
      <c r="AC18" s="314" t="s">
        <v>441</v>
      </c>
      <c r="AD18" s="1800"/>
      <c r="AE18" s="336"/>
      <c r="AF18" s="336"/>
      <c r="AG18" s="128"/>
      <c r="AH18" s="1800"/>
    </row>
    <row r="19" spans="2:34" ht="20.25" customHeight="1">
      <c r="B19" s="264"/>
      <c r="C19" s="307" t="s">
        <v>37</v>
      </c>
      <c r="D19" s="308" t="s">
        <v>449</v>
      </c>
      <c r="E19" s="306"/>
      <c r="F19" s="281" t="s">
        <v>37</v>
      </c>
      <c r="G19" s="281" t="s">
        <v>37</v>
      </c>
      <c r="H19" s="527" t="s">
        <v>37</v>
      </c>
      <c r="I19" s="308" t="s">
        <v>449</v>
      </c>
      <c r="K19" s="281" t="s">
        <v>37</v>
      </c>
      <c r="L19" s="281" t="s">
        <v>37</v>
      </c>
      <c r="M19" s="281" t="s">
        <v>37</v>
      </c>
      <c r="N19" s="287" t="s">
        <v>37</v>
      </c>
      <c r="O19" s="288" t="s">
        <v>37</v>
      </c>
      <c r="P19" s="288" t="s">
        <v>37</v>
      </c>
      <c r="Q19" s="289" t="s">
        <v>37</v>
      </c>
      <c r="R19" s="281" t="s">
        <v>37</v>
      </c>
      <c r="S19" s="281" t="s">
        <v>37</v>
      </c>
      <c r="T19" s="281" t="s">
        <v>37</v>
      </c>
      <c r="U19" s="282" t="s">
        <v>37</v>
      </c>
      <c r="V19" s="281"/>
      <c r="W19" s="281" t="s">
        <v>37</v>
      </c>
      <c r="X19" s="281" t="s">
        <v>37</v>
      </c>
      <c r="Y19" s="281" t="s">
        <v>37</v>
      </c>
      <c r="Z19" s="281" t="s">
        <v>37</v>
      </c>
      <c r="AA19" s="287" t="s">
        <v>37</v>
      </c>
      <c r="AB19" s="288" t="s">
        <v>37</v>
      </c>
      <c r="AC19" s="288" t="s">
        <v>37</v>
      </c>
      <c r="AD19" s="289" t="s">
        <v>37</v>
      </c>
      <c r="AE19" s="287" t="s">
        <v>37</v>
      </c>
      <c r="AF19" s="288" t="s">
        <v>37</v>
      </c>
      <c r="AG19" s="288" t="s">
        <v>37</v>
      </c>
      <c r="AH19" s="289" t="s">
        <v>37</v>
      </c>
    </row>
    <row r="20" spans="2:34" ht="20.25" customHeight="1">
      <c r="B20" s="264"/>
      <c r="C20" s="292" t="s">
        <v>37</v>
      </c>
      <c r="D20" s="277" t="s">
        <v>450</v>
      </c>
      <c r="E20" s="278"/>
      <c r="F20" s="285">
        <v>8</v>
      </c>
      <c r="G20" s="280"/>
      <c r="H20" s="337"/>
      <c r="I20" s="277" t="s">
        <v>450</v>
      </c>
      <c r="K20" s="278"/>
      <c r="L20" s="279"/>
      <c r="M20" s="280" t="s">
        <v>37</v>
      </c>
      <c r="N20" s="290" t="s">
        <v>450</v>
      </c>
      <c r="O20" s="277"/>
      <c r="P20" s="285">
        <v>8</v>
      </c>
      <c r="Q20" s="291"/>
      <c r="R20" s="290" t="s">
        <v>450</v>
      </c>
      <c r="S20" s="277"/>
      <c r="T20" s="285">
        <v>8</v>
      </c>
      <c r="U20" s="291"/>
      <c r="V20" s="347" t="s">
        <v>450</v>
      </c>
      <c r="W20" s="369"/>
      <c r="X20" s="936">
        <v>8</v>
      </c>
      <c r="Z20" s="937"/>
      <c r="AA20" s="290" t="s">
        <v>450</v>
      </c>
      <c r="AB20" s="277"/>
      <c r="AC20" s="285">
        <v>8</v>
      </c>
      <c r="AD20" s="291"/>
      <c r="AE20" s="347" t="s">
        <v>450</v>
      </c>
      <c r="AF20" s="277"/>
      <c r="AG20" s="285"/>
      <c r="AH20" s="291" t="s">
        <v>37</v>
      </c>
    </row>
    <row r="21" spans="2:34" ht="20.25" customHeight="1">
      <c r="B21" s="264"/>
      <c r="C21" s="292" t="s">
        <v>37</v>
      </c>
      <c r="D21" s="277" t="s">
        <v>451</v>
      </c>
      <c r="E21" s="279"/>
      <c r="F21" s="280">
        <v>3</v>
      </c>
      <c r="G21" s="280"/>
      <c r="H21" s="337"/>
      <c r="I21" s="277" t="s">
        <v>451</v>
      </c>
      <c r="K21" s="279"/>
      <c r="L21" s="280"/>
      <c r="M21" s="280" t="s">
        <v>37</v>
      </c>
      <c r="N21" s="290" t="s">
        <v>451</v>
      </c>
      <c r="O21" s="277"/>
      <c r="P21" s="280">
        <v>3</v>
      </c>
      <c r="Q21" s="291"/>
      <c r="R21" s="290" t="s">
        <v>451</v>
      </c>
      <c r="S21" s="277"/>
      <c r="T21" s="280">
        <v>3</v>
      </c>
      <c r="U21" s="291"/>
      <c r="V21" s="347" t="s">
        <v>451</v>
      </c>
      <c r="W21" s="369"/>
      <c r="X21" s="281">
        <v>3</v>
      </c>
      <c r="Z21" s="937"/>
      <c r="AA21" s="290" t="s">
        <v>451</v>
      </c>
      <c r="AB21" s="277"/>
      <c r="AC21" s="280">
        <v>3</v>
      </c>
      <c r="AD21" s="291"/>
      <c r="AE21" s="347" t="s">
        <v>451</v>
      </c>
      <c r="AF21" s="277"/>
      <c r="AG21" s="280"/>
      <c r="AH21" s="291" t="s">
        <v>37</v>
      </c>
    </row>
    <row r="22" spans="2:34" ht="20.25" customHeight="1">
      <c r="B22" s="264"/>
      <c r="C22" s="292" t="s">
        <v>37</v>
      </c>
      <c r="D22" s="280" t="s">
        <v>452</v>
      </c>
      <c r="E22" s="278"/>
      <c r="F22" s="286">
        <f>F20/(F20+F21)</f>
        <v>0.72727272727272729</v>
      </c>
      <c r="G22" s="280"/>
      <c r="H22" s="337"/>
      <c r="I22" s="280" t="s">
        <v>452</v>
      </c>
      <c r="K22" s="278"/>
      <c r="L22" s="277"/>
      <c r="M22" s="280" t="s">
        <v>37</v>
      </c>
      <c r="N22" s="292" t="s">
        <v>452</v>
      </c>
      <c r="O22" s="280"/>
      <c r="P22" s="286">
        <f>+P20/11</f>
        <v>0.72727272727272729</v>
      </c>
      <c r="Q22" s="291" t="s">
        <v>37</v>
      </c>
      <c r="R22" s="292" t="s">
        <v>452</v>
      </c>
      <c r="S22" s="280"/>
      <c r="T22" s="286">
        <f>+T20/11</f>
        <v>0.72727272727272729</v>
      </c>
      <c r="U22" s="291" t="s">
        <v>37</v>
      </c>
      <c r="V22" s="348" t="s">
        <v>452</v>
      </c>
      <c r="W22" s="281"/>
      <c r="X22" s="938">
        <f>+X20/11</f>
        <v>0.72727272727272729</v>
      </c>
      <c r="Z22" s="937" t="s">
        <v>37</v>
      </c>
      <c r="AA22" s="292" t="s">
        <v>452</v>
      </c>
      <c r="AB22" s="280"/>
      <c r="AC22" s="286">
        <f>+AC20/11</f>
        <v>0.72727272727272729</v>
      </c>
      <c r="AD22" s="291" t="s">
        <v>37</v>
      </c>
      <c r="AE22" s="348" t="s">
        <v>452</v>
      </c>
      <c r="AF22" s="280"/>
      <c r="AG22" s="286">
        <f>+AG20/11</f>
        <v>0</v>
      </c>
      <c r="AH22" s="291" t="s">
        <v>37</v>
      </c>
    </row>
    <row r="23" spans="2:34" ht="20.25" customHeight="1">
      <c r="B23" s="264"/>
      <c r="C23" s="292" t="s">
        <v>37</v>
      </c>
      <c r="D23" s="277" t="s">
        <v>453</v>
      </c>
      <c r="E23" s="277"/>
      <c r="F23" s="277"/>
      <c r="G23" s="280"/>
      <c r="H23" s="337"/>
      <c r="I23" s="277" t="s">
        <v>453</v>
      </c>
      <c r="K23" s="283"/>
      <c r="L23" s="280"/>
      <c r="M23" s="280" t="s">
        <v>37</v>
      </c>
      <c r="N23" s="293" t="s">
        <v>453</v>
      </c>
      <c r="O23" s="277"/>
      <c r="P23" s="277"/>
      <c r="Q23" s="284"/>
      <c r="R23" s="293" t="s">
        <v>453</v>
      </c>
      <c r="S23" s="277"/>
      <c r="T23" s="277"/>
      <c r="U23" s="284"/>
      <c r="V23" s="357" t="s">
        <v>453</v>
      </c>
      <c r="W23" s="369"/>
      <c r="X23" s="369"/>
      <c r="Z23" s="939"/>
      <c r="AA23" s="293" t="s">
        <v>453</v>
      </c>
      <c r="AB23" s="277"/>
      <c r="AC23" s="277"/>
      <c r="AD23" s="284"/>
      <c r="AE23" s="1808" t="s">
        <v>453</v>
      </c>
      <c r="AF23" s="1809"/>
      <c r="AG23" s="1809"/>
      <c r="AH23" s="1810"/>
    </row>
    <row r="24" spans="2:34" ht="20.25" customHeight="1">
      <c r="B24" s="264"/>
      <c r="C24" s="514" t="s">
        <v>37</v>
      </c>
      <c r="D24" s="277" t="s">
        <v>454</v>
      </c>
      <c r="E24" s="277"/>
      <c r="F24" s="277"/>
      <c r="G24" s="278" t="s">
        <v>37</v>
      </c>
      <c r="H24" s="917" t="s">
        <v>37</v>
      </c>
      <c r="I24" s="277" t="s">
        <v>454</v>
      </c>
      <c r="K24" s="278" t="s">
        <v>37</v>
      </c>
      <c r="L24" s="278" t="s">
        <v>37</v>
      </c>
      <c r="M24" s="278" t="s">
        <v>37</v>
      </c>
      <c r="N24" s="293" t="s">
        <v>454</v>
      </c>
      <c r="O24" s="277"/>
      <c r="P24" s="277"/>
      <c r="Q24" s="284"/>
      <c r="R24" s="293" t="s">
        <v>454</v>
      </c>
      <c r="S24" s="277"/>
      <c r="T24" s="277"/>
      <c r="U24" s="284"/>
      <c r="V24" s="357" t="s">
        <v>454</v>
      </c>
      <c r="W24" s="369"/>
      <c r="X24" s="369"/>
      <c r="Y24" s="946"/>
      <c r="Z24" s="939"/>
      <c r="AA24" s="293" t="s">
        <v>454</v>
      </c>
      <c r="AB24" s="277"/>
      <c r="AC24" s="277"/>
      <c r="AD24" s="284"/>
      <c r="AE24" s="1808" t="s">
        <v>454</v>
      </c>
      <c r="AF24" s="1809"/>
      <c r="AG24" s="1809"/>
      <c r="AH24" s="1810"/>
    </row>
    <row r="25" spans="2:34" ht="23.25" customHeight="1">
      <c r="B25" s="264"/>
      <c r="C25" s="512"/>
      <c r="D25" s="515" t="s">
        <v>455</v>
      </c>
      <c r="E25" s="513"/>
      <c r="F25" s="1806"/>
      <c r="G25" s="1806"/>
      <c r="H25" s="1806"/>
      <c r="I25" s="530" t="s">
        <v>456</v>
      </c>
      <c r="J25" s="924"/>
      <c r="K25" s="513"/>
      <c r="L25" s="516"/>
      <c r="M25" s="673"/>
      <c r="N25" s="515" t="s">
        <v>457</v>
      </c>
      <c r="O25" s="513"/>
      <c r="P25" s="516"/>
      <c r="Q25" s="516"/>
      <c r="R25" s="530" t="s">
        <v>458</v>
      </c>
      <c r="S25" s="513"/>
      <c r="T25" s="516"/>
      <c r="U25" s="516"/>
      <c r="V25" s="940" t="s">
        <v>459</v>
      </c>
      <c r="W25" s="513"/>
      <c r="X25" s="941"/>
      <c r="Y25" s="946"/>
      <c r="Z25" s="942"/>
      <c r="AA25" s="515" t="s">
        <v>458</v>
      </c>
      <c r="AB25" s="513"/>
      <c r="AC25" s="516"/>
      <c r="AD25" s="516"/>
      <c r="AE25" s="530" t="s">
        <v>456</v>
      </c>
      <c r="AF25" s="513"/>
      <c r="AG25" s="516"/>
      <c r="AH25" s="516"/>
    </row>
    <row r="26" spans="2:34" ht="30" customHeight="1">
      <c r="B26" s="264"/>
      <c r="C26" s="264"/>
      <c r="D26" s="504"/>
      <c r="E26" s="266"/>
      <c r="F26" s="266"/>
      <c r="G26" s="266"/>
      <c r="H26" s="266"/>
      <c r="I26" s="266"/>
      <c r="J26" s="260"/>
      <c r="K26" s="260"/>
      <c r="L26" s="260"/>
      <c r="R26" s="504"/>
      <c r="AE26" s="504"/>
    </row>
    <row r="27" spans="2:34" ht="24.75" customHeight="1">
      <c r="B27" s="264"/>
      <c r="C27" s="1791" t="s">
        <v>430</v>
      </c>
      <c r="D27" s="1793" t="s">
        <v>431</v>
      </c>
      <c r="E27" s="1795">
        <v>46273</v>
      </c>
      <c r="F27" s="1796"/>
      <c r="G27" s="1796"/>
      <c r="H27" s="1796"/>
      <c r="I27" s="916"/>
      <c r="J27" s="1795">
        <v>46274</v>
      </c>
      <c r="K27" s="1796"/>
      <c r="L27" s="1796"/>
      <c r="M27" s="1796"/>
      <c r="N27" s="1795">
        <v>46275</v>
      </c>
      <c r="O27" s="1796"/>
      <c r="P27" s="1796"/>
      <c r="Q27" s="1796"/>
      <c r="R27" s="1795">
        <v>46276</v>
      </c>
      <c r="S27" s="1796"/>
      <c r="T27" s="1796"/>
      <c r="U27" s="1796"/>
      <c r="V27" s="916"/>
      <c r="W27" s="1795">
        <v>46277</v>
      </c>
      <c r="X27" s="1796"/>
      <c r="Y27" s="1796"/>
      <c r="Z27" s="1796"/>
      <c r="AA27" s="1828">
        <v>46278</v>
      </c>
      <c r="AB27" s="1829"/>
      <c r="AC27" s="1829"/>
      <c r="AD27" s="1829"/>
      <c r="AE27" s="1795">
        <v>46279</v>
      </c>
      <c r="AF27" s="1796"/>
      <c r="AG27" s="1796"/>
      <c r="AH27" s="1796"/>
    </row>
    <row r="28" spans="2:34" ht="24.75" customHeight="1">
      <c r="B28" s="264"/>
      <c r="C28" s="1792"/>
      <c r="D28" s="1794"/>
      <c r="E28" s="522" t="s">
        <v>432</v>
      </c>
      <c r="F28" s="523" t="s">
        <v>433</v>
      </c>
      <c r="G28" s="523" t="s">
        <v>434</v>
      </c>
      <c r="H28" s="524" t="s">
        <v>435</v>
      </c>
      <c r="I28" s="921"/>
      <c r="J28" s="363" t="s">
        <v>432</v>
      </c>
      <c r="K28" s="364" t="s">
        <v>433</v>
      </c>
      <c r="L28" s="364" t="s">
        <v>434</v>
      </c>
      <c r="M28" s="525" t="s">
        <v>435</v>
      </c>
      <c r="N28" s="526" t="s">
        <v>432</v>
      </c>
      <c r="O28" s="364" t="s">
        <v>433</v>
      </c>
      <c r="P28" s="364" t="s">
        <v>434</v>
      </c>
      <c r="Q28" s="365" t="s">
        <v>435</v>
      </c>
      <c r="R28" s="363" t="s">
        <v>432</v>
      </c>
      <c r="S28" s="364" t="s">
        <v>433</v>
      </c>
      <c r="T28" s="364" t="s">
        <v>434</v>
      </c>
      <c r="U28" s="365" t="s">
        <v>435</v>
      </c>
      <c r="V28" s="944"/>
      <c r="W28" s="363" t="s">
        <v>432</v>
      </c>
      <c r="X28" s="364" t="s">
        <v>433</v>
      </c>
      <c r="Y28" s="364" t="s">
        <v>434</v>
      </c>
      <c r="Z28" s="365" t="s">
        <v>435</v>
      </c>
      <c r="AA28" s="1464" t="s">
        <v>432</v>
      </c>
      <c r="AB28" s="1464" t="s">
        <v>433</v>
      </c>
      <c r="AC28" s="1464" t="s">
        <v>434</v>
      </c>
      <c r="AD28" s="1464" t="s">
        <v>435</v>
      </c>
      <c r="AE28" s="526" t="s">
        <v>432</v>
      </c>
      <c r="AF28" s="364" t="s">
        <v>433</v>
      </c>
      <c r="AG28" s="364" t="s">
        <v>434</v>
      </c>
      <c r="AH28" s="525" t="s">
        <v>435</v>
      </c>
    </row>
    <row r="29" spans="2:34" ht="20.25" customHeight="1">
      <c r="B29" s="264"/>
      <c r="C29" s="508">
        <v>1</v>
      </c>
      <c r="D29" s="517" t="s">
        <v>436</v>
      </c>
      <c r="E29" s="758"/>
      <c r="F29" s="301"/>
      <c r="G29" s="758"/>
      <c r="H29" s="960"/>
      <c r="I29" s="957"/>
      <c r="J29" s="317"/>
      <c r="K29" s="301"/>
      <c r="L29" s="313" t="s">
        <v>437</v>
      </c>
      <c r="M29" s="1821"/>
      <c r="N29" s="317"/>
      <c r="O29" s="301"/>
      <c r="P29" s="313" t="s">
        <v>437</v>
      </c>
      <c r="Q29" s="1826"/>
      <c r="R29" s="317"/>
      <c r="S29" s="301"/>
      <c r="T29" s="301"/>
      <c r="U29" s="1826"/>
      <c r="V29" s="920"/>
      <c r="W29" s="758"/>
      <c r="X29" s="301"/>
      <c r="Y29" s="519"/>
      <c r="Z29" s="313" t="s">
        <v>437</v>
      </c>
      <c r="AB29" s="313" t="s">
        <v>437</v>
      </c>
      <c r="AC29" s="301"/>
      <c r="AD29" s="1800"/>
      <c r="AE29" s="371"/>
      <c r="AF29" s="758"/>
      <c r="AG29" s="313" t="s">
        <v>437</v>
      </c>
      <c r="AH29" s="1805"/>
    </row>
    <row r="30" spans="2:34" ht="20.25" customHeight="1">
      <c r="B30" s="264"/>
      <c r="C30" s="509">
        <v>2</v>
      </c>
      <c r="D30" s="520" t="s">
        <v>438</v>
      </c>
      <c r="E30" s="758"/>
      <c r="F30" s="273"/>
      <c r="G30" s="758"/>
      <c r="H30" s="961"/>
      <c r="I30" s="958"/>
      <c r="J30" s="319"/>
      <c r="K30" s="273"/>
      <c r="L30" s="313" t="s">
        <v>437</v>
      </c>
      <c r="M30" s="1822"/>
      <c r="N30" s="319"/>
      <c r="O30" s="273"/>
      <c r="P30" s="313" t="s">
        <v>437</v>
      </c>
      <c r="Q30" s="1807"/>
      <c r="R30" s="319"/>
      <c r="S30" s="273"/>
      <c r="T30" s="273"/>
      <c r="U30" s="1807"/>
      <c r="V30" s="920"/>
      <c r="W30" s="758"/>
      <c r="X30" s="273"/>
      <c r="Y30" s="76"/>
      <c r="Z30" s="313" t="s">
        <v>437</v>
      </c>
      <c r="AB30" s="313" t="s">
        <v>437</v>
      </c>
      <c r="AC30" s="273"/>
      <c r="AD30" s="1800"/>
      <c r="AE30" s="335"/>
      <c r="AF30" s="758"/>
      <c r="AG30" s="313" t="s">
        <v>437</v>
      </c>
      <c r="AH30" s="1800"/>
    </row>
    <row r="31" spans="2:34" ht="20.25" customHeight="1">
      <c r="B31" s="264"/>
      <c r="C31" s="509">
        <v>3</v>
      </c>
      <c r="D31" s="520" t="s">
        <v>439</v>
      </c>
      <c r="E31" s="758"/>
      <c r="F31" s="273"/>
      <c r="G31" s="758"/>
      <c r="H31" s="961"/>
      <c r="I31" s="958"/>
      <c r="J31" s="907"/>
      <c r="K31" s="273"/>
      <c r="L31" s="313" t="s">
        <v>437</v>
      </c>
      <c r="M31" s="1822"/>
      <c r="N31" s="907"/>
      <c r="O31" s="273"/>
      <c r="P31" s="313" t="s">
        <v>437</v>
      </c>
      <c r="Q31" s="1807"/>
      <c r="R31" s="907"/>
      <c r="S31" s="273"/>
      <c r="T31" s="273"/>
      <c r="U31" s="1807"/>
      <c r="V31" s="920"/>
      <c r="W31" s="758"/>
      <c r="X31" s="273"/>
      <c r="Y31" s="76"/>
      <c r="Z31" s="313" t="s">
        <v>437</v>
      </c>
      <c r="AB31" s="313" t="s">
        <v>437</v>
      </c>
      <c r="AC31" s="273"/>
      <c r="AD31" s="1800"/>
      <c r="AE31" s="335"/>
      <c r="AF31" s="758"/>
      <c r="AG31" s="313" t="s">
        <v>437</v>
      </c>
      <c r="AH31" s="1800"/>
    </row>
    <row r="32" spans="2:34" ht="20.25" customHeight="1">
      <c r="B32" s="264"/>
      <c r="C32" s="509">
        <v>4</v>
      </c>
      <c r="D32" s="520" t="s">
        <v>440</v>
      </c>
      <c r="E32" s="758"/>
      <c r="F32" s="273"/>
      <c r="G32" s="758"/>
      <c r="H32" s="961"/>
      <c r="I32" s="958"/>
      <c r="J32" s="319"/>
      <c r="K32" s="273"/>
      <c r="L32" s="314" t="s">
        <v>441</v>
      </c>
      <c r="M32" s="1822"/>
      <c r="N32" s="319"/>
      <c r="O32" s="273"/>
      <c r="P32" s="314" t="s">
        <v>441</v>
      </c>
      <c r="Q32" s="1807"/>
      <c r="R32" s="319"/>
      <c r="S32" s="273"/>
      <c r="T32" s="273"/>
      <c r="U32" s="1807"/>
      <c r="V32" s="920"/>
      <c r="W32" s="758"/>
      <c r="X32" s="273"/>
      <c r="Y32" s="76"/>
      <c r="Z32" s="314" t="s">
        <v>441</v>
      </c>
      <c r="AB32" s="314" t="s">
        <v>441</v>
      </c>
      <c r="AC32" s="273"/>
      <c r="AD32" s="1800"/>
      <c r="AE32" s="335"/>
      <c r="AF32" s="758"/>
      <c r="AG32" s="314" t="s">
        <v>441</v>
      </c>
      <c r="AH32" s="1800"/>
    </row>
    <row r="33" spans="2:34" ht="20.25" customHeight="1">
      <c r="B33" s="264"/>
      <c r="C33" s="509">
        <v>5</v>
      </c>
      <c r="D33" s="520" t="s">
        <v>442</v>
      </c>
      <c r="E33" s="758"/>
      <c r="F33" s="273"/>
      <c r="G33" s="758"/>
      <c r="H33" s="961"/>
      <c r="I33" s="958"/>
      <c r="J33" s="319"/>
      <c r="K33" s="273"/>
      <c r="L33" s="313" t="s">
        <v>437</v>
      </c>
      <c r="M33" s="1822"/>
      <c r="N33" s="319"/>
      <c r="O33" s="273"/>
      <c r="P33" s="313" t="s">
        <v>437</v>
      </c>
      <c r="Q33" s="1807"/>
      <c r="R33" s="319"/>
      <c r="S33" s="273"/>
      <c r="T33" s="273"/>
      <c r="U33" s="1807"/>
      <c r="V33" s="920"/>
      <c r="W33" s="758"/>
      <c r="X33" s="273"/>
      <c r="Y33" s="76"/>
      <c r="Z33" s="313" t="s">
        <v>437</v>
      </c>
      <c r="AB33" s="313" t="s">
        <v>437</v>
      </c>
      <c r="AC33" s="273"/>
      <c r="AD33" s="1800"/>
      <c r="AE33" s="335"/>
      <c r="AF33" s="758"/>
      <c r="AG33" s="313" t="s">
        <v>437</v>
      </c>
      <c r="AH33" s="1800"/>
    </row>
    <row r="34" spans="2:34" ht="20.25" customHeight="1">
      <c r="B34" s="264"/>
      <c r="C34" s="509">
        <v>6</v>
      </c>
      <c r="D34" s="520" t="s">
        <v>443</v>
      </c>
      <c r="E34" s="758"/>
      <c r="F34" s="273"/>
      <c r="G34" s="758"/>
      <c r="H34" s="961"/>
      <c r="I34" s="958"/>
      <c r="J34" s="319"/>
      <c r="K34" s="273"/>
      <c r="L34" s="313" t="s">
        <v>437</v>
      </c>
      <c r="M34" s="1822"/>
      <c r="N34" s="319"/>
      <c r="O34" s="273"/>
      <c r="P34" s="313" t="s">
        <v>437</v>
      </c>
      <c r="Q34" s="1807"/>
      <c r="R34" s="319"/>
      <c r="S34" s="273"/>
      <c r="T34" s="273"/>
      <c r="U34" s="1807"/>
      <c r="V34" s="920"/>
      <c r="W34" s="758"/>
      <c r="X34" s="273"/>
      <c r="Y34" s="76"/>
      <c r="Z34" s="313" t="s">
        <v>437</v>
      </c>
      <c r="AB34" s="313" t="s">
        <v>437</v>
      </c>
      <c r="AC34" s="273"/>
      <c r="AD34" s="1800"/>
      <c r="AE34" s="335"/>
      <c r="AF34" s="758"/>
      <c r="AG34" s="313" t="s">
        <v>437</v>
      </c>
      <c r="AH34" s="1800"/>
    </row>
    <row r="35" spans="2:34" ht="20.25" customHeight="1">
      <c r="B35" s="264"/>
      <c r="C35" s="509">
        <v>7</v>
      </c>
      <c r="D35" s="520" t="s">
        <v>444</v>
      </c>
      <c r="E35" s="758"/>
      <c r="F35" s="273"/>
      <c r="G35" s="758"/>
      <c r="H35" s="961"/>
      <c r="I35" s="958"/>
      <c r="J35" s="319"/>
      <c r="K35" s="273" t="s">
        <v>211</v>
      </c>
      <c r="L35" s="313" t="s">
        <v>437</v>
      </c>
      <c r="M35" s="1822"/>
      <c r="N35" s="319"/>
      <c r="O35" s="273" t="s">
        <v>211</v>
      </c>
      <c r="P35" s="313" t="s">
        <v>437</v>
      </c>
      <c r="Q35" s="1807"/>
      <c r="R35" s="319"/>
      <c r="S35" s="273"/>
      <c r="T35" s="273"/>
      <c r="U35" s="1807"/>
      <c r="V35" s="920"/>
      <c r="W35" s="758"/>
      <c r="X35" s="273"/>
      <c r="Y35" s="76"/>
      <c r="Z35" s="313" t="s">
        <v>437</v>
      </c>
      <c r="AB35" s="313" t="s">
        <v>437</v>
      </c>
      <c r="AC35" s="273"/>
      <c r="AD35" s="1800"/>
      <c r="AE35" s="335"/>
      <c r="AF35" s="758"/>
      <c r="AG35" s="313" t="s">
        <v>437</v>
      </c>
      <c r="AH35" s="1800"/>
    </row>
    <row r="36" spans="2:34" ht="20.25" customHeight="1">
      <c r="B36" s="264"/>
      <c r="C36" s="509">
        <v>8</v>
      </c>
      <c r="D36" s="520" t="s">
        <v>445</v>
      </c>
      <c r="E36" s="758"/>
      <c r="F36" s="273"/>
      <c r="G36" s="758"/>
      <c r="H36" s="961"/>
      <c r="I36" s="958"/>
      <c r="J36" s="319"/>
      <c r="K36" s="273"/>
      <c r="L36" s="313" t="s">
        <v>437</v>
      </c>
      <c r="M36" s="1822"/>
      <c r="N36" s="319"/>
      <c r="O36" s="273"/>
      <c r="P36" s="313" t="s">
        <v>437</v>
      </c>
      <c r="Q36" s="1807"/>
      <c r="R36" s="319"/>
      <c r="S36" s="273"/>
      <c r="T36" s="273"/>
      <c r="U36" s="1807"/>
      <c r="V36" s="920"/>
      <c r="W36" s="758"/>
      <c r="X36" s="273"/>
      <c r="Y36" s="76"/>
      <c r="Z36" s="313" t="s">
        <v>437</v>
      </c>
      <c r="AB36" s="313" t="s">
        <v>437</v>
      </c>
      <c r="AC36" s="273"/>
      <c r="AD36" s="1800"/>
      <c r="AE36" s="335"/>
      <c r="AF36" s="758"/>
      <c r="AG36" s="313" t="s">
        <v>437</v>
      </c>
      <c r="AH36" s="1800"/>
    </row>
    <row r="37" spans="2:34" ht="20.25" customHeight="1">
      <c r="B37" s="264"/>
      <c r="C37" s="509">
        <v>9</v>
      </c>
      <c r="D37" s="520" t="s">
        <v>446</v>
      </c>
      <c r="E37" s="758"/>
      <c r="F37" s="273"/>
      <c r="G37" s="758"/>
      <c r="J37" s="319"/>
      <c r="K37" s="273"/>
      <c r="L37" s="314" t="s">
        <v>441</v>
      </c>
      <c r="M37" s="1822"/>
      <c r="N37" s="319"/>
      <c r="O37" s="273"/>
      <c r="P37" s="314" t="s">
        <v>441</v>
      </c>
      <c r="Q37" s="1807"/>
      <c r="R37" s="319"/>
      <c r="S37" s="273"/>
      <c r="T37" s="273"/>
      <c r="U37" s="1807"/>
      <c r="V37" s="920"/>
      <c r="W37" s="758"/>
      <c r="X37" s="273"/>
      <c r="Y37" s="76"/>
      <c r="Z37" s="314" t="s">
        <v>441</v>
      </c>
      <c r="AB37" s="314" t="s">
        <v>441</v>
      </c>
      <c r="AC37" s="273"/>
      <c r="AD37" s="1800"/>
      <c r="AE37" s="335"/>
      <c r="AF37" s="758"/>
      <c r="AG37" s="314" t="s">
        <v>441</v>
      </c>
      <c r="AH37" s="1800"/>
    </row>
    <row r="38" spans="2:34" ht="20.25" customHeight="1">
      <c r="B38" s="264"/>
      <c r="C38" s="509">
        <v>10</v>
      </c>
      <c r="D38" s="520" t="s">
        <v>447</v>
      </c>
      <c r="E38" s="758"/>
      <c r="F38" s="273"/>
      <c r="G38" s="964"/>
      <c r="H38" s="961"/>
      <c r="I38" s="958"/>
      <c r="J38" s="963"/>
      <c r="K38" s="273"/>
      <c r="L38" s="313" t="s">
        <v>437</v>
      </c>
      <c r="M38" s="1822"/>
      <c r="N38" s="319"/>
      <c r="O38" s="273"/>
      <c r="P38" s="313" t="s">
        <v>437</v>
      </c>
      <c r="Q38" s="1807"/>
      <c r="R38" s="319"/>
      <c r="S38" s="273"/>
      <c r="T38" s="273"/>
      <c r="U38" s="1807"/>
      <c r="V38" s="920"/>
      <c r="W38" s="758"/>
      <c r="X38" s="273"/>
      <c r="Y38" s="76"/>
      <c r="Z38" s="313" t="s">
        <v>437</v>
      </c>
      <c r="AB38" s="313" t="s">
        <v>437</v>
      </c>
      <c r="AC38" s="273"/>
      <c r="AD38" s="1800"/>
      <c r="AE38" s="335"/>
      <c r="AF38" s="758"/>
      <c r="AG38" s="313" t="s">
        <v>437</v>
      </c>
      <c r="AH38" s="1800"/>
    </row>
    <row r="39" spans="2:34" ht="20.25" customHeight="1">
      <c r="B39" s="264"/>
      <c r="C39" s="510">
        <v>11</v>
      </c>
      <c r="D39" s="521" t="s">
        <v>448</v>
      </c>
      <c r="E39" s="759"/>
      <c r="F39" s="298"/>
      <c r="G39" s="759"/>
      <c r="H39" s="962"/>
      <c r="I39" s="959"/>
      <c r="J39" s="321"/>
      <c r="K39" s="298"/>
      <c r="L39" s="314" t="s">
        <v>441</v>
      </c>
      <c r="M39" s="1823"/>
      <c r="N39" s="321"/>
      <c r="O39" s="298"/>
      <c r="P39" s="314" t="s">
        <v>441</v>
      </c>
      <c r="Q39" s="1827"/>
      <c r="R39" s="321"/>
      <c r="S39" s="298"/>
      <c r="T39" s="298"/>
      <c r="U39" s="1827"/>
      <c r="V39" s="922"/>
      <c r="W39" s="759"/>
      <c r="X39" s="298"/>
      <c r="Y39" s="299"/>
      <c r="Z39" s="314" t="s">
        <v>441</v>
      </c>
      <c r="AB39" s="314" t="s">
        <v>441</v>
      </c>
      <c r="AC39" s="298"/>
      <c r="AD39" s="1801"/>
      <c r="AE39" s="372"/>
      <c r="AF39" s="759"/>
      <c r="AG39" s="314" t="s">
        <v>441</v>
      </c>
      <c r="AH39" s="1801"/>
    </row>
    <row r="40" spans="2:34" ht="20.25" customHeight="1">
      <c r="B40" s="264"/>
      <c r="C40" s="307" t="s">
        <v>37</v>
      </c>
      <c r="D40" s="306" t="s">
        <v>449</v>
      </c>
      <c r="E40" s="306"/>
      <c r="F40" s="281" t="s">
        <v>37</v>
      </c>
      <c r="G40" s="281" t="s">
        <v>37</v>
      </c>
      <c r="H40" s="527" t="s">
        <v>37</v>
      </c>
      <c r="I40" s="923"/>
      <c r="J40" s="281" t="s">
        <v>37</v>
      </c>
      <c r="K40" s="281" t="s">
        <v>37</v>
      </c>
      <c r="L40" s="281" t="s">
        <v>37</v>
      </c>
      <c r="M40" s="281" t="s">
        <v>37</v>
      </c>
      <c r="N40" s="528" t="s">
        <v>37</v>
      </c>
      <c r="O40" s="281" t="s">
        <v>37</v>
      </c>
      <c r="P40" s="281" t="s">
        <v>37</v>
      </c>
      <c r="Q40" s="527" t="s">
        <v>37</v>
      </c>
      <c r="R40" s="281" t="s">
        <v>37</v>
      </c>
      <c r="S40" s="281" t="s">
        <v>37</v>
      </c>
      <c r="T40" s="281"/>
      <c r="U40" s="282" t="s">
        <v>37</v>
      </c>
      <c r="V40" s="281"/>
      <c r="W40" s="281" t="s">
        <v>37</v>
      </c>
      <c r="X40" s="281" t="s">
        <v>37</v>
      </c>
      <c r="Y40" s="281" t="s">
        <v>37</v>
      </c>
      <c r="Z40" s="281" t="s">
        <v>37</v>
      </c>
      <c r="AA40" s="528" t="s">
        <v>37</v>
      </c>
      <c r="AB40" s="281" t="s">
        <v>37</v>
      </c>
      <c r="AC40" s="281" t="s">
        <v>37</v>
      </c>
      <c r="AD40" s="527" t="s">
        <v>37</v>
      </c>
      <c r="AE40" s="528" t="s">
        <v>37</v>
      </c>
      <c r="AF40" s="281" t="s">
        <v>37</v>
      </c>
      <c r="AG40" s="281" t="s">
        <v>37</v>
      </c>
      <c r="AH40" s="527" t="s">
        <v>37</v>
      </c>
    </row>
    <row r="41" spans="2:34" ht="20.25" customHeight="1">
      <c r="B41" s="264"/>
      <c r="C41" s="292" t="s">
        <v>37</v>
      </c>
      <c r="D41" s="277" t="s">
        <v>450</v>
      </c>
      <c r="E41" s="278"/>
      <c r="F41" s="285"/>
      <c r="G41" s="280"/>
      <c r="H41" s="337"/>
      <c r="I41" s="279"/>
      <c r="J41" s="277" t="s">
        <v>450</v>
      </c>
      <c r="K41" s="278"/>
      <c r="L41" s="285">
        <v>8</v>
      </c>
      <c r="M41" s="280" t="s">
        <v>37</v>
      </c>
      <c r="N41" s="290" t="s">
        <v>450</v>
      </c>
      <c r="O41" s="277"/>
      <c r="P41" s="285">
        <v>8</v>
      </c>
      <c r="Q41" s="291" t="s">
        <v>37</v>
      </c>
      <c r="R41" s="290" t="s">
        <v>450</v>
      </c>
      <c r="S41" s="277"/>
      <c r="T41" s="285"/>
      <c r="U41" s="291" t="s">
        <v>37</v>
      </c>
      <c r="V41" s="280"/>
      <c r="W41" s="290" t="s">
        <v>450</v>
      </c>
      <c r="X41" s="277"/>
      <c r="Y41" s="285">
        <v>8</v>
      </c>
      <c r="Z41" s="291" t="s">
        <v>37</v>
      </c>
      <c r="AA41" s="290" t="s">
        <v>450</v>
      </c>
      <c r="AB41" s="277"/>
      <c r="AC41" s="285">
        <v>8</v>
      </c>
      <c r="AD41" s="291"/>
      <c r="AE41" s="347" t="s">
        <v>450</v>
      </c>
      <c r="AF41" s="277"/>
      <c r="AG41" s="285">
        <v>8</v>
      </c>
      <c r="AH41" s="291" t="s">
        <v>37</v>
      </c>
    </row>
    <row r="42" spans="2:34" ht="20.25" customHeight="1">
      <c r="B42" s="264"/>
      <c r="C42" s="292" t="s">
        <v>37</v>
      </c>
      <c r="D42" s="277" t="s">
        <v>451</v>
      </c>
      <c r="E42" s="279"/>
      <c r="F42" s="280"/>
      <c r="G42" s="280"/>
      <c r="H42" s="337"/>
      <c r="I42" s="279"/>
      <c r="J42" s="277" t="s">
        <v>451</v>
      </c>
      <c r="K42" s="279"/>
      <c r="L42" s="280">
        <v>3</v>
      </c>
      <c r="M42" s="280" t="s">
        <v>37</v>
      </c>
      <c r="N42" s="290" t="s">
        <v>451</v>
      </c>
      <c r="O42" s="277"/>
      <c r="P42" s="280">
        <v>3</v>
      </c>
      <c r="Q42" s="291" t="s">
        <v>37</v>
      </c>
      <c r="R42" s="290" t="s">
        <v>451</v>
      </c>
      <c r="S42" s="277"/>
      <c r="T42" s="280"/>
      <c r="U42" s="291" t="s">
        <v>37</v>
      </c>
      <c r="V42" s="280"/>
      <c r="W42" s="290" t="s">
        <v>451</v>
      </c>
      <c r="X42" s="277"/>
      <c r="Y42" s="280">
        <v>3</v>
      </c>
      <c r="Z42" s="291" t="s">
        <v>37</v>
      </c>
      <c r="AA42" s="290" t="s">
        <v>451</v>
      </c>
      <c r="AB42" s="277"/>
      <c r="AC42" s="280">
        <v>3</v>
      </c>
      <c r="AD42" s="291"/>
      <c r="AE42" s="347" t="s">
        <v>451</v>
      </c>
      <c r="AF42" s="277"/>
      <c r="AG42" s="280">
        <v>3</v>
      </c>
      <c r="AH42" s="291" t="s">
        <v>37</v>
      </c>
    </row>
    <row r="43" spans="2:34" ht="20.25" customHeight="1">
      <c r="B43" s="264"/>
      <c r="C43" s="292" t="s">
        <v>37</v>
      </c>
      <c r="D43" s="280" t="s">
        <v>452</v>
      </c>
      <c r="E43" s="278"/>
      <c r="F43" s="286">
        <f>+F41/11</f>
        <v>0</v>
      </c>
      <c r="G43" s="280"/>
      <c r="H43" s="337"/>
      <c r="I43" s="279"/>
      <c r="J43" s="280" t="s">
        <v>452</v>
      </c>
      <c r="K43" s="278"/>
      <c r="L43" s="286">
        <f>+L41/11</f>
        <v>0.72727272727272729</v>
      </c>
      <c r="M43" s="280" t="s">
        <v>37</v>
      </c>
      <c r="N43" s="292" t="s">
        <v>452</v>
      </c>
      <c r="O43" s="280"/>
      <c r="P43" s="286">
        <f>+P41/11</f>
        <v>0.72727272727272729</v>
      </c>
      <c r="Q43" s="291" t="s">
        <v>37</v>
      </c>
      <c r="R43" s="292" t="s">
        <v>452</v>
      </c>
      <c r="S43" s="280"/>
      <c r="T43" s="286">
        <f>+T41/11</f>
        <v>0</v>
      </c>
      <c r="U43" s="291" t="s">
        <v>37</v>
      </c>
      <c r="V43" s="280"/>
      <c r="W43" s="292" t="s">
        <v>452</v>
      </c>
      <c r="X43" s="280"/>
      <c r="Y43" s="286">
        <f>+Y41/11</f>
        <v>0.72727272727272729</v>
      </c>
      <c r="Z43" s="291" t="s">
        <v>37</v>
      </c>
      <c r="AA43" s="292" t="s">
        <v>452</v>
      </c>
      <c r="AB43" s="280"/>
      <c r="AC43" s="286">
        <f>+AC41/11</f>
        <v>0.72727272727272729</v>
      </c>
      <c r="AD43" s="291" t="s">
        <v>37</v>
      </c>
      <c r="AE43" s="348" t="s">
        <v>452</v>
      </c>
      <c r="AF43" s="280"/>
      <c r="AG43" s="286">
        <f>+AG41/11</f>
        <v>0.72727272727272729</v>
      </c>
      <c r="AH43" s="291" t="s">
        <v>37</v>
      </c>
    </row>
    <row r="44" spans="2:34" ht="20.25" customHeight="1">
      <c r="B44" s="264"/>
      <c r="C44" s="292" t="s">
        <v>37</v>
      </c>
      <c r="D44" s="277" t="s">
        <v>453</v>
      </c>
      <c r="E44" s="277"/>
      <c r="F44" s="277"/>
      <c r="G44" s="280"/>
      <c r="H44" s="337"/>
      <c r="I44" s="279"/>
      <c r="J44" s="277" t="s">
        <v>453</v>
      </c>
      <c r="K44" s="277"/>
      <c r="L44" s="277"/>
      <c r="M44" s="280" t="s">
        <v>37</v>
      </c>
      <c r="N44" s="293" t="s">
        <v>453</v>
      </c>
      <c r="O44" s="277"/>
      <c r="P44" s="277"/>
      <c r="Q44" s="284"/>
      <c r="R44" s="293" t="s">
        <v>453</v>
      </c>
      <c r="S44" s="277"/>
      <c r="T44" s="277"/>
      <c r="U44" s="284"/>
      <c r="V44" s="284"/>
      <c r="W44" s="293" t="s">
        <v>453</v>
      </c>
      <c r="X44" s="277"/>
      <c r="Y44" s="277"/>
      <c r="Z44" s="284"/>
      <c r="AA44" s="293" t="s">
        <v>453</v>
      </c>
      <c r="AB44" s="277"/>
      <c r="AC44" s="277"/>
      <c r="AD44" s="284"/>
      <c r="AE44" s="1808" t="s">
        <v>453</v>
      </c>
      <c r="AF44" s="1809"/>
      <c r="AG44" s="1809"/>
      <c r="AH44" s="1810"/>
    </row>
    <row r="45" spans="2:34" ht="20.25" customHeight="1">
      <c r="B45" s="264"/>
      <c r="C45" s="309" t="s">
        <v>37</v>
      </c>
      <c r="D45" s="295" t="s">
        <v>454</v>
      </c>
      <c r="E45" s="295"/>
      <c r="F45" s="295"/>
      <c r="G45" s="310" t="s">
        <v>37</v>
      </c>
      <c r="H45" s="338" t="s">
        <v>37</v>
      </c>
      <c r="I45" s="310"/>
      <c r="J45" s="295" t="s">
        <v>454</v>
      </c>
      <c r="K45" s="295"/>
      <c r="L45" s="295"/>
      <c r="M45" s="310" t="s">
        <v>37</v>
      </c>
      <c r="N45" s="294" t="s">
        <v>454</v>
      </c>
      <c r="O45" s="295"/>
      <c r="P45" s="295"/>
      <c r="Q45" s="296"/>
      <c r="R45" s="294" t="s">
        <v>454</v>
      </c>
      <c r="S45" s="295"/>
      <c r="T45" s="295"/>
      <c r="U45" s="296"/>
      <c r="V45" s="296"/>
      <c r="W45" s="294" t="s">
        <v>454</v>
      </c>
      <c r="X45" s="295"/>
      <c r="Y45" s="295"/>
      <c r="Z45" s="296"/>
      <c r="AA45" s="294" t="s">
        <v>454</v>
      </c>
      <c r="AB45" s="295"/>
      <c r="AC45" s="295"/>
      <c r="AD45" s="296"/>
      <c r="AE45" s="1811" t="s">
        <v>454</v>
      </c>
      <c r="AF45" s="1812"/>
      <c r="AG45" s="1812"/>
      <c r="AH45" s="1813"/>
    </row>
    <row r="46" spans="2:34" ht="24.75" customHeight="1">
      <c r="B46" s="264"/>
      <c r="C46" s="512"/>
      <c r="D46" s="965" t="s">
        <v>460</v>
      </c>
      <c r="E46" s="1824"/>
      <c r="F46" s="1824"/>
      <c r="G46" s="1824"/>
      <c r="H46" s="1825"/>
      <c r="I46" s="914"/>
      <c r="J46" s="530" t="s">
        <v>457</v>
      </c>
      <c r="K46" s="513"/>
      <c r="L46" s="516"/>
      <c r="M46" s="516"/>
      <c r="N46" s="530" t="s">
        <v>457</v>
      </c>
      <c r="O46" s="513"/>
      <c r="P46" s="1819"/>
      <c r="Q46" s="1820"/>
      <c r="R46" s="530" t="s">
        <v>455</v>
      </c>
      <c r="S46" s="513"/>
      <c r="T46" s="516"/>
      <c r="U46" s="516"/>
      <c r="V46" s="516"/>
      <c r="W46" s="530" t="s">
        <v>461</v>
      </c>
      <c r="X46" s="513"/>
      <c r="Y46" s="516"/>
      <c r="Z46" s="516"/>
      <c r="AA46" s="530" t="s">
        <v>462</v>
      </c>
      <c r="AB46" s="513"/>
      <c r="AC46" s="516"/>
      <c r="AD46" s="516"/>
      <c r="AE46" s="530" t="s">
        <v>457</v>
      </c>
      <c r="AF46" s="513"/>
      <c r="AG46" s="516"/>
      <c r="AH46" s="516"/>
    </row>
    <row r="47" spans="2:34" ht="23.25" customHeight="1">
      <c r="B47" s="264"/>
      <c r="C47" s="264"/>
      <c r="D47" s="504"/>
      <c r="E47" s="266"/>
      <c r="F47" s="266"/>
      <c r="G47" s="266"/>
      <c r="H47" s="266"/>
      <c r="I47" s="266"/>
      <c r="J47" s="260"/>
      <c r="K47" s="260"/>
      <c r="L47" s="260"/>
    </row>
    <row r="48" spans="2:34" ht="15.75">
      <c r="B48" s="264"/>
      <c r="C48" s="1791" t="s">
        <v>430</v>
      </c>
      <c r="D48" s="1793" t="s">
        <v>431</v>
      </c>
      <c r="E48" s="1795">
        <v>46280</v>
      </c>
      <c r="F48" s="1796"/>
      <c r="G48" s="1796"/>
      <c r="H48" s="1796"/>
      <c r="I48" s="916"/>
      <c r="J48" s="1795">
        <v>46281</v>
      </c>
      <c r="K48" s="1796"/>
      <c r="L48" s="1796"/>
      <c r="M48" s="1796"/>
      <c r="N48" s="1795">
        <v>46282</v>
      </c>
      <c r="O48" s="1796"/>
      <c r="P48" s="1796"/>
      <c r="Q48" s="1796"/>
      <c r="R48" s="1795">
        <v>46283</v>
      </c>
      <c r="S48" s="1796"/>
      <c r="T48" s="1796"/>
      <c r="U48" s="1796"/>
      <c r="V48" s="916"/>
      <c r="W48" s="1795">
        <v>46284</v>
      </c>
      <c r="X48" s="1796"/>
      <c r="Y48" s="1796"/>
      <c r="Z48" s="1796"/>
      <c r="AA48" s="1795">
        <v>46285</v>
      </c>
      <c r="AB48" s="1796"/>
      <c r="AC48" s="1796"/>
      <c r="AD48" s="1796"/>
      <c r="AE48" s="1795">
        <v>46286</v>
      </c>
      <c r="AF48" s="1796"/>
      <c r="AG48" s="1796"/>
      <c r="AH48" s="1796"/>
    </row>
    <row r="49" spans="2:34" ht="15.75">
      <c r="B49" s="264"/>
      <c r="C49" s="1792"/>
      <c r="D49" s="1794"/>
      <c r="E49" s="312" t="s">
        <v>432</v>
      </c>
      <c r="F49" s="303" t="s">
        <v>433</v>
      </c>
      <c r="G49" s="303" t="s">
        <v>434</v>
      </c>
      <c r="H49" s="323" t="s">
        <v>435</v>
      </c>
      <c r="I49" s="919"/>
      <c r="J49" s="316" t="s">
        <v>432</v>
      </c>
      <c r="K49" s="304" t="s">
        <v>433</v>
      </c>
      <c r="L49" s="304" t="s">
        <v>434</v>
      </c>
      <c r="M49" s="305" t="s">
        <v>435</v>
      </c>
      <c r="N49" s="315" t="s">
        <v>432</v>
      </c>
      <c r="O49" s="304" t="s">
        <v>433</v>
      </c>
      <c r="P49" s="304" t="s">
        <v>434</v>
      </c>
      <c r="Q49" s="326" t="s">
        <v>435</v>
      </c>
      <c r="R49" s="363" t="s">
        <v>432</v>
      </c>
      <c r="S49" s="364" t="s">
        <v>433</v>
      </c>
      <c r="T49" s="364" t="s">
        <v>434</v>
      </c>
      <c r="U49" s="365" t="s">
        <v>435</v>
      </c>
      <c r="V49" s="944"/>
      <c r="W49" s="316" t="s">
        <v>432</v>
      </c>
      <c r="X49" s="304" t="s">
        <v>433</v>
      </c>
      <c r="Y49" s="304" t="s">
        <v>434</v>
      </c>
      <c r="Z49" s="305" t="s">
        <v>435</v>
      </c>
      <c r="AA49" s="315" t="s">
        <v>432</v>
      </c>
      <c r="AB49" s="304" t="s">
        <v>433</v>
      </c>
      <c r="AC49" s="304" t="s">
        <v>434</v>
      </c>
      <c r="AD49" s="305" t="s">
        <v>435</v>
      </c>
      <c r="AE49" s="315" t="s">
        <v>432</v>
      </c>
      <c r="AF49" s="304" t="s">
        <v>433</v>
      </c>
      <c r="AG49" s="364" t="s">
        <v>434</v>
      </c>
      <c r="AH49" s="305" t="s">
        <v>435</v>
      </c>
    </row>
    <row r="50" spans="2:34" ht="20.25" customHeight="1">
      <c r="B50" s="264"/>
      <c r="C50" s="508">
        <v>1</v>
      </c>
      <c r="D50" s="505" t="s">
        <v>436</v>
      </c>
      <c r="E50" s="301"/>
      <c r="F50" s="313" t="s">
        <v>437</v>
      </c>
      <c r="G50" s="313" t="s">
        <v>437</v>
      </c>
      <c r="H50" s="1800"/>
      <c r="I50" s="920"/>
      <c r="J50" s="317"/>
      <c r="K50" s="317"/>
      <c r="L50" s="301"/>
      <c r="M50" s="1797"/>
      <c r="N50" s="300"/>
      <c r="O50" s="302"/>
      <c r="P50" s="317"/>
      <c r="Q50" s="1807"/>
      <c r="R50" s="359"/>
      <c r="S50" s="313" t="s">
        <v>437</v>
      </c>
      <c r="T50" s="758"/>
      <c r="U50" s="1805"/>
      <c r="V50" s="920"/>
      <c r="W50" s="360"/>
      <c r="X50" s="302"/>
      <c r="Y50" s="317"/>
      <c r="Z50" s="1805"/>
      <c r="AA50" s="334"/>
      <c r="AB50" s="371"/>
      <c r="AC50" s="302"/>
      <c r="AD50" s="1805"/>
      <c r="AE50" s="334"/>
      <c r="AF50" s="1673" t="s">
        <v>437</v>
      </c>
      <c r="AG50" s="77"/>
      <c r="AH50" s="1816"/>
    </row>
    <row r="51" spans="2:34" ht="20.25" customHeight="1">
      <c r="B51" s="264"/>
      <c r="C51" s="509">
        <v>2</v>
      </c>
      <c r="D51" s="506" t="s">
        <v>438</v>
      </c>
      <c r="E51" s="273"/>
      <c r="F51" s="313" t="s">
        <v>437</v>
      </c>
      <c r="G51" s="313" t="s">
        <v>437</v>
      </c>
      <c r="H51" s="1800"/>
      <c r="I51" s="920"/>
      <c r="J51" s="319"/>
      <c r="K51" s="319"/>
      <c r="L51" s="273"/>
      <c r="M51" s="1798"/>
      <c r="N51" s="272"/>
      <c r="O51" s="76"/>
      <c r="P51" s="319"/>
      <c r="Q51" s="1807"/>
      <c r="R51" s="324"/>
      <c r="S51" s="313" t="s">
        <v>437</v>
      </c>
      <c r="T51" s="758"/>
      <c r="U51" s="1800"/>
      <c r="V51" s="920"/>
      <c r="W51" s="361"/>
      <c r="X51" s="76"/>
      <c r="Y51" s="319"/>
      <c r="Z51" s="1800"/>
      <c r="AA51" s="335"/>
      <c r="AB51" s="335"/>
      <c r="AC51" s="76"/>
      <c r="AD51" s="1800"/>
      <c r="AE51" s="335"/>
      <c r="AF51" s="1673" t="s">
        <v>437</v>
      </c>
      <c r="AG51" s="77"/>
      <c r="AH51" s="1817"/>
    </row>
    <row r="52" spans="2:34" ht="20.25" customHeight="1">
      <c r="B52" s="264"/>
      <c r="C52" s="509">
        <v>3</v>
      </c>
      <c r="D52" s="506" t="s">
        <v>439</v>
      </c>
      <c r="E52" s="273"/>
      <c r="F52" s="313" t="s">
        <v>437</v>
      </c>
      <c r="G52" s="313" t="s">
        <v>437</v>
      </c>
      <c r="H52" s="1800"/>
      <c r="I52" s="920"/>
      <c r="J52" s="319"/>
      <c r="K52" s="319"/>
      <c r="L52" s="273"/>
      <c r="M52" s="1798"/>
      <c r="N52" s="272"/>
      <c r="O52" s="76"/>
      <c r="P52" s="319"/>
      <c r="Q52" s="1807"/>
      <c r="R52" s="324"/>
      <c r="S52" s="313" t="s">
        <v>437</v>
      </c>
      <c r="T52" s="758"/>
      <c r="U52" s="1800"/>
      <c r="V52" s="920"/>
      <c r="W52" s="361"/>
      <c r="X52" s="76"/>
      <c r="Y52" s="319"/>
      <c r="Z52" s="1800"/>
      <c r="AA52" s="335"/>
      <c r="AB52" s="335"/>
      <c r="AC52" s="76"/>
      <c r="AD52" s="1800"/>
      <c r="AE52" s="335"/>
      <c r="AF52" s="1673" t="s">
        <v>437</v>
      </c>
      <c r="AG52" s="77"/>
      <c r="AH52" s="1817"/>
    </row>
    <row r="53" spans="2:34" ht="20.25" customHeight="1">
      <c r="B53" s="264"/>
      <c r="C53" s="509">
        <v>4</v>
      </c>
      <c r="D53" s="506" t="s">
        <v>440</v>
      </c>
      <c r="E53" s="273"/>
      <c r="F53" s="314" t="s">
        <v>441</v>
      </c>
      <c r="G53" s="314" t="s">
        <v>441</v>
      </c>
      <c r="H53" s="1800"/>
      <c r="I53" s="920"/>
      <c r="J53" s="319"/>
      <c r="K53" s="319"/>
      <c r="L53" s="273"/>
      <c r="M53" s="1798"/>
      <c r="N53" s="272"/>
      <c r="O53" s="76"/>
      <c r="P53" s="319"/>
      <c r="Q53" s="1807"/>
      <c r="R53" s="324"/>
      <c r="S53" s="314" t="s">
        <v>441</v>
      </c>
      <c r="T53" s="758"/>
      <c r="U53" s="1800"/>
      <c r="V53" s="920"/>
      <c r="W53" s="361"/>
      <c r="X53" s="529"/>
      <c r="Y53" s="319"/>
      <c r="Z53" s="1817"/>
      <c r="AA53" s="335"/>
      <c r="AB53" s="335"/>
      <c r="AC53" s="76"/>
      <c r="AD53" s="1800"/>
      <c r="AE53" s="335"/>
      <c r="AF53" s="1674" t="s">
        <v>441</v>
      </c>
      <c r="AG53" s="77"/>
      <c r="AH53" s="1817"/>
    </row>
    <row r="54" spans="2:34" ht="20.25" customHeight="1">
      <c r="B54" s="264"/>
      <c r="C54" s="509">
        <v>5</v>
      </c>
      <c r="D54" s="506" t="s">
        <v>442</v>
      </c>
      <c r="E54" s="273"/>
      <c r="F54" s="313" t="s">
        <v>437</v>
      </c>
      <c r="G54" s="313" t="s">
        <v>437</v>
      </c>
      <c r="H54" s="1800"/>
      <c r="I54" s="920"/>
      <c r="J54" s="319"/>
      <c r="K54" s="319"/>
      <c r="L54" s="273"/>
      <c r="M54" s="1798"/>
      <c r="N54" s="272"/>
      <c r="O54" s="76"/>
      <c r="P54" s="319"/>
      <c r="Q54" s="1807"/>
      <c r="R54" s="324"/>
      <c r="S54" s="313" t="s">
        <v>437</v>
      </c>
      <c r="T54" s="758"/>
      <c r="U54" s="1817"/>
      <c r="V54" s="920"/>
      <c r="W54" s="361"/>
      <c r="X54" s="529"/>
      <c r="Y54" s="319"/>
      <c r="Z54" s="1817"/>
      <c r="AA54" s="335"/>
      <c r="AB54" s="335"/>
      <c r="AC54" s="76"/>
      <c r="AD54" s="1800"/>
      <c r="AE54" s="335"/>
      <c r="AF54" s="1673" t="s">
        <v>437</v>
      </c>
      <c r="AG54" s="77"/>
      <c r="AH54" s="1817"/>
    </row>
    <row r="55" spans="2:34" ht="20.25" customHeight="1">
      <c r="B55" s="264"/>
      <c r="C55" s="509">
        <v>6</v>
      </c>
      <c r="D55" s="506" t="s">
        <v>443</v>
      </c>
      <c r="E55" s="273"/>
      <c r="F55" s="313" t="s">
        <v>437</v>
      </c>
      <c r="G55" s="313" t="s">
        <v>437</v>
      </c>
      <c r="H55" s="1800"/>
      <c r="I55" s="920"/>
      <c r="J55" s="319"/>
      <c r="K55" s="319"/>
      <c r="L55" s="273"/>
      <c r="M55" s="1798"/>
      <c r="N55" s="272"/>
      <c r="O55" s="76"/>
      <c r="P55" s="319"/>
      <c r="Q55" s="1807"/>
      <c r="R55" s="324"/>
      <c r="S55" s="313" t="s">
        <v>437</v>
      </c>
      <c r="T55" s="758"/>
      <c r="U55" s="1817"/>
      <c r="V55" s="920"/>
      <c r="W55" s="361"/>
      <c r="X55" s="529"/>
      <c r="Y55" s="319"/>
      <c r="Z55" s="1817"/>
      <c r="AA55" s="335"/>
      <c r="AB55" s="335"/>
      <c r="AC55" s="76"/>
      <c r="AD55" s="1800"/>
      <c r="AE55" s="335"/>
      <c r="AF55" s="1673" t="s">
        <v>437</v>
      </c>
      <c r="AG55" s="77"/>
      <c r="AH55" s="1817"/>
    </row>
    <row r="56" spans="2:34" ht="20.25" customHeight="1">
      <c r="B56" s="264"/>
      <c r="C56" s="509">
        <v>7</v>
      </c>
      <c r="D56" s="506" t="s">
        <v>444</v>
      </c>
      <c r="E56" s="273"/>
      <c r="F56" s="313" t="s">
        <v>437</v>
      </c>
      <c r="G56" s="313" t="s">
        <v>437</v>
      </c>
      <c r="H56" s="1800"/>
      <c r="I56" s="920"/>
      <c r="J56" s="319"/>
      <c r="K56" s="319"/>
      <c r="L56" s="273"/>
      <c r="M56" s="1798"/>
      <c r="N56" s="272"/>
      <c r="O56" s="76"/>
      <c r="P56" s="319"/>
      <c r="Q56" s="1807"/>
      <c r="R56" s="324"/>
      <c r="S56" s="313" t="s">
        <v>437</v>
      </c>
      <c r="T56" s="758"/>
      <c r="U56" s="1800"/>
      <c r="V56" s="920"/>
      <c r="W56" s="361"/>
      <c r="X56" s="76"/>
      <c r="Y56" s="319"/>
      <c r="Z56" s="1800"/>
      <c r="AA56" s="335"/>
      <c r="AB56" s="335"/>
      <c r="AC56" s="76"/>
      <c r="AD56" s="1800"/>
      <c r="AE56" s="335"/>
      <c r="AF56" s="1673" t="s">
        <v>437</v>
      </c>
      <c r="AG56" s="77"/>
      <c r="AH56" s="1817"/>
    </row>
    <row r="57" spans="2:34" ht="20.25" customHeight="1">
      <c r="B57" s="264"/>
      <c r="C57" s="509">
        <v>8</v>
      </c>
      <c r="D57" s="506" t="s">
        <v>445</v>
      </c>
      <c r="E57" s="273"/>
      <c r="F57" s="314" t="s">
        <v>441</v>
      </c>
      <c r="G57" s="314" t="s">
        <v>441</v>
      </c>
      <c r="H57" s="1800"/>
      <c r="I57" s="920"/>
      <c r="J57" s="319"/>
      <c r="K57" s="319"/>
      <c r="L57" s="273"/>
      <c r="M57" s="1798"/>
      <c r="N57" s="272"/>
      <c r="O57" s="76"/>
      <c r="P57" s="319"/>
      <c r="Q57" s="1807"/>
      <c r="R57" s="324"/>
      <c r="S57" s="314" t="s">
        <v>441</v>
      </c>
      <c r="T57" s="758"/>
      <c r="U57" s="1800"/>
      <c r="V57" s="920"/>
      <c r="W57" s="361"/>
      <c r="X57" s="76"/>
      <c r="Y57" s="319"/>
      <c r="Z57" s="1800"/>
      <c r="AA57" s="335"/>
      <c r="AB57" s="335"/>
      <c r="AC57" s="76"/>
      <c r="AD57" s="1800"/>
      <c r="AE57" s="335"/>
      <c r="AF57" s="314" t="s">
        <v>441</v>
      </c>
      <c r="AG57" s="77"/>
      <c r="AH57" s="1817"/>
    </row>
    <row r="58" spans="2:34" ht="20.25" customHeight="1">
      <c r="B58" s="264"/>
      <c r="C58" s="509">
        <v>9</v>
      </c>
      <c r="D58" s="506" t="s">
        <v>446</v>
      </c>
      <c r="E58" s="273"/>
      <c r="F58" s="314" t="s">
        <v>441</v>
      </c>
      <c r="G58" s="314" t="s">
        <v>441</v>
      </c>
      <c r="H58" s="1800"/>
      <c r="I58" s="920"/>
      <c r="J58" s="319"/>
      <c r="K58" s="319"/>
      <c r="L58" s="273"/>
      <c r="M58" s="1798"/>
      <c r="N58" s="272"/>
      <c r="O58" s="76"/>
      <c r="P58" s="319"/>
      <c r="Q58" s="1807"/>
      <c r="R58" s="324"/>
      <c r="S58" s="314" t="s">
        <v>441</v>
      </c>
      <c r="T58" s="758"/>
      <c r="U58" s="1800"/>
      <c r="V58" s="920"/>
      <c r="W58" s="361"/>
      <c r="X58" s="76"/>
      <c r="Y58" s="319"/>
      <c r="Z58" s="1800"/>
      <c r="AA58" s="335"/>
      <c r="AB58" s="335"/>
      <c r="AC58" s="76"/>
      <c r="AD58" s="1800"/>
      <c r="AE58" s="335"/>
      <c r="AF58" s="1674" t="s">
        <v>441</v>
      </c>
      <c r="AG58" s="77"/>
      <c r="AH58" s="1817"/>
    </row>
    <row r="59" spans="2:34" ht="20.25" customHeight="1">
      <c r="B59" s="264"/>
      <c r="C59" s="509">
        <v>10</v>
      </c>
      <c r="D59" s="506" t="s">
        <v>447</v>
      </c>
      <c r="E59" s="273"/>
      <c r="F59" s="313" t="s">
        <v>437</v>
      </c>
      <c r="G59" s="313" t="s">
        <v>437</v>
      </c>
      <c r="H59" s="1800"/>
      <c r="I59" s="920"/>
      <c r="J59" s="319"/>
      <c r="K59" s="319"/>
      <c r="L59" s="273"/>
      <c r="M59" s="1798"/>
      <c r="N59" s="272"/>
      <c r="O59" s="76"/>
      <c r="P59" s="319"/>
      <c r="Q59" s="1807"/>
      <c r="R59" s="324"/>
      <c r="S59" s="313" t="s">
        <v>437</v>
      </c>
      <c r="T59" s="758"/>
      <c r="U59" s="1800"/>
      <c r="V59" s="920"/>
      <c r="W59" s="361"/>
      <c r="X59" s="76"/>
      <c r="Y59" s="319"/>
      <c r="Z59" s="1800"/>
      <c r="AA59" s="335"/>
      <c r="AB59" s="335"/>
      <c r="AC59" s="76"/>
      <c r="AD59" s="1800"/>
      <c r="AE59" s="335"/>
      <c r="AF59" s="1673" t="s">
        <v>437</v>
      </c>
      <c r="AG59" s="77"/>
      <c r="AH59" s="1817"/>
    </row>
    <row r="60" spans="2:34" ht="20.25" customHeight="1">
      <c r="B60" s="264"/>
      <c r="C60" s="510">
        <v>11</v>
      </c>
      <c r="D60" s="507" t="s">
        <v>448</v>
      </c>
      <c r="E60" s="298"/>
      <c r="F60" s="314" t="s">
        <v>441</v>
      </c>
      <c r="G60" s="314" t="s">
        <v>441</v>
      </c>
      <c r="H60" s="1800"/>
      <c r="I60" s="920"/>
      <c r="J60" s="321"/>
      <c r="K60" s="321"/>
      <c r="L60" s="298"/>
      <c r="M60" s="1799"/>
      <c r="N60" s="311"/>
      <c r="O60" s="128"/>
      <c r="P60" s="321"/>
      <c r="Q60" s="1807"/>
      <c r="R60" s="325"/>
      <c r="S60" s="314" t="s">
        <v>441</v>
      </c>
      <c r="T60" s="758"/>
      <c r="U60" s="1801"/>
      <c r="V60" s="922"/>
      <c r="W60" s="362"/>
      <c r="X60" s="299"/>
      <c r="Y60" s="321"/>
      <c r="Z60" s="1801"/>
      <c r="AA60" s="336"/>
      <c r="AB60" s="372"/>
      <c r="AC60" s="128"/>
      <c r="AD60" s="1801"/>
      <c r="AE60" s="336"/>
      <c r="AF60" s="1674" t="s">
        <v>441</v>
      </c>
      <c r="AG60" s="77"/>
      <c r="AH60" s="1818"/>
    </row>
    <row r="61" spans="2:34" ht="18">
      <c r="B61" s="264"/>
      <c r="C61" s="307" t="s">
        <v>37</v>
      </c>
      <c r="D61" s="306" t="s">
        <v>449</v>
      </c>
      <c r="E61" s="308"/>
      <c r="F61" s="281" t="s">
        <v>37</v>
      </c>
      <c r="G61" s="288" t="s">
        <v>37</v>
      </c>
      <c r="H61" s="289" t="s">
        <v>37</v>
      </c>
      <c r="I61" s="923"/>
      <c r="J61" s="281" t="s">
        <v>37</v>
      </c>
      <c r="K61" s="281" t="s">
        <v>37</v>
      </c>
      <c r="L61" s="281" t="s">
        <v>37</v>
      </c>
      <c r="M61" s="281" t="s">
        <v>37</v>
      </c>
      <c r="N61" s="287" t="s">
        <v>37</v>
      </c>
      <c r="O61" s="288" t="s">
        <v>37</v>
      </c>
      <c r="P61" s="288" t="s">
        <v>37</v>
      </c>
      <c r="Q61" s="289" t="s">
        <v>37</v>
      </c>
      <c r="R61" s="1814" t="s">
        <v>449</v>
      </c>
      <c r="S61" s="1815"/>
      <c r="T61" s="281" t="s">
        <v>37</v>
      </c>
      <c r="U61" s="282" t="s">
        <v>37</v>
      </c>
      <c r="V61" s="281"/>
      <c r="W61" s="281" t="s">
        <v>37</v>
      </c>
      <c r="X61" s="281" t="s">
        <v>37</v>
      </c>
      <c r="Y61" s="281" t="s">
        <v>37</v>
      </c>
      <c r="Z61" s="281" t="s">
        <v>37</v>
      </c>
      <c r="AA61" s="287" t="s">
        <v>37</v>
      </c>
      <c r="AB61" s="288" t="s">
        <v>37</v>
      </c>
      <c r="AC61" s="288" t="s">
        <v>37</v>
      </c>
      <c r="AD61" s="289" t="s">
        <v>37</v>
      </c>
      <c r="AE61" s="287" t="s">
        <v>37</v>
      </c>
      <c r="AF61" s="288" t="s">
        <v>37</v>
      </c>
      <c r="AG61" s="281" t="s">
        <v>37</v>
      </c>
      <c r="AH61" s="289" t="s">
        <v>37</v>
      </c>
    </row>
    <row r="62" spans="2:34" ht="15.75">
      <c r="B62" s="264"/>
      <c r="C62" s="292" t="s">
        <v>37</v>
      </c>
      <c r="D62" s="277" t="s">
        <v>450</v>
      </c>
      <c r="E62" s="278"/>
      <c r="F62" s="285">
        <v>7</v>
      </c>
      <c r="G62" s="280"/>
      <c r="H62" s="337"/>
      <c r="I62" s="279"/>
      <c r="J62" s="277" t="s">
        <v>450</v>
      </c>
      <c r="K62" s="278"/>
      <c r="L62" s="285"/>
      <c r="M62" s="280" t="s">
        <v>37</v>
      </c>
      <c r="N62" s="290" t="s">
        <v>450</v>
      </c>
      <c r="O62" s="277"/>
      <c r="P62" s="285">
        <v>9</v>
      </c>
      <c r="Q62" s="291" t="s">
        <v>37</v>
      </c>
      <c r="R62" s="347" t="s">
        <v>450</v>
      </c>
      <c r="S62" s="277"/>
      <c r="T62" s="366">
        <v>7</v>
      </c>
      <c r="U62" s="291" t="s">
        <v>37</v>
      </c>
      <c r="V62" s="280"/>
      <c r="W62" s="290" t="s">
        <v>450</v>
      </c>
      <c r="X62" s="277"/>
      <c r="Y62" s="366">
        <v>9</v>
      </c>
      <c r="Z62" s="291" t="s">
        <v>37</v>
      </c>
      <c r="AA62" s="347" t="s">
        <v>450</v>
      </c>
      <c r="AB62" s="369"/>
      <c r="AC62" s="366"/>
      <c r="AD62" s="291" t="s">
        <v>37</v>
      </c>
      <c r="AE62" s="347" t="s">
        <v>450</v>
      </c>
      <c r="AF62" s="369"/>
      <c r="AG62" s="366">
        <v>7</v>
      </c>
      <c r="AH62" s="291" t="s">
        <v>37</v>
      </c>
    </row>
    <row r="63" spans="2:34" ht="15.75">
      <c r="B63" s="264"/>
      <c r="C63" s="292" t="s">
        <v>37</v>
      </c>
      <c r="D63" s="277" t="s">
        <v>451</v>
      </c>
      <c r="E63" s="279"/>
      <c r="F63" s="280">
        <v>4</v>
      </c>
      <c r="G63" s="280"/>
      <c r="H63" s="337"/>
      <c r="I63" s="279"/>
      <c r="J63" s="277" t="s">
        <v>451</v>
      </c>
      <c r="K63" s="279"/>
      <c r="L63" s="280"/>
      <c r="M63" s="280" t="s">
        <v>37</v>
      </c>
      <c r="N63" s="290" t="s">
        <v>451</v>
      </c>
      <c r="O63" s="277"/>
      <c r="P63" s="280">
        <v>2</v>
      </c>
      <c r="Q63" s="291" t="s">
        <v>37</v>
      </c>
      <c r="R63" s="347" t="s">
        <v>451</v>
      </c>
      <c r="S63" s="277"/>
      <c r="T63" s="367">
        <v>4</v>
      </c>
      <c r="U63" s="291" t="s">
        <v>37</v>
      </c>
      <c r="V63" s="280"/>
      <c r="W63" s="290" t="s">
        <v>451</v>
      </c>
      <c r="X63" s="277"/>
      <c r="Y63" s="367">
        <v>2</v>
      </c>
      <c r="Z63" s="291" t="s">
        <v>37</v>
      </c>
      <c r="AA63" s="347" t="s">
        <v>451</v>
      </c>
      <c r="AB63" s="369"/>
      <c r="AC63" s="367"/>
      <c r="AD63" s="291" t="s">
        <v>37</v>
      </c>
      <c r="AE63" s="347" t="s">
        <v>451</v>
      </c>
      <c r="AF63" s="369"/>
      <c r="AG63" s="367">
        <v>4</v>
      </c>
      <c r="AH63" s="291" t="s">
        <v>37</v>
      </c>
    </row>
    <row r="64" spans="2:34" ht="15.75">
      <c r="B64" s="264"/>
      <c r="C64" s="292" t="s">
        <v>37</v>
      </c>
      <c r="D64" s="280" t="s">
        <v>452</v>
      </c>
      <c r="E64" s="278"/>
      <c r="F64" s="286">
        <f>+F62/11</f>
        <v>0.63636363636363635</v>
      </c>
      <c r="G64" s="280"/>
      <c r="H64" s="337"/>
      <c r="I64" s="279"/>
      <c r="J64" s="280" t="s">
        <v>452</v>
      </c>
      <c r="K64" s="278"/>
      <c r="L64" s="286">
        <f>+L62/11</f>
        <v>0</v>
      </c>
      <c r="M64" s="280" t="s">
        <v>37</v>
      </c>
      <c r="N64" s="292" t="s">
        <v>452</v>
      </c>
      <c r="O64" s="280"/>
      <c r="P64" s="286">
        <f>+P62/11</f>
        <v>0.81818181818181823</v>
      </c>
      <c r="Q64" s="291" t="s">
        <v>37</v>
      </c>
      <c r="R64" s="348" t="s">
        <v>452</v>
      </c>
      <c r="S64" s="280"/>
      <c r="T64" s="368">
        <f>+T62/11</f>
        <v>0.63636363636363635</v>
      </c>
      <c r="U64" s="291" t="s">
        <v>37</v>
      </c>
      <c r="V64" s="280"/>
      <c r="W64" s="292" t="s">
        <v>452</v>
      </c>
      <c r="X64" s="280"/>
      <c r="Y64" s="286">
        <f>+Y62/11</f>
        <v>0.81818181818181823</v>
      </c>
      <c r="Z64" s="291" t="s">
        <v>37</v>
      </c>
      <c r="AA64" s="348" t="s">
        <v>452</v>
      </c>
      <c r="AB64" s="281"/>
      <c r="AC64" s="368">
        <f>+AC62/11</f>
        <v>0</v>
      </c>
      <c r="AD64" s="291" t="s">
        <v>37</v>
      </c>
      <c r="AE64" s="348" t="s">
        <v>452</v>
      </c>
      <c r="AF64" s="281"/>
      <c r="AG64" s="368">
        <f>+AG62/11</f>
        <v>0.63636363636363635</v>
      </c>
      <c r="AH64" s="291" t="s">
        <v>37</v>
      </c>
    </row>
    <row r="65" spans="2:34" ht="15.75">
      <c r="B65" s="264"/>
      <c r="C65" s="292" t="s">
        <v>37</v>
      </c>
      <c r="D65" s="277" t="s">
        <v>453</v>
      </c>
      <c r="E65" s="277"/>
      <c r="F65" s="277"/>
      <c r="G65" s="280"/>
      <c r="H65" s="337"/>
      <c r="I65" s="279"/>
      <c r="J65" s="277" t="s">
        <v>453</v>
      </c>
      <c r="K65" s="277"/>
      <c r="L65" s="277"/>
      <c r="M65" s="280" t="s">
        <v>37</v>
      </c>
      <c r="N65" s="293" t="s">
        <v>453</v>
      </c>
      <c r="O65" s="277"/>
      <c r="P65" s="277"/>
      <c r="Q65" s="284"/>
      <c r="R65" s="357" t="s">
        <v>453</v>
      </c>
      <c r="S65" s="277"/>
      <c r="T65" s="277"/>
      <c r="U65" s="284"/>
      <c r="V65" s="284"/>
      <c r="W65" s="293" t="s">
        <v>453</v>
      </c>
      <c r="X65" s="277"/>
      <c r="Y65" s="277"/>
      <c r="Z65" s="284"/>
      <c r="AA65" s="357" t="s">
        <v>453</v>
      </c>
      <c r="AB65" s="369"/>
      <c r="AC65" s="277"/>
      <c r="AD65" s="284"/>
      <c r="AE65" s="357" t="s">
        <v>453</v>
      </c>
      <c r="AF65" s="369"/>
      <c r="AG65" s="277"/>
      <c r="AH65" s="284"/>
    </row>
    <row r="66" spans="2:34" ht="15.75">
      <c r="B66" s="264"/>
      <c r="C66" s="309" t="s">
        <v>37</v>
      </c>
      <c r="D66" s="295" t="s">
        <v>454</v>
      </c>
      <c r="E66" s="295"/>
      <c r="F66" s="295"/>
      <c r="G66" s="310" t="s">
        <v>37</v>
      </c>
      <c r="H66" s="338" t="s">
        <v>37</v>
      </c>
      <c r="I66" s="310"/>
      <c r="J66" s="295" t="s">
        <v>454</v>
      </c>
      <c r="K66" s="295"/>
      <c r="L66" s="295"/>
      <c r="M66" s="310" t="s">
        <v>37</v>
      </c>
      <c r="N66" s="294" t="s">
        <v>454</v>
      </c>
      <c r="O66" s="295"/>
      <c r="P66" s="295"/>
      <c r="Q66" s="296"/>
      <c r="R66" s="358" t="s">
        <v>454</v>
      </c>
      <c r="S66" s="295"/>
      <c r="T66" s="295"/>
      <c r="U66" s="296"/>
      <c r="V66" s="296"/>
      <c r="W66" s="294" t="s">
        <v>454</v>
      </c>
      <c r="X66" s="295"/>
      <c r="Y66" s="295"/>
      <c r="Z66" s="296"/>
      <c r="AA66" s="358" t="s">
        <v>454</v>
      </c>
      <c r="AB66" s="370"/>
      <c r="AC66" s="295"/>
      <c r="AD66" s="296"/>
      <c r="AE66" s="358" t="s">
        <v>454</v>
      </c>
      <c r="AF66" s="370"/>
      <c r="AG66" s="295"/>
      <c r="AH66" s="296"/>
    </row>
    <row r="67" spans="2:34" ht="24" customHeight="1">
      <c r="B67" s="264"/>
      <c r="C67" s="512"/>
      <c r="D67" s="515" t="s">
        <v>463</v>
      </c>
      <c r="E67" s="513"/>
      <c r="F67" s="1806"/>
      <c r="G67" s="1806"/>
      <c r="H67" s="1806"/>
      <c r="I67" s="516"/>
      <c r="J67" s="530" t="s">
        <v>456</v>
      </c>
      <c r="K67" s="513"/>
      <c r="L67" s="516"/>
      <c r="M67" s="516"/>
      <c r="N67" s="530" t="s">
        <v>457</v>
      </c>
      <c r="O67" s="513"/>
      <c r="P67" s="516"/>
      <c r="Q67" s="516"/>
      <c r="R67" s="530" t="s">
        <v>457</v>
      </c>
      <c r="S67" s="513"/>
      <c r="T67" s="516"/>
      <c r="U67" s="516"/>
      <c r="V67" s="516"/>
      <c r="W67" s="530" t="s">
        <v>457</v>
      </c>
      <c r="X67" s="513"/>
      <c r="Y67" s="516"/>
      <c r="Z67" s="516"/>
      <c r="AA67" s="530" t="s">
        <v>456</v>
      </c>
      <c r="AB67" s="513"/>
      <c r="AC67" s="516"/>
      <c r="AD67" s="516"/>
      <c r="AE67" s="530" t="s">
        <v>457</v>
      </c>
      <c r="AF67" s="513"/>
      <c r="AG67" s="516"/>
      <c r="AH67" s="516"/>
    </row>
    <row r="68" spans="2:34">
      <c r="B68" s="264"/>
      <c r="C68" s="264"/>
      <c r="D68" s="265"/>
      <c r="E68" s="266"/>
      <c r="F68" s="266"/>
      <c r="G68" s="266"/>
      <c r="H68" s="266"/>
      <c r="I68" s="266"/>
      <c r="J68" s="260"/>
      <c r="K68" s="260"/>
      <c r="L68" s="260"/>
    </row>
    <row r="69" spans="2:34">
      <c r="B69" s="264"/>
      <c r="C69" s="264"/>
      <c r="D69" s="265"/>
      <c r="E69" s="266"/>
      <c r="F69" s="266"/>
      <c r="G69" s="266"/>
      <c r="H69" s="266"/>
      <c r="I69" s="266"/>
      <c r="J69" s="260"/>
      <c r="K69" s="260"/>
      <c r="L69" s="260"/>
    </row>
    <row r="70" spans="2:34" ht="15.75">
      <c r="B70" s="264"/>
      <c r="C70" s="1791" t="s">
        <v>430</v>
      </c>
      <c r="D70" s="1793" t="s">
        <v>431</v>
      </c>
      <c r="E70" s="1795">
        <v>46287</v>
      </c>
      <c r="F70" s="1796"/>
      <c r="G70" s="1796"/>
      <c r="H70" s="1796"/>
      <c r="I70" s="1793" t="s">
        <v>431</v>
      </c>
      <c r="J70" s="1795">
        <v>46288</v>
      </c>
      <c r="K70" s="1796"/>
      <c r="L70" s="1796"/>
      <c r="M70" s="1796"/>
      <c r="N70" s="1795">
        <v>46289</v>
      </c>
      <c r="O70" s="1796"/>
      <c r="P70" s="1796"/>
      <c r="Q70" s="1796"/>
      <c r="R70" s="1795">
        <v>46290</v>
      </c>
      <c r="S70" s="1796"/>
      <c r="T70" s="1796"/>
      <c r="U70" s="1796"/>
      <c r="V70" s="916"/>
      <c r="W70" s="1795">
        <v>46291</v>
      </c>
      <c r="X70" s="1796"/>
      <c r="Y70" s="1796"/>
      <c r="Z70" s="1796"/>
      <c r="AA70" s="1795">
        <v>46292</v>
      </c>
      <c r="AB70" s="1796"/>
      <c r="AC70" s="1796"/>
      <c r="AD70" s="1796"/>
      <c r="AE70" s="1795">
        <v>46293</v>
      </c>
      <c r="AF70" s="1796"/>
      <c r="AG70" s="1796"/>
      <c r="AH70" s="1796"/>
    </row>
    <row r="71" spans="2:34" ht="15.75">
      <c r="B71" s="264"/>
      <c r="C71" s="1792"/>
      <c r="D71" s="1794"/>
      <c r="E71" s="312" t="s">
        <v>432</v>
      </c>
      <c r="F71" s="303" t="s">
        <v>433</v>
      </c>
      <c r="G71" s="303" t="s">
        <v>434</v>
      </c>
      <c r="H71" s="323" t="s">
        <v>435</v>
      </c>
      <c r="I71" s="1794"/>
      <c r="J71" s="363" t="s">
        <v>432</v>
      </c>
      <c r="K71" s="364" t="s">
        <v>433</v>
      </c>
      <c r="L71" s="364" t="s">
        <v>434</v>
      </c>
      <c r="M71" s="525" t="s">
        <v>435</v>
      </c>
      <c r="N71" s="315" t="s">
        <v>432</v>
      </c>
      <c r="O71" s="304" t="s">
        <v>433</v>
      </c>
      <c r="P71" s="304" t="s">
        <v>434</v>
      </c>
      <c r="Q71" s="326" t="s">
        <v>435</v>
      </c>
      <c r="R71" s="316" t="s">
        <v>432</v>
      </c>
      <c r="S71" s="304" t="s">
        <v>433</v>
      </c>
      <c r="T71" s="304" t="s">
        <v>434</v>
      </c>
      <c r="U71" s="326" t="s">
        <v>435</v>
      </c>
      <c r="V71" s="943"/>
      <c r="W71" s="316" t="s">
        <v>432</v>
      </c>
      <c r="X71" s="304" t="s">
        <v>433</v>
      </c>
      <c r="Y71" s="304" t="s">
        <v>434</v>
      </c>
      <c r="Z71" s="305" t="s">
        <v>435</v>
      </c>
      <c r="AA71" s="315" t="s">
        <v>432</v>
      </c>
      <c r="AB71" s="304" t="s">
        <v>433</v>
      </c>
      <c r="AC71" s="304" t="s">
        <v>434</v>
      </c>
      <c r="AD71" s="305" t="s">
        <v>435</v>
      </c>
      <c r="AE71" s="315" t="s">
        <v>432</v>
      </c>
      <c r="AF71" s="304" t="s">
        <v>433</v>
      </c>
      <c r="AG71" s="304" t="s">
        <v>434</v>
      </c>
      <c r="AH71" s="305" t="s">
        <v>435</v>
      </c>
    </row>
    <row r="72" spans="2:34" ht="20.25" customHeight="1">
      <c r="B72" s="264"/>
      <c r="C72" s="508">
        <v>1</v>
      </c>
      <c r="D72" s="505" t="s">
        <v>436</v>
      </c>
      <c r="E72" s="758"/>
      <c r="F72" s="1673" t="s">
        <v>437</v>
      </c>
      <c r="G72" s="313" t="s">
        <v>437</v>
      </c>
      <c r="H72" s="1807"/>
      <c r="I72" s="505" t="s">
        <v>436</v>
      </c>
      <c r="J72" s="758"/>
      <c r="K72" s="758"/>
      <c r="L72" s="313" t="s">
        <v>437</v>
      </c>
      <c r="M72" s="1805"/>
      <c r="N72" s="334"/>
      <c r="O72" s="301"/>
      <c r="P72" s="313" t="s">
        <v>437</v>
      </c>
      <c r="Q72" s="1805"/>
      <c r="R72" s="317"/>
      <c r="S72" s="313" t="s">
        <v>437</v>
      </c>
      <c r="T72" s="313" t="s">
        <v>437</v>
      </c>
      <c r="U72" s="761"/>
      <c r="V72" s="505" t="s">
        <v>436</v>
      </c>
      <c r="W72" s="317"/>
      <c r="X72" s="758"/>
      <c r="Y72" s="313" t="s">
        <v>437</v>
      </c>
      <c r="Z72" s="313" t="s">
        <v>437</v>
      </c>
      <c r="AA72" s="334"/>
      <c r="AB72" s="313" t="s">
        <v>437</v>
      </c>
      <c r="AC72" s="313" t="s">
        <v>437</v>
      </c>
      <c r="AD72" s="1800"/>
      <c r="AE72" s="758"/>
      <c r="AF72" s="302"/>
      <c r="AG72" s="313" t="s">
        <v>437</v>
      </c>
      <c r="AH72" s="1805"/>
    </row>
    <row r="73" spans="2:34" ht="20.25" customHeight="1">
      <c r="B73" s="264"/>
      <c r="C73" s="509">
        <v>2</v>
      </c>
      <c r="D73" s="506" t="s">
        <v>438</v>
      </c>
      <c r="E73" s="758"/>
      <c r="F73" s="1673" t="s">
        <v>437</v>
      </c>
      <c r="G73" s="313" t="s">
        <v>437</v>
      </c>
      <c r="H73" s="1807"/>
      <c r="I73" s="506" t="s">
        <v>438</v>
      </c>
      <c r="J73" s="758"/>
      <c r="K73" s="758"/>
      <c r="L73" s="313" t="s">
        <v>437</v>
      </c>
      <c r="M73" s="1800"/>
      <c r="N73" s="335"/>
      <c r="O73" s="273"/>
      <c r="P73" s="313" t="s">
        <v>437</v>
      </c>
      <c r="Q73" s="1800"/>
      <c r="R73" s="319"/>
      <c r="S73" s="313" t="s">
        <v>437</v>
      </c>
      <c r="T73" s="313" t="s">
        <v>437</v>
      </c>
      <c r="U73" s="761"/>
      <c r="V73" s="506" t="s">
        <v>438</v>
      </c>
      <c r="W73" s="319"/>
      <c r="X73" s="758"/>
      <c r="Y73" s="313" t="s">
        <v>437</v>
      </c>
      <c r="Z73" s="313" t="s">
        <v>437</v>
      </c>
      <c r="AA73" s="335"/>
      <c r="AB73" s="313" t="s">
        <v>437</v>
      </c>
      <c r="AC73" s="313" t="s">
        <v>437</v>
      </c>
      <c r="AD73" s="1800"/>
      <c r="AE73" s="758"/>
      <c r="AF73" s="76"/>
      <c r="AG73" s="313" t="s">
        <v>437</v>
      </c>
      <c r="AH73" s="1800"/>
    </row>
    <row r="74" spans="2:34" ht="20.25" customHeight="1">
      <c r="B74" s="264"/>
      <c r="C74" s="509">
        <v>3</v>
      </c>
      <c r="D74" s="506" t="s">
        <v>439</v>
      </c>
      <c r="E74" s="758"/>
      <c r="F74" s="1673" t="s">
        <v>437</v>
      </c>
      <c r="G74" s="313" t="s">
        <v>437</v>
      </c>
      <c r="H74" s="1807"/>
      <c r="I74" s="506" t="s">
        <v>439</v>
      </c>
      <c r="J74" s="758"/>
      <c r="K74" s="758"/>
      <c r="L74" s="313" t="s">
        <v>437</v>
      </c>
      <c r="M74" s="1800"/>
      <c r="N74" s="335"/>
      <c r="O74" s="273"/>
      <c r="P74" s="313" t="s">
        <v>437</v>
      </c>
      <c r="Q74" s="1800"/>
      <c r="R74" s="319"/>
      <c r="S74" s="313" t="s">
        <v>437</v>
      </c>
      <c r="T74" s="313" t="s">
        <v>437</v>
      </c>
      <c r="U74" s="761"/>
      <c r="V74" s="506" t="s">
        <v>439</v>
      </c>
      <c r="W74" s="319"/>
      <c r="X74" s="758"/>
      <c r="Y74" s="313" t="s">
        <v>437</v>
      </c>
      <c r="Z74" s="313" t="s">
        <v>437</v>
      </c>
      <c r="AA74" s="335"/>
      <c r="AB74" s="313" t="s">
        <v>437</v>
      </c>
      <c r="AC74" s="313" t="s">
        <v>437</v>
      </c>
      <c r="AD74" s="1800"/>
      <c r="AE74" s="758"/>
      <c r="AF74" s="76"/>
      <c r="AG74" s="313" t="s">
        <v>437</v>
      </c>
      <c r="AH74" s="1800"/>
    </row>
    <row r="75" spans="2:34" ht="20.25" customHeight="1">
      <c r="B75" s="264"/>
      <c r="C75" s="509">
        <v>4</v>
      </c>
      <c r="D75" s="506" t="s">
        <v>440</v>
      </c>
      <c r="E75" s="758"/>
      <c r="F75" s="1674" t="s">
        <v>441</v>
      </c>
      <c r="G75" s="314" t="s">
        <v>441</v>
      </c>
      <c r="H75" s="1807"/>
      <c r="I75" s="506" t="s">
        <v>440</v>
      </c>
      <c r="J75" s="758"/>
      <c r="K75" s="758"/>
      <c r="L75" s="314" t="s">
        <v>441</v>
      </c>
      <c r="M75" s="1800"/>
      <c r="N75" s="335"/>
      <c r="O75" s="273"/>
      <c r="P75" s="314" t="s">
        <v>441</v>
      </c>
      <c r="Q75" s="1800"/>
      <c r="R75" s="319"/>
      <c r="S75" s="314" t="s">
        <v>441</v>
      </c>
      <c r="T75" s="314" t="s">
        <v>441</v>
      </c>
      <c r="U75" s="761"/>
      <c r="V75" s="506" t="s">
        <v>440</v>
      </c>
      <c r="W75" s="319"/>
      <c r="X75" s="758"/>
      <c r="Y75" s="314" t="s">
        <v>441</v>
      </c>
      <c r="Z75" s="314" t="s">
        <v>441</v>
      </c>
      <c r="AA75" s="335"/>
      <c r="AB75" s="314" t="s">
        <v>441</v>
      </c>
      <c r="AC75" s="314" t="s">
        <v>441</v>
      </c>
      <c r="AD75" s="1800"/>
      <c r="AE75" s="758"/>
      <c r="AF75" s="76"/>
      <c r="AG75" s="314" t="s">
        <v>441</v>
      </c>
      <c r="AH75" s="1800"/>
    </row>
    <row r="76" spans="2:34" ht="20.25" customHeight="1">
      <c r="B76" s="264"/>
      <c r="C76" s="509">
        <v>5</v>
      </c>
      <c r="D76" s="506" t="s">
        <v>442</v>
      </c>
      <c r="E76" s="758"/>
      <c r="F76" s="1673" t="s">
        <v>437</v>
      </c>
      <c r="G76" s="313" t="s">
        <v>437</v>
      </c>
      <c r="H76" s="1807"/>
      <c r="I76" s="506" t="s">
        <v>442</v>
      </c>
      <c r="J76" s="758"/>
      <c r="K76" s="758"/>
      <c r="L76" s="313" t="s">
        <v>437</v>
      </c>
      <c r="M76" s="1800"/>
      <c r="N76" s="335"/>
      <c r="O76" s="273"/>
      <c r="P76" s="313" t="s">
        <v>437</v>
      </c>
      <c r="Q76" s="1800"/>
      <c r="R76" s="319"/>
      <c r="S76" s="313" t="s">
        <v>437</v>
      </c>
      <c r="T76" s="313" t="s">
        <v>437</v>
      </c>
      <c r="U76" s="761"/>
      <c r="V76" s="506" t="s">
        <v>442</v>
      </c>
      <c r="W76" s="319"/>
      <c r="X76" s="758"/>
      <c r="Y76" s="313" t="s">
        <v>437</v>
      </c>
      <c r="Z76" s="313" t="s">
        <v>437</v>
      </c>
      <c r="AA76" s="335"/>
      <c r="AB76" s="313" t="s">
        <v>437</v>
      </c>
      <c r="AC76" s="313" t="s">
        <v>437</v>
      </c>
      <c r="AD76" s="1800"/>
      <c r="AE76" s="758"/>
      <c r="AF76" s="76"/>
      <c r="AG76" s="313" t="s">
        <v>437</v>
      </c>
      <c r="AH76" s="1800"/>
    </row>
    <row r="77" spans="2:34" ht="20.25" customHeight="1">
      <c r="B77" s="264"/>
      <c r="C77" s="509">
        <v>6</v>
      </c>
      <c r="D77" s="506" t="s">
        <v>443</v>
      </c>
      <c r="E77" s="758"/>
      <c r="F77" s="1673" t="s">
        <v>437</v>
      </c>
      <c r="G77" s="313" t="s">
        <v>437</v>
      </c>
      <c r="H77" s="1807"/>
      <c r="I77" s="506" t="s">
        <v>443</v>
      </c>
      <c r="J77" s="758"/>
      <c r="K77" s="758"/>
      <c r="L77" s="313" t="s">
        <v>437</v>
      </c>
      <c r="M77" s="1800"/>
      <c r="N77" s="335"/>
      <c r="O77" s="273"/>
      <c r="P77" s="313" t="s">
        <v>437</v>
      </c>
      <c r="Q77" s="1800"/>
      <c r="R77" s="319"/>
      <c r="S77" s="313" t="s">
        <v>437</v>
      </c>
      <c r="T77" s="313" t="s">
        <v>437</v>
      </c>
      <c r="U77" s="761"/>
      <c r="V77" s="506" t="s">
        <v>443</v>
      </c>
      <c r="W77" s="319"/>
      <c r="X77" s="758"/>
      <c r="Y77" s="313" t="s">
        <v>437</v>
      </c>
      <c r="Z77" s="313" t="s">
        <v>437</v>
      </c>
      <c r="AA77" s="335"/>
      <c r="AB77" s="313" t="s">
        <v>437</v>
      </c>
      <c r="AC77" s="313" t="s">
        <v>437</v>
      </c>
      <c r="AD77" s="1800"/>
      <c r="AE77" s="758"/>
      <c r="AF77" s="76"/>
      <c r="AG77" s="313" t="s">
        <v>437</v>
      </c>
      <c r="AH77" s="1800"/>
    </row>
    <row r="78" spans="2:34" ht="20.25" customHeight="1">
      <c r="B78" s="264"/>
      <c r="C78" s="509">
        <v>7</v>
      </c>
      <c r="D78" s="506" t="s">
        <v>444</v>
      </c>
      <c r="E78" s="758"/>
      <c r="F78" s="1673" t="s">
        <v>437</v>
      </c>
      <c r="G78" s="313" t="s">
        <v>437</v>
      </c>
      <c r="H78" s="1807"/>
      <c r="I78" s="506" t="s">
        <v>444</v>
      </c>
      <c r="J78" s="758"/>
      <c r="K78" s="758"/>
      <c r="L78" s="313" t="s">
        <v>437</v>
      </c>
      <c r="M78" s="1800"/>
      <c r="N78" s="335"/>
      <c r="O78" s="273"/>
      <c r="P78" s="313" t="s">
        <v>437</v>
      </c>
      <c r="Q78" s="1800"/>
      <c r="R78" s="319"/>
      <c r="S78" s="313" t="s">
        <v>437</v>
      </c>
      <c r="T78" s="313" t="s">
        <v>437</v>
      </c>
      <c r="U78" s="761"/>
      <c r="V78" s="506" t="s">
        <v>444</v>
      </c>
      <c r="W78" s="319"/>
      <c r="X78" s="758"/>
      <c r="Y78" s="313" t="s">
        <v>437</v>
      </c>
      <c r="Z78" s="313" t="s">
        <v>437</v>
      </c>
      <c r="AA78" s="335"/>
      <c r="AB78" s="313" t="s">
        <v>437</v>
      </c>
      <c r="AC78" s="313" t="s">
        <v>437</v>
      </c>
      <c r="AD78" s="1800"/>
      <c r="AE78" s="758"/>
      <c r="AF78" s="76"/>
      <c r="AG78" s="313" t="s">
        <v>437</v>
      </c>
      <c r="AH78" s="1800"/>
    </row>
    <row r="79" spans="2:34" ht="20.25" customHeight="1">
      <c r="B79" s="264"/>
      <c r="C79" s="509">
        <v>8</v>
      </c>
      <c r="D79" s="506" t="s">
        <v>445</v>
      </c>
      <c r="E79" s="758"/>
      <c r="F79" s="314" t="s">
        <v>441</v>
      </c>
      <c r="G79" s="313" t="s">
        <v>437</v>
      </c>
      <c r="H79" s="1807"/>
      <c r="I79" s="506" t="s">
        <v>445</v>
      </c>
      <c r="J79" s="758"/>
      <c r="K79" s="758"/>
      <c r="L79" s="313" t="s">
        <v>437</v>
      </c>
      <c r="M79" s="1800"/>
      <c r="N79" s="335"/>
      <c r="O79" s="273"/>
      <c r="P79" s="313" t="s">
        <v>437</v>
      </c>
      <c r="Q79" s="1800"/>
      <c r="R79" s="319"/>
      <c r="S79" s="313" t="s">
        <v>437</v>
      </c>
      <c r="T79" s="313" t="s">
        <v>437</v>
      </c>
      <c r="U79" s="761"/>
      <c r="V79" s="506" t="s">
        <v>445</v>
      </c>
      <c r="W79" s="319"/>
      <c r="X79" s="758"/>
      <c r="Y79" s="313" t="s">
        <v>437</v>
      </c>
      <c r="Z79" s="313" t="s">
        <v>437</v>
      </c>
      <c r="AA79" s="335"/>
      <c r="AB79" s="314" t="s">
        <v>441</v>
      </c>
      <c r="AC79" s="313" t="s">
        <v>437</v>
      </c>
      <c r="AD79" s="1800"/>
      <c r="AE79" s="758"/>
      <c r="AF79" s="76"/>
      <c r="AG79" s="313" t="s">
        <v>437</v>
      </c>
      <c r="AH79" s="1800"/>
    </row>
    <row r="80" spans="2:34" ht="20.25" customHeight="1">
      <c r="B80" s="264"/>
      <c r="C80" s="509">
        <v>9</v>
      </c>
      <c r="D80" s="506" t="s">
        <v>446</v>
      </c>
      <c r="E80" s="758"/>
      <c r="F80" s="1674" t="s">
        <v>441</v>
      </c>
      <c r="G80" s="314" t="s">
        <v>441</v>
      </c>
      <c r="H80" s="1807"/>
      <c r="I80" s="506" t="s">
        <v>446</v>
      </c>
      <c r="J80" s="758"/>
      <c r="K80" s="758"/>
      <c r="L80" s="314" t="s">
        <v>441</v>
      </c>
      <c r="M80" s="1800"/>
      <c r="N80" s="335"/>
      <c r="O80" s="273"/>
      <c r="P80" s="314" t="s">
        <v>441</v>
      </c>
      <c r="Q80" s="1800"/>
      <c r="R80" s="319"/>
      <c r="S80" s="314" t="s">
        <v>441</v>
      </c>
      <c r="T80" s="314" t="s">
        <v>441</v>
      </c>
      <c r="U80" s="761"/>
      <c r="V80" s="506" t="s">
        <v>446</v>
      </c>
      <c r="W80" s="319"/>
      <c r="X80" s="758"/>
      <c r="Y80" s="314" t="s">
        <v>441</v>
      </c>
      <c r="Z80" s="314" t="s">
        <v>441</v>
      </c>
      <c r="AA80" s="335"/>
      <c r="AB80" s="314" t="s">
        <v>441</v>
      </c>
      <c r="AC80" s="314" t="s">
        <v>441</v>
      </c>
      <c r="AD80" s="1800"/>
      <c r="AE80" s="758"/>
      <c r="AF80" s="76"/>
      <c r="AG80" s="314" t="s">
        <v>441</v>
      </c>
      <c r="AH80" s="1800"/>
    </row>
    <row r="81" spans="2:34" ht="20.25" customHeight="1">
      <c r="B81" s="264"/>
      <c r="C81" s="509">
        <v>10</v>
      </c>
      <c r="D81" s="506" t="s">
        <v>447</v>
      </c>
      <c r="E81" s="758"/>
      <c r="F81" s="1673" t="s">
        <v>437</v>
      </c>
      <c r="G81" s="313" t="s">
        <v>437</v>
      </c>
      <c r="H81" s="1807"/>
      <c r="I81" s="506" t="s">
        <v>447</v>
      </c>
      <c r="J81" s="758"/>
      <c r="K81" s="758"/>
      <c r="L81" s="313" t="s">
        <v>437</v>
      </c>
      <c r="M81" s="1800"/>
      <c r="N81" s="335"/>
      <c r="O81" s="273"/>
      <c r="P81" s="313" t="s">
        <v>437</v>
      </c>
      <c r="Q81" s="1800"/>
      <c r="R81" s="319"/>
      <c r="S81" s="313" t="s">
        <v>437</v>
      </c>
      <c r="T81" s="313" t="s">
        <v>437</v>
      </c>
      <c r="U81" s="761"/>
      <c r="V81" s="506" t="s">
        <v>447</v>
      </c>
      <c r="W81" s="319"/>
      <c r="X81" s="758"/>
      <c r="Y81" s="313" t="s">
        <v>437</v>
      </c>
      <c r="Z81" s="313" t="s">
        <v>437</v>
      </c>
      <c r="AA81" s="335"/>
      <c r="AB81" s="313" t="s">
        <v>437</v>
      </c>
      <c r="AC81" s="313" t="s">
        <v>437</v>
      </c>
      <c r="AD81" s="1800"/>
      <c r="AE81" s="758"/>
      <c r="AF81" s="76"/>
      <c r="AG81" s="313" t="s">
        <v>437</v>
      </c>
      <c r="AH81" s="1800"/>
    </row>
    <row r="82" spans="2:34" ht="20.25" customHeight="1">
      <c r="B82" s="264"/>
      <c r="C82" s="510">
        <v>11</v>
      </c>
      <c r="D82" s="507" t="s">
        <v>448</v>
      </c>
      <c r="E82" s="759"/>
      <c r="F82" s="1674" t="s">
        <v>441</v>
      </c>
      <c r="G82" s="314" t="s">
        <v>441</v>
      </c>
      <c r="H82" s="1807"/>
      <c r="I82" s="507" t="s">
        <v>448</v>
      </c>
      <c r="J82" s="759"/>
      <c r="K82" s="758"/>
      <c r="L82" s="314" t="s">
        <v>441</v>
      </c>
      <c r="M82" s="1801"/>
      <c r="N82" s="336"/>
      <c r="O82" s="760"/>
      <c r="P82" s="314" t="s">
        <v>441</v>
      </c>
      <c r="Q82" s="1801"/>
      <c r="R82" s="321"/>
      <c r="S82" s="314" t="s">
        <v>441</v>
      </c>
      <c r="T82" s="314" t="s">
        <v>441</v>
      </c>
      <c r="U82" s="762"/>
      <c r="V82" s="507" t="s">
        <v>448</v>
      </c>
      <c r="W82" s="321"/>
      <c r="X82" s="759"/>
      <c r="Y82" s="314" t="s">
        <v>441</v>
      </c>
      <c r="Z82" s="314" t="s">
        <v>441</v>
      </c>
      <c r="AA82" s="336"/>
      <c r="AB82" s="314" t="s">
        <v>441</v>
      </c>
      <c r="AC82" s="314" t="s">
        <v>441</v>
      </c>
      <c r="AD82" s="1800"/>
      <c r="AE82" s="758"/>
      <c r="AF82" s="128"/>
      <c r="AG82" s="314" t="s">
        <v>441</v>
      </c>
      <c r="AH82" s="1801"/>
    </row>
    <row r="83" spans="2:34" s="387" customFormat="1" ht="12.75">
      <c r="B83" s="379"/>
      <c r="C83" s="380" t="s">
        <v>37</v>
      </c>
      <c r="D83" s="511" t="s">
        <v>449</v>
      </c>
      <c r="E83" s="381"/>
      <c r="F83" s="382" t="s">
        <v>37</v>
      </c>
      <c r="G83" s="382" t="s">
        <v>37</v>
      </c>
      <c r="H83" s="383" t="s">
        <v>37</v>
      </c>
      <c r="I83" s="395"/>
      <c r="J83" s="384" t="s">
        <v>37</v>
      </c>
      <c r="K83" s="384" t="s">
        <v>37</v>
      </c>
      <c r="L83" s="384" t="s">
        <v>37</v>
      </c>
      <c r="M83" s="384" t="s">
        <v>37</v>
      </c>
      <c r="N83" s="385" t="s">
        <v>37</v>
      </c>
      <c r="O83" s="382" t="s">
        <v>37</v>
      </c>
      <c r="P83" s="382" t="s">
        <v>37</v>
      </c>
      <c r="Q83" s="383" t="s">
        <v>37</v>
      </c>
      <c r="R83" s="384" t="s">
        <v>37</v>
      </c>
      <c r="S83" s="384" t="s">
        <v>37</v>
      </c>
      <c r="T83" s="384" t="s">
        <v>37</v>
      </c>
      <c r="U83" s="386" t="s">
        <v>37</v>
      </c>
      <c r="V83" s="384"/>
      <c r="W83" s="384" t="s">
        <v>37</v>
      </c>
      <c r="X83" s="384" t="s">
        <v>37</v>
      </c>
      <c r="Y83" s="384" t="s">
        <v>37</v>
      </c>
      <c r="Z83" s="384" t="s">
        <v>37</v>
      </c>
      <c r="AA83" s="385" t="s">
        <v>37</v>
      </c>
      <c r="AB83" s="382" t="s">
        <v>37</v>
      </c>
      <c r="AC83" s="382" t="s">
        <v>37</v>
      </c>
      <c r="AD83" s="383" t="s">
        <v>37</v>
      </c>
      <c r="AE83" s="385" t="s">
        <v>37</v>
      </c>
      <c r="AF83" s="382" t="s">
        <v>37</v>
      </c>
      <c r="AG83" s="382" t="s">
        <v>37</v>
      </c>
      <c r="AH83" s="383" t="s">
        <v>37</v>
      </c>
    </row>
    <row r="84" spans="2:34" s="387" customFormat="1" ht="12.75">
      <c r="B84" s="379"/>
      <c r="C84" s="388" t="s">
        <v>37</v>
      </c>
      <c r="D84" s="389" t="s">
        <v>450</v>
      </c>
      <c r="E84" s="390"/>
      <c r="F84" s="391">
        <v>7</v>
      </c>
      <c r="G84" s="384"/>
      <c r="H84" s="392"/>
      <c r="I84" s="395"/>
      <c r="J84" s="389" t="s">
        <v>450</v>
      </c>
      <c r="K84" s="390"/>
      <c r="L84" s="391">
        <v>7</v>
      </c>
      <c r="M84" s="384"/>
      <c r="N84" s="393" t="s">
        <v>450</v>
      </c>
      <c r="O84" s="389"/>
      <c r="P84" s="391">
        <v>7</v>
      </c>
      <c r="Q84" s="394" t="s">
        <v>37</v>
      </c>
      <c r="R84" s="393" t="s">
        <v>450</v>
      </c>
      <c r="S84" s="389"/>
      <c r="T84" s="391">
        <v>8</v>
      </c>
      <c r="U84" s="394" t="s">
        <v>37</v>
      </c>
      <c r="V84" s="384"/>
      <c r="W84" s="393" t="s">
        <v>450</v>
      </c>
      <c r="X84" s="389"/>
      <c r="Y84" s="391">
        <v>8</v>
      </c>
      <c r="Z84" s="394" t="s">
        <v>37</v>
      </c>
      <c r="AA84" s="393" t="s">
        <v>450</v>
      </c>
      <c r="AB84" s="389"/>
      <c r="AC84" s="391">
        <v>8</v>
      </c>
      <c r="AD84" s="394" t="s">
        <v>37</v>
      </c>
      <c r="AE84" s="393" t="s">
        <v>450</v>
      </c>
      <c r="AF84" s="389"/>
      <c r="AG84" s="391">
        <v>8</v>
      </c>
      <c r="AH84" s="394"/>
    </row>
    <row r="85" spans="2:34" s="387" customFormat="1" ht="12.75">
      <c r="B85" s="379"/>
      <c r="C85" s="388" t="s">
        <v>37</v>
      </c>
      <c r="D85" s="389" t="s">
        <v>451</v>
      </c>
      <c r="E85" s="395"/>
      <c r="F85" s="384">
        <v>4</v>
      </c>
      <c r="G85" s="384"/>
      <c r="H85" s="392"/>
      <c r="I85" s="395"/>
      <c r="J85" s="389" t="s">
        <v>451</v>
      </c>
      <c r="K85" s="395"/>
      <c r="L85" s="384">
        <v>4</v>
      </c>
      <c r="M85" s="384"/>
      <c r="N85" s="393" t="s">
        <v>451</v>
      </c>
      <c r="O85" s="389"/>
      <c r="P85" s="384">
        <v>4</v>
      </c>
      <c r="Q85" s="394" t="s">
        <v>37</v>
      </c>
      <c r="R85" s="393" t="s">
        <v>451</v>
      </c>
      <c r="S85" s="389"/>
      <c r="T85" s="384">
        <v>3</v>
      </c>
      <c r="U85" s="394" t="s">
        <v>37</v>
      </c>
      <c r="V85" s="384"/>
      <c r="W85" s="393" t="s">
        <v>451</v>
      </c>
      <c r="X85" s="389"/>
      <c r="Y85" s="384">
        <v>3</v>
      </c>
      <c r="Z85" s="394" t="s">
        <v>37</v>
      </c>
      <c r="AA85" s="393" t="s">
        <v>451</v>
      </c>
      <c r="AB85" s="389"/>
      <c r="AC85" s="384">
        <v>3</v>
      </c>
      <c r="AD85" s="394" t="s">
        <v>37</v>
      </c>
      <c r="AE85" s="393" t="s">
        <v>451</v>
      </c>
      <c r="AF85" s="389"/>
      <c r="AG85" s="384">
        <v>3</v>
      </c>
      <c r="AH85" s="394"/>
    </row>
    <row r="86" spans="2:34" s="387" customFormat="1" ht="12.75">
      <c r="B86" s="379"/>
      <c r="C86" s="388" t="s">
        <v>37</v>
      </c>
      <c r="D86" s="384" t="s">
        <v>452</v>
      </c>
      <c r="E86" s="390"/>
      <c r="F86" s="396">
        <f>+F84/11</f>
        <v>0.63636363636363635</v>
      </c>
      <c r="G86" s="384"/>
      <c r="H86" s="392"/>
      <c r="I86" s="395"/>
      <c r="J86" s="384" t="s">
        <v>452</v>
      </c>
      <c r="K86" s="390"/>
      <c r="L86" s="396">
        <f>+L84/11</f>
        <v>0.63636363636363635</v>
      </c>
      <c r="M86" s="384" t="s">
        <v>37</v>
      </c>
      <c r="N86" s="388" t="s">
        <v>452</v>
      </c>
      <c r="O86" s="384"/>
      <c r="P86" s="396">
        <f>+P84/11</f>
        <v>0.63636363636363635</v>
      </c>
      <c r="Q86" s="394" t="s">
        <v>37</v>
      </c>
      <c r="R86" s="388" t="s">
        <v>452</v>
      </c>
      <c r="S86" s="384"/>
      <c r="T86" s="396">
        <f>+T84/11</f>
        <v>0.72727272727272729</v>
      </c>
      <c r="U86" s="394" t="s">
        <v>37</v>
      </c>
      <c r="V86" s="384"/>
      <c r="W86" s="388" t="s">
        <v>452</v>
      </c>
      <c r="X86" s="384"/>
      <c r="Y86" s="396">
        <f>+Y84/11</f>
        <v>0.72727272727272729</v>
      </c>
      <c r="Z86" s="394" t="s">
        <v>37</v>
      </c>
      <c r="AA86" s="388" t="s">
        <v>452</v>
      </c>
      <c r="AB86" s="384"/>
      <c r="AC86" s="396">
        <f>+AC84/11</f>
        <v>0.72727272727272729</v>
      </c>
      <c r="AD86" s="394" t="s">
        <v>37</v>
      </c>
      <c r="AE86" s="388" t="s">
        <v>452</v>
      </c>
      <c r="AF86" s="384"/>
      <c r="AG86" s="396">
        <f>+AG84/11</f>
        <v>0.72727272727272729</v>
      </c>
      <c r="AH86" s="394" t="s">
        <v>37</v>
      </c>
    </row>
    <row r="87" spans="2:34" s="387" customFormat="1" ht="12.75">
      <c r="B87" s="379"/>
      <c r="C87" s="388" t="s">
        <v>37</v>
      </c>
      <c r="D87" s="389" t="s">
        <v>453</v>
      </c>
      <c r="E87" s="389"/>
      <c r="F87" s="389"/>
      <c r="G87" s="384"/>
      <c r="H87" s="392"/>
      <c r="I87" s="395"/>
      <c r="J87" s="389" t="s">
        <v>453</v>
      </c>
      <c r="K87" s="389"/>
      <c r="L87" s="389"/>
      <c r="M87" s="384" t="s">
        <v>37</v>
      </c>
      <c r="N87" s="397" t="s">
        <v>453</v>
      </c>
      <c r="O87" s="389"/>
      <c r="P87" s="389"/>
      <c r="Q87" s="398"/>
      <c r="R87" s="397" t="s">
        <v>453</v>
      </c>
      <c r="S87" s="389"/>
      <c r="T87" s="389"/>
      <c r="U87" s="398"/>
      <c r="V87" s="398"/>
      <c r="W87" s="397" t="s">
        <v>453</v>
      </c>
      <c r="X87" s="389"/>
      <c r="Y87" s="389"/>
      <c r="Z87" s="398"/>
      <c r="AA87" s="397" t="s">
        <v>453</v>
      </c>
      <c r="AB87" s="389"/>
      <c r="AC87" s="389"/>
      <c r="AD87" s="398"/>
      <c r="AE87" s="397" t="s">
        <v>453</v>
      </c>
      <c r="AF87" s="389"/>
      <c r="AG87" s="389"/>
      <c r="AH87" s="398"/>
    </row>
    <row r="88" spans="2:34" s="387" customFormat="1" ht="12.75">
      <c r="B88" s="379"/>
      <c r="C88" s="399" t="s">
        <v>37</v>
      </c>
      <c r="D88" s="400" t="s">
        <v>454</v>
      </c>
      <c r="E88" s="400"/>
      <c r="F88" s="400"/>
      <c r="G88" s="401" t="s">
        <v>37</v>
      </c>
      <c r="H88" s="402" t="s">
        <v>37</v>
      </c>
      <c r="I88" s="390"/>
      <c r="J88" s="389" t="s">
        <v>454</v>
      </c>
      <c r="K88" s="389"/>
      <c r="L88" s="389"/>
      <c r="M88" s="390" t="s">
        <v>37</v>
      </c>
      <c r="N88" s="403" t="s">
        <v>454</v>
      </c>
      <c r="O88" s="400"/>
      <c r="P88" s="400"/>
      <c r="Q88" s="404"/>
      <c r="R88" s="403" t="s">
        <v>454</v>
      </c>
      <c r="S88" s="400"/>
      <c r="T88" s="400"/>
      <c r="U88" s="404"/>
      <c r="V88" s="404"/>
      <c r="W88" s="403" t="s">
        <v>454</v>
      </c>
      <c r="X88" s="400"/>
      <c r="Y88" s="400"/>
      <c r="Z88" s="404"/>
      <c r="AA88" s="403" t="s">
        <v>454</v>
      </c>
      <c r="AB88" s="400"/>
      <c r="AC88" s="400"/>
      <c r="AD88" s="404"/>
      <c r="AE88" s="403" t="s">
        <v>454</v>
      </c>
      <c r="AF88" s="400"/>
      <c r="AG88" s="400"/>
      <c r="AH88" s="404"/>
    </row>
    <row r="89" spans="2:34" ht="26.25" customHeight="1">
      <c r="B89" s="264"/>
      <c r="C89" s="512"/>
      <c r="D89" s="515" t="s">
        <v>464</v>
      </c>
      <c r="E89" s="513"/>
      <c r="F89" s="1806"/>
      <c r="G89" s="1806"/>
      <c r="H89" s="1806"/>
      <c r="I89" s="516"/>
      <c r="J89" s="530" t="s">
        <v>458</v>
      </c>
      <c r="K89" s="513"/>
      <c r="L89" s="516"/>
      <c r="M89" s="673"/>
      <c r="N89" s="530" t="s">
        <v>457</v>
      </c>
      <c r="O89" s="513"/>
      <c r="P89" s="516"/>
      <c r="Q89" s="516"/>
      <c r="R89" s="530" t="s">
        <v>465</v>
      </c>
      <c r="S89" s="513"/>
      <c r="T89" s="516"/>
      <c r="U89" s="516"/>
      <c r="V89" s="516"/>
      <c r="W89" s="530" t="s">
        <v>465</v>
      </c>
      <c r="X89" s="513"/>
      <c r="Y89" s="516"/>
      <c r="Z89" s="516"/>
      <c r="AA89" s="530" t="s">
        <v>457</v>
      </c>
      <c r="AB89" s="513"/>
      <c r="AC89" s="516"/>
      <c r="AD89" s="516"/>
      <c r="AE89" s="530" t="s">
        <v>457</v>
      </c>
      <c r="AF89" s="513"/>
      <c r="AG89" s="516"/>
      <c r="AH89" s="516"/>
    </row>
    <row r="90" spans="2:34">
      <c r="B90" s="264"/>
      <c r="C90" s="264"/>
      <c r="D90" s="265"/>
      <c r="E90" s="266"/>
      <c r="F90" s="266"/>
      <c r="G90" s="266"/>
      <c r="H90" s="266"/>
      <c r="I90" s="266"/>
      <c r="J90" s="260"/>
      <c r="K90" s="260"/>
      <c r="L90" s="260"/>
      <c r="N90" s="260"/>
      <c r="O90" s="260"/>
      <c r="P90" s="260"/>
      <c r="Q90" s="260"/>
    </row>
    <row r="91" spans="2:34">
      <c r="B91" s="264"/>
      <c r="C91" s="264"/>
      <c r="D91" s="265"/>
      <c r="E91" s="266"/>
      <c r="F91" s="266"/>
      <c r="G91" s="266"/>
      <c r="H91" s="266"/>
      <c r="I91" s="266"/>
      <c r="J91" s="260"/>
      <c r="K91" s="260"/>
      <c r="L91" s="260"/>
    </row>
    <row r="92" spans="2:34" ht="15.75">
      <c r="B92" s="264"/>
      <c r="C92" s="1791" t="s">
        <v>430</v>
      </c>
      <c r="D92" s="1793" t="s">
        <v>431</v>
      </c>
      <c r="E92" s="1795">
        <v>46294</v>
      </c>
      <c r="F92" s="1796"/>
      <c r="G92" s="1796"/>
      <c r="H92" s="1796"/>
      <c r="I92" s="916"/>
      <c r="J92" s="1795">
        <v>46264</v>
      </c>
      <c r="K92" s="1796"/>
      <c r="L92" s="1796"/>
      <c r="M92" s="1796"/>
      <c r="N92" s="1795">
        <v>46265</v>
      </c>
      <c r="O92" s="1796"/>
      <c r="P92" s="1796"/>
      <c r="Q92" s="1796"/>
      <c r="R92" s="1830"/>
      <c r="S92" s="1831"/>
      <c r="T92" s="1831"/>
      <c r="U92" s="1831"/>
      <c r="V92" s="1038"/>
      <c r="W92" s="1830"/>
      <c r="X92" s="1831"/>
      <c r="Y92" s="1831"/>
      <c r="Z92" s="1831"/>
      <c r="AA92" s="1830"/>
      <c r="AB92" s="1831"/>
      <c r="AC92" s="1831"/>
      <c r="AD92" s="1831"/>
      <c r="AE92" s="1830"/>
      <c r="AF92" s="1831"/>
      <c r="AG92" s="1831"/>
      <c r="AH92" s="1831"/>
    </row>
    <row r="93" spans="2:34" ht="15.75">
      <c r="B93" s="264"/>
      <c r="C93" s="1792"/>
      <c r="D93" s="1794"/>
      <c r="E93" s="312" t="s">
        <v>432</v>
      </c>
      <c r="F93" s="303" t="s">
        <v>433</v>
      </c>
      <c r="G93" s="303" t="s">
        <v>434</v>
      </c>
      <c r="H93" s="323" t="s">
        <v>435</v>
      </c>
      <c r="I93" s="921"/>
      <c r="J93" s="363" t="s">
        <v>432</v>
      </c>
      <c r="K93" s="364" t="s">
        <v>433</v>
      </c>
      <c r="L93" s="364" t="s">
        <v>434</v>
      </c>
      <c r="M93" s="525" t="s">
        <v>435</v>
      </c>
      <c r="N93" s="363" t="s">
        <v>432</v>
      </c>
      <c r="O93" s="364" t="s">
        <v>433</v>
      </c>
      <c r="P93" s="364" t="s">
        <v>434</v>
      </c>
      <c r="Q93" s="525" t="s">
        <v>435</v>
      </c>
      <c r="R93" s="1042"/>
      <c r="S93" s="1040"/>
      <c r="T93" s="1040"/>
      <c r="U93" s="1041"/>
      <c r="V93" s="1043"/>
      <c r="W93" s="1042"/>
      <c r="X93" s="1040"/>
      <c r="Y93" s="1040"/>
      <c r="Z93" s="1044"/>
      <c r="AA93" s="1039"/>
      <c r="AB93" s="1040"/>
      <c r="AC93" s="1040"/>
      <c r="AD93" s="1044"/>
      <c r="AE93" s="1039"/>
      <c r="AF93" s="1040"/>
      <c r="AG93" s="1040"/>
      <c r="AH93" s="1044"/>
    </row>
    <row r="94" spans="2:34" ht="15.75">
      <c r="B94" s="264"/>
      <c r="C94" s="508">
        <v>1</v>
      </c>
      <c r="D94" s="505" t="s">
        <v>436</v>
      </c>
      <c r="E94" s="758"/>
      <c r="F94" s="300"/>
      <c r="G94" s="313" t="s">
        <v>437</v>
      </c>
      <c r="H94" s="1807"/>
      <c r="I94" s="920"/>
      <c r="J94" s="758"/>
      <c r="K94" s="371"/>
      <c r="L94" s="371"/>
      <c r="M94" s="1805"/>
      <c r="N94" s="758"/>
      <c r="O94" s="371"/>
      <c r="P94" s="518"/>
      <c r="Q94" s="1805"/>
      <c r="R94" s="1070"/>
      <c r="S94" s="1071"/>
      <c r="T94" s="1071"/>
      <c r="U94" s="1072"/>
      <c r="V94" s="439"/>
      <c r="W94" s="1070"/>
      <c r="X94" s="1031"/>
      <c r="Y94" s="1071"/>
      <c r="Z94" s="1073"/>
      <c r="AA94" s="1030"/>
      <c r="AB94" s="1071"/>
      <c r="AC94" s="1031"/>
      <c r="AD94" s="1832"/>
      <c r="AE94" s="1031"/>
      <c r="AF94" s="1071"/>
      <c r="AG94" s="1032"/>
      <c r="AH94" s="1833"/>
    </row>
    <row r="95" spans="2:34" ht="15.75">
      <c r="B95" s="264"/>
      <c r="C95" s="509">
        <v>2</v>
      </c>
      <c r="D95" s="506" t="s">
        <v>438</v>
      </c>
      <c r="E95" s="758"/>
      <c r="F95" s="272"/>
      <c r="G95" s="313" t="s">
        <v>437</v>
      </c>
      <c r="H95" s="1807"/>
      <c r="I95" s="920"/>
      <c r="J95" s="758"/>
      <c r="K95" s="335"/>
      <c r="L95" s="335"/>
      <c r="M95" s="1800"/>
      <c r="N95" s="758"/>
      <c r="O95" s="335"/>
      <c r="P95" s="273"/>
      <c r="Q95" s="1800"/>
      <c r="R95" s="1074"/>
      <c r="S95" s="1075"/>
      <c r="T95" s="1075"/>
      <c r="U95" s="1072"/>
      <c r="V95" s="439"/>
      <c r="W95" s="1074"/>
      <c r="X95" s="1031"/>
      <c r="Y95" s="1075"/>
      <c r="Z95" s="1076"/>
      <c r="AA95" s="1032"/>
      <c r="AB95" s="1075"/>
      <c r="AC95" s="1031"/>
      <c r="AD95" s="1832"/>
      <c r="AE95" s="1031"/>
      <c r="AF95" s="1075"/>
      <c r="AG95" s="1032"/>
      <c r="AH95" s="1832"/>
    </row>
    <row r="96" spans="2:34" ht="15.75">
      <c r="B96" s="264"/>
      <c r="C96" s="509">
        <v>3</v>
      </c>
      <c r="D96" s="506" t="s">
        <v>439</v>
      </c>
      <c r="E96" s="758"/>
      <c r="F96" s="272"/>
      <c r="G96" s="313" t="s">
        <v>437</v>
      </c>
      <c r="H96" s="1807"/>
      <c r="I96" s="920"/>
      <c r="J96" s="758"/>
      <c r="K96" s="335"/>
      <c r="L96" s="335"/>
      <c r="M96" s="1800"/>
      <c r="N96" s="758"/>
      <c r="O96" s="335"/>
      <c r="P96" s="273"/>
      <c r="Q96" s="1800"/>
      <c r="R96" s="1074"/>
      <c r="S96" s="1075"/>
      <c r="T96" s="1075"/>
      <c r="U96" s="1072"/>
      <c r="V96" s="439"/>
      <c r="W96" s="1074"/>
      <c r="X96" s="1031"/>
      <c r="Y96" s="1075"/>
      <c r="Z96" s="1076"/>
      <c r="AA96" s="1032"/>
      <c r="AB96" s="1075"/>
      <c r="AC96" s="1031"/>
      <c r="AD96" s="1832"/>
      <c r="AE96" s="1031"/>
      <c r="AF96" s="1075"/>
      <c r="AG96" s="1032"/>
      <c r="AH96" s="1832"/>
    </row>
    <row r="97" spans="1:34" ht="15.75">
      <c r="B97" s="264"/>
      <c r="C97" s="509">
        <v>4</v>
      </c>
      <c r="D97" s="506" t="s">
        <v>440</v>
      </c>
      <c r="E97" s="758"/>
      <c r="F97" s="272"/>
      <c r="G97" s="314" t="s">
        <v>441</v>
      </c>
      <c r="H97" s="1807"/>
      <c r="I97" s="920"/>
      <c r="J97" s="758"/>
      <c r="K97" s="335"/>
      <c r="L97" s="335"/>
      <c r="M97" s="1800"/>
      <c r="N97" s="758"/>
      <c r="O97" s="335"/>
      <c r="P97" s="273"/>
      <c r="Q97" s="1800"/>
      <c r="R97" s="1074"/>
      <c r="S97" s="1075"/>
      <c r="T97" s="1075"/>
      <c r="U97" s="1072"/>
      <c r="V97" s="439"/>
      <c r="W97" s="1074"/>
      <c r="X97" s="1031"/>
      <c r="Y97" s="1075"/>
      <c r="Z97" s="1076"/>
      <c r="AA97" s="1032"/>
      <c r="AB97" s="1075"/>
      <c r="AC97" s="1031"/>
      <c r="AD97" s="1832"/>
      <c r="AE97" s="1031"/>
      <c r="AF97" s="1075"/>
      <c r="AG97" s="1032"/>
      <c r="AH97" s="1832"/>
    </row>
    <row r="98" spans="1:34" ht="15.75">
      <c r="B98" s="264"/>
      <c r="C98" s="509">
        <v>5</v>
      </c>
      <c r="D98" s="506" t="s">
        <v>442</v>
      </c>
      <c r="E98" s="758"/>
      <c r="F98" s="272"/>
      <c r="G98" s="313" t="s">
        <v>437</v>
      </c>
      <c r="H98" s="1807"/>
      <c r="I98" s="920"/>
      <c r="J98" s="758"/>
      <c r="K98" s="335"/>
      <c r="L98" s="335"/>
      <c r="M98" s="1800"/>
      <c r="N98" s="758"/>
      <c r="O98" s="335"/>
      <c r="P98" s="273"/>
      <c r="Q98" s="1800"/>
      <c r="R98" s="1074"/>
      <c r="S98" s="1075"/>
      <c r="T98" s="1075"/>
      <c r="U98" s="1072"/>
      <c r="V98" s="439"/>
      <c r="W98" s="1074"/>
      <c r="X98" s="1031"/>
      <c r="Y98" s="1075"/>
      <c r="Z98" s="1076"/>
      <c r="AA98" s="1032"/>
      <c r="AB98" s="1075"/>
      <c r="AC98" s="1031"/>
      <c r="AD98" s="1832"/>
      <c r="AE98" s="1031"/>
      <c r="AF98" s="1075"/>
      <c r="AG98" s="1032"/>
      <c r="AH98" s="1832"/>
    </row>
    <row r="99" spans="1:34" ht="15.75">
      <c r="B99" s="264"/>
      <c r="C99" s="509">
        <v>6</v>
      </c>
      <c r="D99" s="506" t="s">
        <v>443</v>
      </c>
      <c r="E99" s="758"/>
      <c r="F99" s="272"/>
      <c r="G99" s="313" t="s">
        <v>437</v>
      </c>
      <c r="H99" s="1807"/>
      <c r="I99" s="920"/>
      <c r="J99" s="758"/>
      <c r="K99" s="335"/>
      <c r="L99" s="335"/>
      <c r="M99" s="1800"/>
      <c r="N99" s="758"/>
      <c r="O99" s="335"/>
      <c r="P99" s="273"/>
      <c r="Q99" s="1800"/>
      <c r="R99" s="1074"/>
      <c r="S99" s="1075"/>
      <c r="T99" s="1075"/>
      <c r="U99" s="1072"/>
      <c r="V99" s="439"/>
      <c r="W99" s="1074"/>
      <c r="X99" s="1031"/>
      <c r="Y99" s="1075"/>
      <c r="Z99" s="1076"/>
      <c r="AA99" s="1032"/>
      <c r="AB99" s="1075"/>
      <c r="AC99" s="1031"/>
      <c r="AD99" s="1832"/>
      <c r="AE99" s="1031"/>
      <c r="AF99" s="1075"/>
      <c r="AG99" s="1032"/>
      <c r="AH99" s="1832"/>
    </row>
    <row r="100" spans="1:34" ht="15.75">
      <c r="B100" s="264"/>
      <c r="C100" s="509">
        <v>7</v>
      </c>
      <c r="D100" s="506" t="s">
        <v>444</v>
      </c>
      <c r="E100" s="758"/>
      <c r="F100" s="272"/>
      <c r="G100" s="313" t="s">
        <v>437</v>
      </c>
      <c r="H100" s="1807"/>
      <c r="I100" s="920"/>
      <c r="J100" s="758"/>
      <c r="K100" s="335"/>
      <c r="L100" s="335"/>
      <c r="M100" s="1800"/>
      <c r="N100" s="758"/>
      <c r="O100" s="335"/>
      <c r="P100" s="273"/>
      <c r="Q100" s="1800"/>
      <c r="R100" s="1074"/>
      <c r="S100" s="1075"/>
      <c r="T100" s="1075"/>
      <c r="U100" s="1072"/>
      <c r="V100" s="439"/>
      <c r="W100" s="1074"/>
      <c r="X100" s="1031"/>
      <c r="Y100" s="1075"/>
      <c r="Z100" s="1076"/>
      <c r="AA100" s="1032"/>
      <c r="AB100" s="1075"/>
      <c r="AC100" s="1031"/>
      <c r="AD100" s="1832"/>
      <c r="AE100" s="1031"/>
      <c r="AF100" s="1075"/>
      <c r="AG100" s="1032"/>
      <c r="AH100" s="1832"/>
    </row>
    <row r="101" spans="1:34" ht="15.75">
      <c r="B101" s="264"/>
      <c r="C101" s="509">
        <v>8</v>
      </c>
      <c r="D101" s="506" t="s">
        <v>445</v>
      </c>
      <c r="E101" s="758"/>
      <c r="F101" s="272"/>
      <c r="G101" s="313" t="s">
        <v>437</v>
      </c>
      <c r="H101" s="1807"/>
      <c r="I101" s="920"/>
      <c r="J101" s="758"/>
      <c r="K101" s="335"/>
      <c r="L101" s="335"/>
      <c r="M101" s="1800"/>
      <c r="N101" s="758"/>
      <c r="O101" s="335"/>
      <c r="P101" s="273"/>
      <c r="Q101" s="1800"/>
      <c r="R101" s="1074"/>
      <c r="S101" s="1075"/>
      <c r="T101" s="1075"/>
      <c r="U101" s="1072"/>
      <c r="V101" s="439"/>
      <c r="W101" s="1074"/>
      <c r="X101" s="1031"/>
      <c r="Y101" s="1075"/>
      <c r="Z101" s="1076"/>
      <c r="AA101" s="1032"/>
      <c r="AB101" s="1075"/>
      <c r="AC101" s="1031"/>
      <c r="AD101" s="1832"/>
      <c r="AE101" s="1031"/>
      <c r="AF101" s="1075"/>
      <c r="AG101" s="1032"/>
      <c r="AH101" s="1832"/>
    </row>
    <row r="102" spans="1:34" ht="15.75">
      <c r="B102" s="264"/>
      <c r="C102" s="509">
        <v>9</v>
      </c>
      <c r="D102" s="506" t="s">
        <v>446</v>
      </c>
      <c r="E102" s="758"/>
      <c r="F102" s="272"/>
      <c r="G102" s="314" t="s">
        <v>441</v>
      </c>
      <c r="H102" s="1807"/>
      <c r="I102" s="920"/>
      <c r="J102" s="758"/>
      <c r="K102" s="335"/>
      <c r="L102" s="335"/>
      <c r="M102" s="1800"/>
      <c r="N102" s="758"/>
      <c r="O102" s="335"/>
      <c r="P102" s="273"/>
      <c r="Q102" s="1800"/>
      <c r="R102" s="1074"/>
      <c r="S102" s="1075"/>
      <c r="T102" s="1075"/>
      <c r="U102" s="1072"/>
      <c r="V102" s="439"/>
      <c r="W102" s="1074"/>
      <c r="X102" s="1031"/>
      <c r="Y102" s="1075"/>
      <c r="Z102" s="1076"/>
      <c r="AA102" s="1032"/>
      <c r="AB102" s="1075"/>
      <c r="AC102" s="1031"/>
      <c r="AD102" s="1832"/>
      <c r="AE102" s="1031"/>
      <c r="AF102" s="1075"/>
      <c r="AG102" s="1032"/>
      <c r="AH102" s="1832"/>
    </row>
    <row r="103" spans="1:34" ht="15.75">
      <c r="B103" s="264"/>
      <c r="C103" s="509">
        <v>10</v>
      </c>
      <c r="D103" s="506" t="s">
        <v>447</v>
      </c>
      <c r="E103" s="758"/>
      <c r="F103" s="272"/>
      <c r="G103" s="313" t="s">
        <v>437</v>
      </c>
      <c r="H103" s="1807"/>
      <c r="I103" s="920"/>
      <c r="J103" s="758"/>
      <c r="K103" s="335"/>
      <c r="L103" s="335"/>
      <c r="M103" s="1800"/>
      <c r="N103" s="758"/>
      <c r="O103" s="335"/>
      <c r="P103" s="273"/>
      <c r="Q103" s="1800"/>
      <c r="R103" s="1074"/>
      <c r="S103" s="1075"/>
      <c r="T103" s="1075"/>
      <c r="U103" s="1072"/>
      <c r="V103" s="439"/>
      <c r="W103" s="1074"/>
      <c r="X103" s="1031"/>
      <c r="Y103" s="1075"/>
      <c r="Z103" s="1076"/>
      <c r="AA103" s="1032"/>
      <c r="AB103" s="1075"/>
      <c r="AC103" s="1031"/>
      <c r="AD103" s="1832"/>
      <c r="AE103" s="1031"/>
      <c r="AF103" s="1075"/>
      <c r="AG103" s="1032"/>
      <c r="AH103" s="1832"/>
    </row>
    <row r="104" spans="1:34" ht="15.75">
      <c r="B104" s="264"/>
      <c r="C104" s="510">
        <v>11</v>
      </c>
      <c r="D104" s="507" t="s">
        <v>448</v>
      </c>
      <c r="E104" s="759"/>
      <c r="F104" s="311"/>
      <c r="G104" s="314" t="s">
        <v>441</v>
      </c>
      <c r="H104" s="1807"/>
      <c r="I104" s="920"/>
      <c r="J104" s="759"/>
      <c r="K104" s="372"/>
      <c r="L104" s="372"/>
      <c r="M104" s="1801"/>
      <c r="N104" s="759"/>
      <c r="O104" s="372"/>
      <c r="P104" s="298"/>
      <c r="Q104" s="1801"/>
      <c r="R104" s="1077"/>
      <c r="S104" s="1078"/>
      <c r="T104" s="1078"/>
      <c r="U104" s="1079"/>
      <c r="V104" s="1080"/>
      <c r="W104" s="1077"/>
      <c r="X104" s="1034"/>
      <c r="Y104" s="1078"/>
      <c r="Z104" s="1081"/>
      <c r="AA104" s="1033"/>
      <c r="AB104" s="1082"/>
      <c r="AC104" s="1031"/>
      <c r="AD104" s="1832"/>
      <c r="AE104" s="1031"/>
      <c r="AF104" s="1082"/>
      <c r="AG104" s="1032"/>
      <c r="AH104" s="1834"/>
    </row>
    <row r="105" spans="1:34">
      <c r="A105" s="387"/>
      <c r="B105" s="379"/>
      <c r="C105" s="380" t="s">
        <v>37</v>
      </c>
      <c r="D105" s="511" t="s">
        <v>449</v>
      </c>
      <c r="E105" s="381"/>
      <c r="F105" s="382" t="s">
        <v>37</v>
      </c>
      <c r="G105" s="382" t="s">
        <v>37</v>
      </c>
      <c r="H105" s="383" t="s">
        <v>37</v>
      </c>
      <c r="I105" s="395"/>
      <c r="J105" s="384" t="s">
        <v>37</v>
      </c>
      <c r="K105" s="384" t="s">
        <v>37</v>
      </c>
      <c r="L105" s="384" t="s">
        <v>37</v>
      </c>
      <c r="M105" s="384" t="s">
        <v>37</v>
      </c>
      <c r="N105" s="384" t="s">
        <v>37</v>
      </c>
      <c r="O105" s="384" t="s">
        <v>37</v>
      </c>
      <c r="P105" s="384" t="s">
        <v>37</v>
      </c>
      <c r="Q105" s="384" t="s">
        <v>37</v>
      </c>
      <c r="R105" s="1048"/>
      <c r="S105" s="1048"/>
      <c r="T105" s="1048"/>
      <c r="U105" s="1049"/>
      <c r="V105" s="1048"/>
      <c r="W105" s="1048"/>
      <c r="X105" s="1048"/>
      <c r="Y105" s="1048"/>
      <c r="Z105" s="1048"/>
      <c r="AA105" s="1045"/>
      <c r="AB105" s="1046"/>
      <c r="AC105" s="1046"/>
      <c r="AD105" s="1047"/>
      <c r="AE105" s="1045"/>
      <c r="AF105" s="1046"/>
      <c r="AG105" s="1046"/>
      <c r="AH105" s="1047"/>
    </row>
    <row r="106" spans="1:34">
      <c r="A106" s="387"/>
      <c r="B106" s="379"/>
      <c r="C106" s="388" t="s">
        <v>37</v>
      </c>
      <c r="D106" s="389" t="s">
        <v>450</v>
      </c>
      <c r="E106" s="390"/>
      <c r="F106" s="391">
        <v>8</v>
      </c>
      <c r="G106" s="384"/>
      <c r="H106" s="392"/>
      <c r="I106" s="395"/>
      <c r="J106" s="389" t="s">
        <v>450</v>
      </c>
      <c r="K106" s="390"/>
      <c r="L106" s="391"/>
      <c r="M106" s="384"/>
      <c r="N106" s="389" t="s">
        <v>450</v>
      </c>
      <c r="O106" s="390"/>
      <c r="P106" s="391"/>
      <c r="Q106" s="384"/>
      <c r="R106" s="1050"/>
      <c r="S106" s="1051"/>
      <c r="T106" s="1052"/>
      <c r="U106" s="1053"/>
      <c r="V106" s="1048"/>
      <c r="W106" s="1050"/>
      <c r="X106" s="1051"/>
      <c r="Y106" s="1052"/>
      <c r="Z106" s="1053"/>
      <c r="AA106" s="1050"/>
      <c r="AB106" s="1051"/>
      <c r="AC106" s="1052"/>
      <c r="AD106" s="1053"/>
      <c r="AE106" s="1050"/>
      <c r="AF106" s="1051"/>
      <c r="AG106" s="1052"/>
      <c r="AH106" s="1053"/>
    </row>
    <row r="107" spans="1:34">
      <c r="A107" s="387"/>
      <c r="B107" s="379"/>
      <c r="C107" s="388" t="s">
        <v>37</v>
      </c>
      <c r="D107" s="389" t="s">
        <v>451</v>
      </c>
      <c r="E107" s="395"/>
      <c r="F107" s="384">
        <v>3</v>
      </c>
      <c r="G107" s="384"/>
      <c r="H107" s="392"/>
      <c r="I107" s="395"/>
      <c r="J107" s="389" t="s">
        <v>451</v>
      </c>
      <c r="K107" s="395"/>
      <c r="L107" s="384"/>
      <c r="M107" s="384"/>
      <c r="N107" s="389" t="s">
        <v>451</v>
      </c>
      <c r="O107" s="395"/>
      <c r="P107" s="384"/>
      <c r="Q107" s="384"/>
      <c r="R107" s="1050"/>
      <c r="S107" s="1051"/>
      <c r="T107" s="1048"/>
      <c r="U107" s="1053"/>
      <c r="V107" s="1048"/>
      <c r="W107" s="1050"/>
      <c r="X107" s="1051"/>
      <c r="Y107" s="1048"/>
      <c r="Z107" s="1053"/>
      <c r="AA107" s="1050"/>
      <c r="AB107" s="1051"/>
      <c r="AC107" s="1048"/>
      <c r="AD107" s="1053"/>
      <c r="AE107" s="1050"/>
      <c r="AF107" s="1051"/>
      <c r="AG107" s="1048"/>
      <c r="AH107" s="1053"/>
    </row>
    <row r="108" spans="1:34">
      <c r="A108" s="387"/>
      <c r="B108" s="379"/>
      <c r="C108" s="388" t="s">
        <v>37</v>
      </c>
      <c r="D108" s="384" t="s">
        <v>452</v>
      </c>
      <c r="E108" s="390"/>
      <c r="F108" s="396">
        <f>+F106/11</f>
        <v>0.72727272727272729</v>
      </c>
      <c r="G108" s="384"/>
      <c r="H108" s="392"/>
      <c r="I108" s="395"/>
      <c r="J108" s="384" t="s">
        <v>452</v>
      </c>
      <c r="K108" s="390"/>
      <c r="L108" s="396">
        <f>+L106/11</f>
        <v>0</v>
      </c>
      <c r="M108" s="384" t="s">
        <v>37</v>
      </c>
      <c r="N108" s="384" t="s">
        <v>452</v>
      </c>
      <c r="O108" s="390"/>
      <c r="P108" s="396">
        <f>+P106/11</f>
        <v>0</v>
      </c>
      <c r="Q108" s="384" t="s">
        <v>37</v>
      </c>
      <c r="R108" s="1054"/>
      <c r="S108" s="1048"/>
      <c r="T108" s="1055"/>
      <c r="U108" s="1053"/>
      <c r="V108" s="1048"/>
      <c r="W108" s="1054"/>
      <c r="X108" s="1048"/>
      <c r="Y108" s="1055"/>
      <c r="Z108" s="1053"/>
      <c r="AA108" s="1054"/>
      <c r="AB108" s="1048"/>
      <c r="AC108" s="1055"/>
      <c r="AD108" s="1053"/>
      <c r="AE108" s="1054"/>
      <c r="AF108" s="1048"/>
      <c r="AG108" s="1055"/>
      <c r="AH108" s="1053"/>
    </row>
    <row r="109" spans="1:34">
      <c r="A109" s="387"/>
      <c r="B109" s="379"/>
      <c r="C109" s="388" t="s">
        <v>37</v>
      </c>
      <c r="D109" s="389" t="s">
        <v>453</v>
      </c>
      <c r="E109" s="389"/>
      <c r="F109" s="389"/>
      <c r="G109" s="384"/>
      <c r="H109" s="392"/>
      <c r="I109" s="395"/>
      <c r="J109" s="389" t="s">
        <v>453</v>
      </c>
      <c r="K109" s="389"/>
      <c r="L109" s="389"/>
      <c r="M109" s="384" t="s">
        <v>37</v>
      </c>
      <c r="N109" s="389" t="s">
        <v>453</v>
      </c>
      <c r="O109" s="389"/>
      <c r="P109" s="389"/>
      <c r="Q109" s="384" t="s">
        <v>37</v>
      </c>
      <c r="R109" s="1056"/>
      <c r="S109" s="1051"/>
      <c r="T109" s="1051"/>
      <c r="U109" s="1057"/>
      <c r="V109" s="1057"/>
      <c r="W109" s="1056"/>
      <c r="X109" s="1051"/>
      <c r="Y109" s="1051"/>
      <c r="Z109" s="1057"/>
      <c r="AA109" s="1056"/>
      <c r="AB109" s="1051"/>
      <c r="AC109" s="1051"/>
      <c r="AD109" s="1057"/>
      <c r="AE109" s="1056"/>
      <c r="AF109" s="1051"/>
      <c r="AG109" s="1051"/>
      <c r="AH109" s="1057"/>
    </row>
    <row r="110" spans="1:34">
      <c r="A110" s="387"/>
      <c r="B110" s="379"/>
      <c r="C110" s="399" t="s">
        <v>37</v>
      </c>
      <c r="D110" s="400" t="s">
        <v>454</v>
      </c>
      <c r="E110" s="400"/>
      <c r="F110" s="400"/>
      <c r="G110" s="401" t="s">
        <v>37</v>
      </c>
      <c r="H110" s="402" t="s">
        <v>37</v>
      </c>
      <c r="I110" s="390"/>
      <c r="J110" s="389" t="s">
        <v>454</v>
      </c>
      <c r="K110" s="389"/>
      <c r="L110" s="389"/>
      <c r="M110" s="390" t="s">
        <v>37</v>
      </c>
      <c r="N110" s="389" t="s">
        <v>454</v>
      </c>
      <c r="O110" s="389"/>
      <c r="P110" s="389"/>
      <c r="Q110" s="390" t="s">
        <v>37</v>
      </c>
      <c r="R110" s="1058"/>
      <c r="S110" s="1059"/>
      <c r="T110" s="1059"/>
      <c r="U110" s="1060"/>
      <c r="V110" s="1060"/>
      <c r="W110" s="1058"/>
      <c r="X110" s="1059"/>
      <c r="Y110" s="1059"/>
      <c r="Z110" s="1060"/>
      <c r="AA110" s="1058"/>
      <c r="AB110" s="1059"/>
      <c r="AC110" s="1059"/>
      <c r="AD110" s="1060"/>
      <c r="AE110" s="1058"/>
      <c r="AF110" s="1059"/>
      <c r="AG110" s="1059"/>
      <c r="AH110" s="1060"/>
    </row>
    <row r="111" spans="1:34" ht="18.75">
      <c r="B111" s="264"/>
      <c r="C111" s="512"/>
      <c r="D111" s="515" t="s">
        <v>456</v>
      </c>
      <c r="E111" s="1824" t="s">
        <v>466</v>
      </c>
      <c r="F111" s="1824"/>
      <c r="G111" s="1824"/>
      <c r="H111" s="1824"/>
      <c r="I111" s="516"/>
      <c r="J111" s="530" t="s">
        <v>456</v>
      </c>
      <c r="K111" s="1819"/>
      <c r="L111" s="1819"/>
      <c r="M111" s="1820"/>
      <c r="N111" s="530" t="s">
        <v>456</v>
      </c>
      <c r="O111" s="513"/>
      <c r="P111" s="516"/>
      <c r="Q111" s="673"/>
      <c r="R111" s="1035"/>
      <c r="S111" s="1036"/>
      <c r="T111" s="1037"/>
      <c r="U111" s="1037"/>
      <c r="V111" s="1037"/>
      <c r="W111" s="1035"/>
      <c r="X111" s="1036"/>
      <c r="Y111" s="1037"/>
      <c r="Z111" s="1037"/>
      <c r="AA111" s="1035"/>
      <c r="AB111" s="1036"/>
      <c r="AC111" s="1037"/>
      <c r="AD111" s="1037"/>
      <c r="AE111" s="1035"/>
      <c r="AF111" s="1036"/>
      <c r="AG111" s="1037"/>
      <c r="AH111" s="1037"/>
    </row>
    <row r="112" spans="1:34">
      <c r="B112" s="267"/>
      <c r="C112" s="267"/>
      <c r="D112" s="265"/>
      <c r="E112" s="266"/>
      <c r="F112" s="266"/>
      <c r="G112" s="266"/>
      <c r="H112" s="266"/>
      <c r="I112" s="266"/>
      <c r="J112" s="260"/>
      <c r="K112" s="260"/>
      <c r="L112" s="260"/>
    </row>
    <row r="113" spans="2:12">
      <c r="B113" s="267"/>
      <c r="C113" s="267"/>
      <c r="D113" s="265"/>
      <c r="E113" s="266"/>
      <c r="F113" s="266"/>
      <c r="G113" s="266"/>
      <c r="H113" s="266"/>
      <c r="I113" s="266"/>
      <c r="J113" s="260"/>
      <c r="K113" s="260"/>
      <c r="L113" s="260"/>
    </row>
    <row r="114" spans="2:12">
      <c r="B114" s="267"/>
      <c r="C114" s="267"/>
      <c r="D114" s="265"/>
      <c r="E114" s="266"/>
      <c r="F114" s="266"/>
      <c r="G114" s="266"/>
      <c r="H114" s="266"/>
      <c r="I114" s="266"/>
      <c r="J114" s="260"/>
      <c r="K114" s="260"/>
      <c r="L114" s="260"/>
    </row>
    <row r="115" spans="2:12">
      <c r="B115" s="267"/>
      <c r="C115" s="267"/>
      <c r="D115" s="265"/>
      <c r="E115" s="266"/>
      <c r="F115" s="266"/>
      <c r="G115" s="266"/>
      <c r="H115" s="266"/>
      <c r="I115" s="266"/>
      <c r="J115" s="260"/>
      <c r="K115" s="260"/>
      <c r="L115" s="260"/>
    </row>
    <row r="116" spans="2:12">
      <c r="B116" s="267"/>
      <c r="C116" s="267"/>
      <c r="D116" s="265"/>
      <c r="E116" s="266"/>
      <c r="F116" s="266"/>
      <c r="G116" s="266"/>
      <c r="H116" s="266"/>
      <c r="I116" s="266"/>
      <c r="J116" s="260"/>
      <c r="K116" s="260"/>
      <c r="L116" s="260"/>
    </row>
    <row r="117" spans="2:12">
      <c r="B117" s="267"/>
      <c r="C117" s="267"/>
      <c r="D117" s="265"/>
      <c r="E117" s="266"/>
      <c r="F117" s="266"/>
      <c r="G117" s="266"/>
      <c r="H117" s="266"/>
      <c r="I117" s="266"/>
      <c r="J117" s="260"/>
      <c r="K117" s="260"/>
      <c r="L117" s="260"/>
    </row>
    <row r="118" spans="2:12">
      <c r="B118" s="267"/>
      <c r="C118" s="267"/>
      <c r="D118" s="265"/>
      <c r="E118" s="266"/>
      <c r="F118" s="266"/>
      <c r="G118" s="266"/>
      <c r="H118" s="266"/>
      <c r="I118" s="266"/>
      <c r="J118" s="260"/>
      <c r="K118" s="260"/>
      <c r="L118" s="260"/>
    </row>
    <row r="119" spans="2:12">
      <c r="B119" s="267"/>
      <c r="C119" s="267"/>
      <c r="D119" s="265"/>
      <c r="E119" s="266"/>
      <c r="F119" s="266"/>
      <c r="G119" s="266"/>
      <c r="H119" s="266"/>
      <c r="I119" s="266"/>
      <c r="J119" s="260"/>
      <c r="K119" s="260"/>
      <c r="L119" s="260"/>
    </row>
    <row r="120" spans="2:12">
      <c r="B120" s="267"/>
      <c r="C120" s="267"/>
      <c r="D120" s="265"/>
      <c r="E120" s="266"/>
      <c r="F120" s="266"/>
      <c r="G120" s="266"/>
      <c r="H120" s="266"/>
      <c r="I120" s="266"/>
      <c r="J120" s="260"/>
      <c r="K120" s="260"/>
      <c r="L120" s="260"/>
    </row>
    <row r="121" spans="2:12">
      <c r="B121" s="267"/>
      <c r="C121" s="267"/>
      <c r="D121" s="265"/>
      <c r="E121" s="266"/>
      <c r="F121" s="266"/>
      <c r="G121" s="266"/>
      <c r="H121" s="266"/>
      <c r="I121" s="266"/>
      <c r="J121" s="260"/>
      <c r="K121" s="260"/>
      <c r="L121" s="260"/>
    </row>
    <row r="122" spans="2:12">
      <c r="B122" s="267"/>
      <c r="C122" s="267"/>
      <c r="D122" s="265"/>
      <c r="E122" s="266"/>
      <c r="F122" s="266"/>
      <c r="G122" s="266"/>
      <c r="H122" s="266"/>
      <c r="I122" s="266"/>
      <c r="J122" s="260"/>
      <c r="K122" s="260"/>
      <c r="L122" s="260"/>
    </row>
    <row r="123" spans="2:12">
      <c r="B123" s="267"/>
      <c r="C123" s="267"/>
      <c r="D123" s="265"/>
      <c r="E123" s="266"/>
      <c r="F123" s="266"/>
      <c r="G123" s="266"/>
      <c r="H123" s="266"/>
      <c r="I123" s="266"/>
      <c r="J123" s="260"/>
      <c r="K123" s="260"/>
      <c r="L123" s="260"/>
    </row>
    <row r="124" spans="2:12">
      <c r="B124" s="267"/>
      <c r="C124" s="267"/>
      <c r="D124" s="265"/>
      <c r="E124" s="266"/>
      <c r="F124" s="266"/>
      <c r="G124" s="266"/>
      <c r="H124" s="266"/>
      <c r="I124" s="266"/>
      <c r="J124" s="260"/>
      <c r="K124" s="260"/>
      <c r="L124" s="260"/>
    </row>
    <row r="125" spans="2:12">
      <c r="B125" s="267"/>
      <c r="C125" s="267"/>
      <c r="D125" s="265"/>
      <c r="E125" s="266"/>
      <c r="F125" s="266"/>
      <c r="G125" s="266"/>
      <c r="H125" s="266"/>
      <c r="I125" s="266"/>
      <c r="J125" s="260"/>
      <c r="K125" s="260"/>
      <c r="L125" s="260"/>
    </row>
    <row r="126" spans="2:12">
      <c r="B126" s="267"/>
      <c r="C126" s="267"/>
      <c r="D126" s="265"/>
      <c r="E126" s="266"/>
      <c r="F126" s="266"/>
      <c r="G126" s="266"/>
      <c r="H126" s="266"/>
      <c r="I126" s="266"/>
      <c r="J126" s="260"/>
      <c r="K126" s="260"/>
      <c r="L126" s="260"/>
    </row>
    <row r="127" spans="2:12">
      <c r="B127" s="267"/>
      <c r="C127" s="267"/>
      <c r="D127" s="265"/>
      <c r="E127" s="266"/>
      <c r="F127" s="266"/>
      <c r="G127" s="266"/>
      <c r="H127" s="266"/>
      <c r="I127" s="266"/>
      <c r="J127" s="260"/>
      <c r="K127" s="260"/>
      <c r="L127" s="260"/>
    </row>
    <row r="128" spans="2:12">
      <c r="B128" s="267"/>
      <c r="C128" s="267"/>
      <c r="D128" s="265"/>
      <c r="E128" s="266"/>
      <c r="F128" s="266"/>
      <c r="G128" s="266"/>
      <c r="H128" s="266"/>
      <c r="I128" s="266"/>
      <c r="J128" s="260"/>
      <c r="K128" s="260"/>
      <c r="L128" s="260"/>
    </row>
    <row r="129" spans="2:12">
      <c r="B129" s="267"/>
      <c r="C129" s="267"/>
      <c r="D129" s="265"/>
      <c r="E129" s="266"/>
      <c r="F129" s="266"/>
      <c r="G129" s="266"/>
      <c r="H129" s="266"/>
      <c r="I129" s="266"/>
      <c r="J129" s="260"/>
      <c r="K129" s="260"/>
      <c r="L129" s="260"/>
    </row>
    <row r="130" spans="2:12">
      <c r="B130" s="267"/>
      <c r="C130" s="267"/>
      <c r="D130" s="265"/>
      <c r="E130" s="266"/>
      <c r="F130" s="266"/>
      <c r="G130" s="266"/>
      <c r="H130" s="266"/>
      <c r="I130" s="266"/>
      <c r="J130" s="260"/>
      <c r="K130" s="260"/>
      <c r="L130" s="260"/>
    </row>
    <row r="131" spans="2:12">
      <c r="B131" s="267"/>
      <c r="C131" s="267"/>
      <c r="D131" s="265"/>
      <c r="E131" s="266"/>
      <c r="F131" s="266"/>
      <c r="G131" s="266"/>
      <c r="H131" s="266"/>
      <c r="I131" s="266"/>
      <c r="J131" s="260"/>
      <c r="K131" s="260"/>
      <c r="L131" s="260"/>
    </row>
    <row r="132" spans="2:12">
      <c r="B132" s="267"/>
      <c r="C132" s="267"/>
      <c r="D132" s="265"/>
      <c r="E132" s="266"/>
      <c r="F132" s="266"/>
      <c r="G132" s="266"/>
      <c r="H132" s="266"/>
      <c r="I132" s="266"/>
      <c r="J132" s="260"/>
      <c r="K132" s="260"/>
      <c r="L132" s="260"/>
    </row>
    <row r="133" spans="2:12">
      <c r="B133" s="267"/>
      <c r="C133" s="267"/>
      <c r="D133" s="265"/>
      <c r="E133" s="266"/>
      <c r="F133" s="266"/>
      <c r="G133" s="266"/>
      <c r="H133" s="266"/>
      <c r="I133" s="266"/>
      <c r="J133" s="260"/>
      <c r="K133" s="260"/>
      <c r="L133" s="260"/>
    </row>
    <row r="134" spans="2:12">
      <c r="B134" s="267"/>
      <c r="C134" s="267"/>
      <c r="D134" s="265"/>
      <c r="E134" s="266"/>
      <c r="F134" s="266"/>
      <c r="G134" s="266"/>
      <c r="H134" s="266"/>
      <c r="I134" s="266"/>
      <c r="J134" s="260"/>
      <c r="K134" s="260"/>
      <c r="L134" s="260"/>
    </row>
    <row r="135" spans="2:12">
      <c r="B135" s="267"/>
      <c r="C135" s="267"/>
      <c r="D135" s="265"/>
      <c r="E135" s="266"/>
      <c r="F135" s="266"/>
      <c r="G135" s="266"/>
      <c r="H135" s="266"/>
      <c r="I135" s="266"/>
      <c r="J135" s="260"/>
      <c r="K135" s="260"/>
      <c r="L135" s="260"/>
    </row>
    <row r="136" spans="2:12">
      <c r="B136" s="267"/>
      <c r="C136" s="267"/>
      <c r="D136" s="265"/>
      <c r="E136" s="266"/>
      <c r="F136" s="266"/>
      <c r="G136" s="266"/>
      <c r="H136" s="266"/>
      <c r="I136" s="266"/>
      <c r="J136" s="260"/>
      <c r="K136" s="260"/>
      <c r="L136" s="260"/>
    </row>
    <row r="137" spans="2:12">
      <c r="B137" s="267"/>
      <c r="C137" s="267"/>
      <c r="D137" s="265"/>
      <c r="E137" s="266"/>
      <c r="F137" s="266"/>
      <c r="G137" s="266"/>
      <c r="H137" s="266"/>
      <c r="I137" s="266"/>
      <c r="J137" s="260"/>
      <c r="K137" s="260"/>
      <c r="L137" s="260"/>
    </row>
    <row r="138" spans="2:12">
      <c r="B138" s="267"/>
      <c r="C138" s="267"/>
      <c r="D138" s="265"/>
      <c r="E138" s="266"/>
      <c r="F138" s="266"/>
      <c r="G138" s="266"/>
      <c r="H138" s="266"/>
      <c r="I138" s="266"/>
      <c r="J138" s="260"/>
      <c r="K138" s="260"/>
      <c r="L138" s="260"/>
    </row>
    <row r="139" spans="2:12">
      <c r="B139" s="267"/>
      <c r="C139" s="267"/>
      <c r="D139" s="265"/>
      <c r="E139" s="266"/>
      <c r="F139" s="266"/>
      <c r="G139" s="266"/>
      <c r="H139" s="266"/>
      <c r="I139" s="266"/>
      <c r="J139" s="260"/>
      <c r="K139" s="260"/>
      <c r="L139" s="260"/>
    </row>
    <row r="140" spans="2:12">
      <c r="B140" s="267"/>
      <c r="C140" s="267"/>
      <c r="D140" s="265"/>
      <c r="E140" s="266"/>
      <c r="F140" s="266"/>
      <c r="G140" s="266"/>
      <c r="H140" s="266"/>
      <c r="I140" s="266"/>
      <c r="J140" s="260"/>
      <c r="K140" s="260"/>
      <c r="L140" s="260"/>
    </row>
    <row r="141" spans="2:12">
      <c r="B141" s="267"/>
      <c r="C141" s="267"/>
      <c r="D141" s="265"/>
      <c r="E141" s="266"/>
      <c r="F141" s="266"/>
      <c r="G141" s="266"/>
      <c r="H141" s="266"/>
      <c r="I141" s="266"/>
      <c r="J141" s="260"/>
      <c r="K141" s="260"/>
      <c r="L141" s="260"/>
    </row>
    <row r="142" spans="2:12">
      <c r="B142" s="267"/>
      <c r="C142" s="267"/>
      <c r="D142" s="265"/>
      <c r="E142" s="266"/>
      <c r="F142" s="266"/>
      <c r="G142" s="266"/>
      <c r="H142" s="266"/>
      <c r="I142" s="266"/>
      <c r="J142" s="260"/>
      <c r="K142" s="260"/>
      <c r="L142" s="260"/>
    </row>
    <row r="143" spans="2:12">
      <c r="B143" s="267"/>
      <c r="C143" s="267"/>
      <c r="D143" s="265"/>
      <c r="E143" s="266"/>
      <c r="F143" s="266"/>
      <c r="G143" s="266"/>
      <c r="H143" s="266"/>
      <c r="I143" s="266"/>
      <c r="J143" s="260"/>
      <c r="K143" s="260"/>
      <c r="L143" s="260"/>
    </row>
    <row r="144" spans="2:12">
      <c r="B144" s="267"/>
      <c r="C144" s="267"/>
      <c r="D144" s="265"/>
      <c r="E144" s="266"/>
      <c r="F144" s="266"/>
      <c r="G144" s="266"/>
      <c r="H144" s="266"/>
      <c r="I144" s="266"/>
      <c r="J144" s="260"/>
      <c r="K144" s="260"/>
      <c r="L144" s="260"/>
    </row>
    <row r="145" spans="2:12">
      <c r="B145" s="267"/>
      <c r="C145" s="267"/>
      <c r="D145" s="265"/>
      <c r="E145" s="266"/>
      <c r="F145" s="266"/>
      <c r="G145" s="266"/>
      <c r="H145" s="266"/>
      <c r="I145" s="266"/>
      <c r="J145" s="260"/>
      <c r="K145" s="260"/>
      <c r="L145" s="260"/>
    </row>
    <row r="146" spans="2:12">
      <c r="B146" s="267"/>
      <c r="C146" s="267"/>
      <c r="D146" s="265"/>
      <c r="E146" s="266"/>
      <c r="F146" s="266"/>
      <c r="G146" s="266"/>
      <c r="H146" s="266"/>
      <c r="I146" s="266"/>
      <c r="J146" s="260"/>
      <c r="K146" s="260"/>
      <c r="L146" s="260"/>
    </row>
    <row r="147" spans="2:12">
      <c r="B147" s="267"/>
      <c r="C147" s="267"/>
      <c r="D147" s="265"/>
      <c r="E147" s="266"/>
      <c r="F147" s="266"/>
      <c r="G147" s="266"/>
      <c r="H147" s="266"/>
      <c r="I147" s="266"/>
      <c r="J147" s="260"/>
      <c r="K147" s="260"/>
      <c r="L147" s="260"/>
    </row>
    <row r="148" spans="2:12">
      <c r="B148" s="267"/>
      <c r="C148" s="267"/>
      <c r="D148" s="265"/>
      <c r="E148" s="266"/>
      <c r="F148" s="266"/>
      <c r="G148" s="266"/>
      <c r="H148" s="266"/>
      <c r="I148" s="266"/>
      <c r="J148" s="260"/>
      <c r="K148" s="260"/>
      <c r="L148" s="260"/>
    </row>
    <row r="149" spans="2:12">
      <c r="B149" s="267"/>
      <c r="C149" s="267"/>
      <c r="D149" s="265"/>
      <c r="E149" s="266"/>
      <c r="F149" s="266"/>
      <c r="G149" s="266"/>
      <c r="H149" s="266"/>
      <c r="I149" s="266"/>
      <c r="J149" s="260"/>
      <c r="K149" s="260"/>
      <c r="L149" s="260"/>
    </row>
    <row r="150" spans="2:12">
      <c r="B150" s="267"/>
      <c r="C150" s="267"/>
      <c r="D150" s="265"/>
      <c r="E150" s="266"/>
      <c r="F150" s="266"/>
      <c r="G150" s="266"/>
      <c r="H150" s="266"/>
      <c r="I150" s="266"/>
      <c r="J150" s="260"/>
      <c r="K150" s="260"/>
      <c r="L150" s="260"/>
    </row>
    <row r="151" spans="2:12">
      <c r="B151" s="267"/>
      <c r="C151" s="267"/>
      <c r="D151" s="265"/>
      <c r="E151" s="266"/>
      <c r="F151" s="266"/>
      <c r="G151" s="266"/>
      <c r="H151" s="266"/>
      <c r="I151" s="266"/>
      <c r="J151" s="260"/>
      <c r="K151" s="260"/>
      <c r="L151" s="260"/>
    </row>
    <row r="152" spans="2:12">
      <c r="B152" s="267"/>
      <c r="C152" s="267"/>
      <c r="D152" s="265"/>
      <c r="E152" s="266"/>
      <c r="F152" s="266"/>
      <c r="G152" s="266"/>
      <c r="H152" s="266"/>
      <c r="I152" s="266"/>
      <c r="J152" s="260"/>
      <c r="K152" s="260"/>
      <c r="L152" s="260"/>
    </row>
    <row r="153" spans="2:12">
      <c r="B153" s="267"/>
      <c r="C153" s="267"/>
      <c r="D153" s="265"/>
      <c r="E153" s="266"/>
      <c r="F153" s="266"/>
      <c r="G153" s="266"/>
      <c r="H153" s="266"/>
      <c r="I153" s="266"/>
      <c r="J153" s="260"/>
      <c r="K153" s="260"/>
      <c r="L153" s="260"/>
    </row>
    <row r="154" spans="2:12">
      <c r="B154" s="267"/>
      <c r="C154" s="267"/>
      <c r="D154" s="265"/>
      <c r="E154" s="266"/>
      <c r="F154" s="266"/>
      <c r="G154" s="266"/>
      <c r="H154" s="266"/>
      <c r="I154" s="266"/>
      <c r="J154" s="260"/>
      <c r="K154" s="260"/>
      <c r="L154" s="260"/>
    </row>
    <row r="155" spans="2:12">
      <c r="B155" s="267"/>
      <c r="C155" s="267"/>
      <c r="D155" s="265"/>
      <c r="E155" s="266"/>
      <c r="F155" s="266"/>
      <c r="G155" s="266"/>
      <c r="H155" s="266"/>
      <c r="I155" s="266"/>
      <c r="J155" s="260"/>
      <c r="K155" s="260"/>
      <c r="L155" s="260"/>
    </row>
    <row r="156" spans="2:12">
      <c r="B156" s="267"/>
      <c r="C156" s="267"/>
      <c r="D156" s="265"/>
      <c r="E156" s="266"/>
      <c r="F156" s="266"/>
      <c r="G156" s="266"/>
      <c r="H156" s="266"/>
      <c r="I156" s="266"/>
      <c r="J156" s="260"/>
      <c r="K156" s="260"/>
      <c r="L156" s="260"/>
    </row>
    <row r="157" spans="2:12">
      <c r="B157" s="267"/>
      <c r="C157" s="267"/>
      <c r="D157" s="265"/>
      <c r="E157" s="266"/>
      <c r="F157" s="266"/>
      <c r="G157" s="266"/>
      <c r="H157" s="266"/>
      <c r="I157" s="266"/>
      <c r="J157" s="260"/>
      <c r="K157" s="260"/>
      <c r="L157" s="260"/>
    </row>
    <row r="158" spans="2:12">
      <c r="B158" s="267"/>
      <c r="C158" s="267"/>
      <c r="D158" s="265"/>
      <c r="E158" s="266"/>
      <c r="F158" s="266"/>
      <c r="G158" s="266"/>
      <c r="H158" s="266"/>
      <c r="I158" s="266"/>
      <c r="J158" s="260"/>
      <c r="K158" s="260"/>
      <c r="L158" s="260"/>
    </row>
    <row r="159" spans="2:12">
      <c r="B159" s="267"/>
      <c r="C159" s="267"/>
      <c r="D159" s="265"/>
      <c r="E159" s="266"/>
      <c r="F159" s="266"/>
      <c r="G159" s="266"/>
      <c r="H159" s="266"/>
      <c r="I159" s="266"/>
      <c r="J159" s="260"/>
      <c r="K159" s="260"/>
      <c r="L159" s="260"/>
    </row>
    <row r="160" spans="2:12">
      <c r="B160" s="267"/>
      <c r="C160" s="267"/>
      <c r="D160" s="265"/>
      <c r="E160" s="266"/>
      <c r="F160" s="266"/>
      <c r="G160" s="266"/>
      <c r="H160" s="266"/>
      <c r="I160" s="266"/>
      <c r="J160" s="260"/>
      <c r="K160" s="260"/>
      <c r="L160" s="260"/>
    </row>
    <row r="161" spans="2:12">
      <c r="B161" s="267"/>
      <c r="C161" s="267"/>
      <c r="D161" s="265"/>
      <c r="E161" s="266"/>
      <c r="F161" s="266"/>
      <c r="G161" s="266"/>
      <c r="H161" s="266"/>
      <c r="I161" s="266"/>
      <c r="J161" s="260"/>
      <c r="K161" s="260"/>
      <c r="L161" s="260"/>
    </row>
    <row r="162" spans="2:12">
      <c r="B162" s="267"/>
      <c r="C162" s="267"/>
      <c r="D162" s="265"/>
      <c r="E162" s="266"/>
      <c r="F162" s="266"/>
      <c r="G162" s="266"/>
      <c r="H162" s="266"/>
      <c r="I162" s="266"/>
      <c r="J162" s="260"/>
      <c r="K162" s="260"/>
      <c r="L162" s="260"/>
    </row>
    <row r="163" spans="2:12">
      <c r="B163" s="267"/>
      <c r="C163" s="267"/>
      <c r="D163" s="265"/>
      <c r="E163" s="266"/>
      <c r="F163" s="266"/>
      <c r="G163" s="266"/>
      <c r="H163" s="266"/>
      <c r="I163" s="266"/>
      <c r="J163" s="260"/>
      <c r="K163" s="260"/>
      <c r="L163" s="260"/>
    </row>
    <row r="164" spans="2:12">
      <c r="B164" s="267"/>
      <c r="C164" s="267"/>
      <c r="D164" s="265"/>
      <c r="E164" s="266"/>
      <c r="F164" s="266"/>
      <c r="G164" s="266"/>
      <c r="H164" s="266"/>
      <c r="I164" s="266"/>
      <c r="J164" s="260"/>
      <c r="K164" s="260"/>
      <c r="L164" s="260"/>
    </row>
    <row r="165" spans="2:12">
      <c r="B165" s="267"/>
      <c r="C165" s="267"/>
      <c r="D165" s="265"/>
      <c r="E165" s="266"/>
      <c r="F165" s="266"/>
      <c r="G165" s="266"/>
      <c r="H165" s="266"/>
      <c r="I165" s="266"/>
      <c r="J165" s="260"/>
      <c r="K165" s="260"/>
      <c r="L165" s="260"/>
    </row>
    <row r="166" spans="2:12">
      <c r="B166" s="267"/>
      <c r="C166" s="267"/>
      <c r="D166" s="265"/>
      <c r="E166" s="266"/>
      <c r="F166" s="266"/>
      <c r="G166" s="266"/>
      <c r="H166" s="266"/>
      <c r="I166" s="266"/>
      <c r="J166" s="260"/>
      <c r="K166" s="260"/>
      <c r="L166" s="260"/>
    </row>
    <row r="167" spans="2:12">
      <c r="B167" s="267"/>
      <c r="C167" s="267"/>
      <c r="D167" s="265"/>
      <c r="E167" s="266"/>
      <c r="F167" s="266"/>
      <c r="G167" s="266"/>
      <c r="H167" s="266"/>
      <c r="I167" s="266"/>
      <c r="J167" s="260"/>
      <c r="K167" s="260"/>
      <c r="L167" s="260"/>
    </row>
    <row r="168" spans="2:12">
      <c r="B168" s="267"/>
      <c r="C168" s="267"/>
      <c r="D168" s="265"/>
      <c r="E168" s="266"/>
      <c r="F168" s="266"/>
      <c r="G168" s="266"/>
      <c r="H168" s="266"/>
      <c r="I168" s="266"/>
      <c r="J168" s="260"/>
      <c r="K168" s="260"/>
      <c r="L168" s="260"/>
    </row>
    <row r="169" spans="2:12">
      <c r="B169" s="267"/>
      <c r="C169" s="267"/>
      <c r="D169" s="265"/>
      <c r="E169" s="266"/>
      <c r="F169" s="266"/>
      <c r="G169" s="266"/>
      <c r="H169" s="266"/>
      <c r="I169" s="266"/>
      <c r="J169" s="260"/>
      <c r="K169" s="260"/>
      <c r="L169" s="260"/>
    </row>
    <row r="170" spans="2:12">
      <c r="B170" s="267"/>
      <c r="C170" s="267"/>
      <c r="D170" s="265"/>
      <c r="E170" s="266"/>
      <c r="F170" s="266"/>
      <c r="G170" s="266"/>
      <c r="H170" s="266"/>
      <c r="I170" s="266"/>
      <c r="J170" s="260"/>
      <c r="K170" s="260"/>
      <c r="L170" s="260"/>
    </row>
    <row r="171" spans="2:12">
      <c r="B171" s="267"/>
      <c r="C171" s="267"/>
      <c r="D171" s="265"/>
      <c r="E171" s="266"/>
      <c r="F171" s="266"/>
      <c r="G171" s="266"/>
      <c r="H171" s="266"/>
      <c r="I171" s="266"/>
      <c r="J171" s="260"/>
      <c r="K171" s="260"/>
      <c r="L171" s="260"/>
    </row>
    <row r="172" spans="2:12">
      <c r="B172" s="267"/>
      <c r="C172" s="267"/>
      <c r="D172" s="265"/>
      <c r="E172" s="266"/>
      <c r="F172" s="266"/>
      <c r="G172" s="266"/>
      <c r="H172" s="266"/>
      <c r="I172" s="266"/>
      <c r="J172" s="260"/>
      <c r="K172" s="260"/>
      <c r="L172" s="260"/>
    </row>
    <row r="173" spans="2:12">
      <c r="B173" s="267"/>
      <c r="C173" s="267"/>
      <c r="D173" s="265"/>
      <c r="E173" s="266"/>
      <c r="F173" s="266"/>
      <c r="G173" s="266"/>
      <c r="H173" s="266"/>
      <c r="I173" s="266"/>
      <c r="J173" s="260"/>
      <c r="K173" s="260"/>
      <c r="L173" s="260"/>
    </row>
    <row r="174" spans="2:12">
      <c r="B174" s="267"/>
      <c r="C174" s="267"/>
      <c r="D174" s="265"/>
      <c r="E174" s="266"/>
      <c r="F174" s="266"/>
      <c r="G174" s="266"/>
      <c r="H174" s="266"/>
      <c r="I174" s="266"/>
      <c r="J174" s="260"/>
      <c r="K174" s="260"/>
      <c r="L174" s="260"/>
    </row>
    <row r="175" spans="2:12">
      <c r="B175" s="267"/>
      <c r="C175" s="267"/>
      <c r="D175" s="265"/>
      <c r="E175" s="266"/>
      <c r="F175" s="266"/>
      <c r="G175" s="266"/>
      <c r="H175" s="266"/>
      <c r="I175" s="266"/>
      <c r="J175" s="260"/>
      <c r="K175" s="260"/>
      <c r="L175" s="260"/>
    </row>
    <row r="176" spans="2:12">
      <c r="B176" s="267"/>
      <c r="C176" s="267"/>
      <c r="D176" s="265"/>
      <c r="E176" s="266"/>
      <c r="F176" s="266"/>
      <c r="G176" s="266"/>
      <c r="H176" s="266"/>
      <c r="I176" s="266"/>
      <c r="J176" s="260"/>
      <c r="K176" s="260"/>
      <c r="L176" s="260"/>
    </row>
    <row r="177" spans="2:12">
      <c r="B177" s="267"/>
      <c r="C177" s="267"/>
      <c r="D177" s="265"/>
      <c r="E177" s="266"/>
      <c r="F177" s="266"/>
      <c r="G177" s="266"/>
      <c r="H177" s="266"/>
      <c r="I177" s="266"/>
      <c r="J177" s="260"/>
      <c r="K177" s="260"/>
      <c r="L177" s="260"/>
    </row>
    <row r="178" spans="2:12">
      <c r="B178" s="267"/>
      <c r="C178" s="267"/>
      <c r="D178" s="265"/>
      <c r="E178" s="266"/>
      <c r="F178" s="266"/>
      <c r="G178" s="266"/>
      <c r="H178" s="266"/>
      <c r="I178" s="266"/>
      <c r="J178" s="260"/>
      <c r="K178" s="260"/>
      <c r="L178" s="260"/>
    </row>
    <row r="179" spans="2:12">
      <c r="B179" s="267"/>
      <c r="C179" s="267"/>
      <c r="D179" s="265"/>
      <c r="E179" s="266"/>
      <c r="F179" s="266"/>
      <c r="G179" s="266"/>
      <c r="H179" s="266"/>
      <c r="I179" s="266"/>
      <c r="J179" s="260"/>
      <c r="K179" s="260"/>
      <c r="L179" s="260"/>
    </row>
    <row r="180" spans="2:12">
      <c r="B180" s="267"/>
      <c r="C180" s="267"/>
      <c r="D180" s="265"/>
      <c r="E180" s="266"/>
      <c r="F180" s="266"/>
      <c r="G180" s="266"/>
      <c r="H180" s="266"/>
      <c r="I180" s="266"/>
      <c r="J180" s="260"/>
      <c r="K180" s="260"/>
      <c r="L180" s="260"/>
    </row>
    <row r="181" spans="2:12">
      <c r="B181" s="267"/>
      <c r="C181" s="267"/>
      <c r="D181" s="265"/>
      <c r="E181" s="266"/>
      <c r="F181" s="266"/>
      <c r="G181" s="266"/>
      <c r="H181" s="266"/>
      <c r="I181" s="266"/>
      <c r="J181" s="260"/>
      <c r="K181" s="260"/>
      <c r="L181" s="260"/>
    </row>
    <row r="182" spans="2:12">
      <c r="B182" s="267"/>
      <c r="C182" s="267"/>
      <c r="D182" s="265"/>
      <c r="E182" s="266"/>
      <c r="F182" s="266"/>
      <c r="G182" s="266"/>
      <c r="H182" s="266"/>
      <c r="I182" s="266"/>
      <c r="J182" s="260"/>
      <c r="K182" s="260"/>
      <c r="L182" s="260"/>
    </row>
    <row r="183" spans="2:12">
      <c r="B183" s="267"/>
      <c r="C183" s="267"/>
      <c r="D183" s="265"/>
      <c r="E183" s="266"/>
      <c r="F183" s="266"/>
      <c r="G183" s="266"/>
      <c r="H183" s="266"/>
      <c r="I183" s="266"/>
      <c r="J183" s="260"/>
      <c r="K183" s="260"/>
      <c r="L183" s="260"/>
    </row>
    <row r="184" spans="2:12">
      <c r="B184" s="267"/>
      <c r="C184" s="267"/>
      <c r="D184" s="265"/>
      <c r="E184" s="266"/>
      <c r="F184" s="266"/>
      <c r="G184" s="266"/>
      <c r="H184" s="266"/>
      <c r="I184" s="266"/>
      <c r="J184" s="260"/>
      <c r="K184" s="260"/>
      <c r="L184" s="260"/>
    </row>
    <row r="185" spans="2:12">
      <c r="B185" s="267"/>
      <c r="C185" s="267"/>
      <c r="D185" s="265"/>
      <c r="E185" s="266"/>
      <c r="F185" s="266"/>
      <c r="G185" s="266"/>
      <c r="H185" s="266"/>
      <c r="I185" s="266"/>
      <c r="J185" s="260"/>
      <c r="K185" s="260"/>
      <c r="L185" s="260"/>
    </row>
    <row r="186" spans="2:12">
      <c r="B186" s="267"/>
      <c r="C186" s="267"/>
      <c r="D186" s="265"/>
      <c r="E186" s="266"/>
      <c r="F186" s="266"/>
      <c r="G186" s="266"/>
      <c r="H186" s="266"/>
      <c r="I186" s="266"/>
      <c r="J186" s="260"/>
      <c r="K186" s="260"/>
      <c r="L186" s="260"/>
    </row>
    <row r="187" spans="2:12">
      <c r="B187" s="267"/>
      <c r="C187" s="267"/>
      <c r="D187" s="265"/>
      <c r="E187" s="266"/>
      <c r="F187" s="266"/>
      <c r="G187" s="266"/>
      <c r="H187" s="266"/>
      <c r="I187" s="266"/>
      <c r="J187" s="260"/>
      <c r="K187" s="260"/>
      <c r="L187" s="260"/>
    </row>
    <row r="188" spans="2:12">
      <c r="B188" s="267"/>
      <c r="C188" s="267"/>
      <c r="D188" s="265"/>
      <c r="E188" s="266"/>
      <c r="F188" s="266"/>
      <c r="G188" s="266"/>
      <c r="H188" s="266"/>
      <c r="I188" s="266"/>
      <c r="J188" s="260"/>
      <c r="K188" s="260"/>
      <c r="L188" s="260"/>
    </row>
    <row r="189" spans="2:12">
      <c r="B189" s="267"/>
      <c r="C189" s="267"/>
      <c r="D189" s="265"/>
      <c r="E189" s="266"/>
      <c r="F189" s="266"/>
      <c r="G189" s="266"/>
      <c r="H189" s="266"/>
      <c r="I189" s="266"/>
      <c r="J189" s="260"/>
      <c r="K189" s="260"/>
      <c r="L189" s="260"/>
    </row>
    <row r="190" spans="2:12">
      <c r="B190" s="267"/>
      <c r="C190" s="267"/>
      <c r="D190" s="265"/>
      <c r="E190" s="266"/>
      <c r="F190" s="266"/>
      <c r="G190" s="266"/>
      <c r="H190" s="266"/>
      <c r="I190" s="266"/>
      <c r="J190" s="260"/>
      <c r="K190" s="260"/>
      <c r="L190" s="260"/>
    </row>
    <row r="191" spans="2:12">
      <c r="B191" s="267"/>
      <c r="C191" s="267"/>
      <c r="D191" s="265"/>
      <c r="E191" s="266"/>
      <c r="F191" s="266"/>
      <c r="G191" s="266"/>
      <c r="H191" s="266"/>
      <c r="I191" s="266"/>
      <c r="J191" s="260"/>
      <c r="K191" s="260"/>
      <c r="L191" s="260"/>
    </row>
    <row r="192" spans="2:12">
      <c r="B192" s="267"/>
      <c r="C192" s="267"/>
      <c r="D192" s="265"/>
      <c r="E192" s="266"/>
      <c r="F192" s="266"/>
      <c r="G192" s="266"/>
      <c r="H192" s="266"/>
      <c r="I192" s="266"/>
      <c r="J192" s="260"/>
      <c r="K192" s="260"/>
      <c r="L192" s="260"/>
    </row>
    <row r="193" spans="2:12">
      <c r="B193" s="267"/>
      <c r="C193" s="267"/>
      <c r="D193" s="265"/>
      <c r="E193" s="266"/>
      <c r="F193" s="266"/>
      <c r="G193" s="266"/>
      <c r="H193" s="266"/>
      <c r="I193" s="266"/>
      <c r="J193" s="260"/>
      <c r="K193" s="260"/>
      <c r="L193" s="260"/>
    </row>
    <row r="194" spans="2:12">
      <c r="B194" s="267"/>
      <c r="C194" s="267"/>
      <c r="D194" s="265"/>
      <c r="E194" s="266"/>
      <c r="F194" s="266"/>
      <c r="G194" s="266"/>
      <c r="H194" s="266"/>
      <c r="I194" s="266"/>
      <c r="J194" s="260"/>
      <c r="K194" s="260"/>
      <c r="L194" s="260"/>
    </row>
    <row r="195" spans="2:12">
      <c r="B195" s="267"/>
      <c r="C195" s="267"/>
      <c r="D195" s="265"/>
      <c r="E195" s="266"/>
      <c r="F195" s="266"/>
      <c r="G195" s="266"/>
      <c r="H195" s="266"/>
      <c r="I195" s="266"/>
      <c r="J195" s="260"/>
      <c r="K195" s="260"/>
      <c r="L195" s="260"/>
    </row>
    <row r="196" spans="2:12">
      <c r="B196" s="267"/>
      <c r="C196" s="267"/>
      <c r="D196" s="265"/>
      <c r="E196" s="266"/>
      <c r="F196" s="266"/>
      <c r="G196" s="266"/>
      <c r="H196" s="266"/>
      <c r="I196" s="266"/>
      <c r="J196" s="260"/>
      <c r="K196" s="260"/>
      <c r="L196" s="260"/>
    </row>
    <row r="197" spans="2:12">
      <c r="B197" s="267"/>
      <c r="C197" s="267"/>
      <c r="D197" s="265"/>
      <c r="E197" s="266"/>
      <c r="F197" s="266"/>
      <c r="G197" s="266"/>
      <c r="H197" s="266"/>
      <c r="I197" s="266"/>
      <c r="J197" s="260"/>
      <c r="K197" s="260"/>
      <c r="L197" s="260"/>
    </row>
    <row r="198" spans="2:12">
      <c r="B198" s="267"/>
      <c r="C198" s="267"/>
      <c r="D198" s="265"/>
      <c r="E198" s="266"/>
      <c r="F198" s="266"/>
      <c r="G198" s="266"/>
      <c r="H198" s="266"/>
      <c r="I198" s="266"/>
      <c r="J198" s="260"/>
      <c r="K198" s="260"/>
      <c r="L198" s="260"/>
    </row>
    <row r="199" spans="2:12">
      <c r="B199" s="267"/>
      <c r="C199" s="267"/>
      <c r="D199" s="265"/>
      <c r="E199" s="266"/>
      <c r="F199" s="266"/>
      <c r="G199" s="266"/>
      <c r="H199" s="266"/>
      <c r="I199" s="266"/>
      <c r="J199" s="260"/>
      <c r="K199" s="260"/>
      <c r="L199" s="260"/>
    </row>
    <row r="200" spans="2:12">
      <c r="B200" s="267"/>
      <c r="C200" s="267"/>
      <c r="D200" s="265"/>
      <c r="E200" s="266"/>
      <c r="F200" s="266"/>
      <c r="G200" s="266"/>
      <c r="H200" s="266"/>
      <c r="I200" s="266"/>
      <c r="J200" s="260"/>
      <c r="K200" s="260"/>
      <c r="L200" s="260"/>
    </row>
    <row r="201" spans="2:12">
      <c r="B201" s="267"/>
      <c r="C201" s="267"/>
      <c r="D201" s="265"/>
      <c r="E201" s="266"/>
      <c r="F201" s="266"/>
      <c r="G201" s="266"/>
      <c r="H201" s="266"/>
      <c r="I201" s="266"/>
      <c r="J201" s="260"/>
      <c r="K201" s="260"/>
      <c r="L201" s="260"/>
    </row>
    <row r="202" spans="2:12">
      <c r="B202" s="267"/>
      <c r="C202" s="267"/>
      <c r="D202" s="265"/>
      <c r="E202" s="266"/>
      <c r="F202" s="266"/>
      <c r="G202" s="266"/>
      <c r="H202" s="266"/>
      <c r="I202" s="266"/>
      <c r="J202" s="260"/>
      <c r="K202" s="260"/>
      <c r="L202" s="260"/>
    </row>
    <row r="203" spans="2:12">
      <c r="B203" s="267"/>
      <c r="C203" s="267"/>
      <c r="D203" s="265"/>
      <c r="E203" s="266"/>
      <c r="F203" s="266"/>
      <c r="G203" s="266"/>
      <c r="H203" s="266"/>
      <c r="I203" s="266"/>
      <c r="J203" s="260"/>
      <c r="K203" s="260"/>
      <c r="L203" s="260"/>
    </row>
    <row r="204" spans="2:12">
      <c r="B204" s="267"/>
      <c r="C204" s="267"/>
      <c r="D204" s="265"/>
      <c r="E204" s="266"/>
      <c r="F204" s="266"/>
      <c r="G204" s="266"/>
      <c r="H204" s="266"/>
      <c r="I204" s="266"/>
      <c r="J204" s="260"/>
      <c r="K204" s="260"/>
      <c r="L204" s="260"/>
    </row>
    <row r="205" spans="2:12">
      <c r="B205" s="267"/>
      <c r="C205" s="267"/>
      <c r="D205" s="265"/>
      <c r="E205" s="266"/>
      <c r="F205" s="266"/>
      <c r="G205" s="266"/>
      <c r="H205" s="266"/>
      <c r="I205" s="266"/>
      <c r="J205" s="260"/>
      <c r="K205" s="260"/>
      <c r="L205" s="260"/>
    </row>
    <row r="206" spans="2:12">
      <c r="B206" s="267"/>
      <c r="C206" s="267"/>
      <c r="D206" s="265"/>
      <c r="E206" s="266"/>
      <c r="F206" s="266"/>
      <c r="G206" s="266"/>
      <c r="H206" s="266"/>
      <c r="I206" s="266"/>
      <c r="J206" s="260"/>
      <c r="K206" s="260"/>
      <c r="L206" s="260"/>
    </row>
    <row r="207" spans="2:12">
      <c r="B207" s="267"/>
      <c r="C207" s="267"/>
      <c r="D207" s="265"/>
      <c r="E207" s="266"/>
      <c r="F207" s="266"/>
      <c r="G207" s="266"/>
      <c r="H207" s="266"/>
      <c r="I207" s="266"/>
      <c r="J207" s="260"/>
      <c r="K207" s="260"/>
      <c r="L207" s="260"/>
    </row>
    <row r="208" spans="2:12">
      <c r="B208" s="267"/>
      <c r="C208" s="267"/>
      <c r="D208" s="265"/>
      <c r="E208" s="266"/>
      <c r="F208" s="266"/>
      <c r="G208" s="266"/>
      <c r="H208" s="266"/>
      <c r="I208" s="266"/>
      <c r="J208" s="260"/>
      <c r="K208" s="260"/>
      <c r="L208" s="260"/>
    </row>
    <row r="209" spans="2:12">
      <c r="B209" s="267"/>
      <c r="C209" s="267"/>
      <c r="D209" s="265"/>
      <c r="E209" s="266"/>
      <c r="F209" s="266"/>
      <c r="G209" s="266"/>
      <c r="H209" s="266"/>
      <c r="I209" s="266"/>
      <c r="J209" s="260"/>
      <c r="K209" s="260"/>
      <c r="L209" s="260"/>
    </row>
    <row r="210" spans="2:12">
      <c r="B210" s="267"/>
      <c r="C210" s="267"/>
      <c r="D210" s="265"/>
      <c r="E210" s="266"/>
      <c r="F210" s="266"/>
      <c r="G210" s="266"/>
      <c r="H210" s="266"/>
      <c r="I210" s="266"/>
      <c r="J210" s="260"/>
      <c r="K210" s="260"/>
      <c r="L210" s="260"/>
    </row>
    <row r="211" spans="2:12">
      <c r="B211" s="267"/>
      <c r="C211" s="267"/>
      <c r="D211" s="265"/>
      <c r="E211" s="266"/>
      <c r="F211" s="266"/>
      <c r="G211" s="266"/>
      <c r="H211" s="266"/>
      <c r="I211" s="266"/>
      <c r="J211" s="260"/>
      <c r="K211" s="260"/>
      <c r="L211" s="260"/>
    </row>
    <row r="212" spans="2:12">
      <c r="B212" s="267"/>
      <c r="C212" s="267"/>
      <c r="D212" s="265"/>
      <c r="E212" s="266"/>
      <c r="F212" s="266"/>
      <c r="G212" s="266"/>
      <c r="H212" s="266"/>
      <c r="I212" s="266"/>
      <c r="J212" s="260"/>
      <c r="K212" s="260"/>
      <c r="L212" s="260"/>
    </row>
    <row r="213" spans="2:12">
      <c r="B213" s="267"/>
      <c r="C213" s="267"/>
      <c r="D213" s="265"/>
      <c r="E213" s="266"/>
      <c r="F213" s="266"/>
      <c r="G213" s="266"/>
      <c r="H213" s="266"/>
      <c r="I213" s="266"/>
      <c r="J213" s="260"/>
      <c r="K213" s="260"/>
      <c r="L213" s="260"/>
    </row>
    <row r="214" spans="2:12">
      <c r="B214" s="267"/>
      <c r="C214" s="267"/>
      <c r="D214" s="265"/>
      <c r="E214" s="266"/>
      <c r="F214" s="266"/>
      <c r="G214" s="266"/>
      <c r="H214" s="266"/>
      <c r="I214" s="266"/>
      <c r="J214" s="260"/>
      <c r="K214" s="260"/>
      <c r="L214" s="260"/>
    </row>
    <row r="215" spans="2:12">
      <c r="B215" s="267"/>
      <c r="C215" s="267"/>
      <c r="D215" s="265"/>
      <c r="E215" s="266"/>
      <c r="F215" s="266"/>
      <c r="G215" s="266"/>
      <c r="H215" s="266"/>
      <c r="I215" s="266"/>
      <c r="J215" s="260"/>
      <c r="K215" s="260"/>
      <c r="L215" s="260"/>
    </row>
    <row r="216" spans="2:12">
      <c r="B216" s="267"/>
      <c r="C216" s="267"/>
      <c r="D216" s="265"/>
      <c r="E216" s="266"/>
      <c r="F216" s="266"/>
      <c r="G216" s="266"/>
      <c r="H216" s="266"/>
      <c r="I216" s="266"/>
      <c r="J216" s="260"/>
      <c r="K216" s="260"/>
      <c r="L216" s="260"/>
    </row>
    <row r="217" spans="2:12">
      <c r="B217" s="267"/>
      <c r="C217" s="267"/>
      <c r="D217" s="265"/>
      <c r="E217" s="266"/>
      <c r="F217" s="266"/>
      <c r="G217" s="266"/>
      <c r="H217" s="266"/>
      <c r="I217" s="266"/>
      <c r="J217" s="260"/>
      <c r="K217" s="260"/>
      <c r="L217" s="260"/>
    </row>
    <row r="218" spans="2:12">
      <c r="B218" s="267"/>
      <c r="C218" s="267"/>
      <c r="D218" s="265"/>
      <c r="E218" s="266"/>
      <c r="F218" s="266"/>
      <c r="G218" s="266"/>
      <c r="H218" s="266"/>
      <c r="I218" s="266"/>
      <c r="J218" s="260"/>
      <c r="K218" s="260"/>
      <c r="L218" s="260"/>
    </row>
    <row r="219" spans="2:12">
      <c r="B219" s="267"/>
      <c r="C219" s="267"/>
      <c r="D219" s="265"/>
      <c r="E219" s="266"/>
      <c r="F219" s="266"/>
      <c r="G219" s="266"/>
      <c r="H219" s="266"/>
      <c r="I219" s="266"/>
      <c r="J219" s="260"/>
      <c r="K219" s="260"/>
      <c r="L219" s="260"/>
    </row>
    <row r="220" spans="2:12">
      <c r="B220" s="267"/>
      <c r="C220" s="267"/>
      <c r="D220" s="265"/>
      <c r="E220" s="266"/>
      <c r="F220" s="266"/>
      <c r="G220" s="266"/>
      <c r="H220" s="266"/>
      <c r="I220" s="266"/>
      <c r="J220" s="260"/>
      <c r="K220" s="260"/>
      <c r="L220" s="260"/>
    </row>
    <row r="221" spans="2:12">
      <c r="B221" s="267"/>
      <c r="C221" s="267"/>
      <c r="D221" s="265"/>
      <c r="E221" s="266"/>
      <c r="F221" s="266"/>
      <c r="G221" s="266"/>
      <c r="H221" s="266"/>
      <c r="I221" s="266"/>
      <c r="J221" s="260"/>
      <c r="K221" s="260"/>
      <c r="L221" s="260"/>
    </row>
    <row r="222" spans="2:12">
      <c r="B222" s="267"/>
      <c r="C222" s="267"/>
      <c r="D222" s="265"/>
      <c r="E222" s="266"/>
      <c r="F222" s="266"/>
      <c r="G222" s="266"/>
      <c r="H222" s="266"/>
      <c r="I222" s="266"/>
      <c r="J222" s="260"/>
      <c r="K222" s="260"/>
      <c r="L222" s="260"/>
    </row>
    <row r="223" spans="2:12">
      <c r="B223" s="267"/>
      <c r="C223" s="267"/>
      <c r="D223" s="265"/>
      <c r="E223" s="266"/>
      <c r="F223" s="266"/>
      <c r="G223" s="266"/>
      <c r="H223" s="266"/>
      <c r="I223" s="266"/>
      <c r="J223" s="260"/>
      <c r="K223" s="260"/>
      <c r="L223" s="260"/>
    </row>
    <row r="224" spans="2:12">
      <c r="B224" s="267"/>
      <c r="C224" s="267"/>
      <c r="D224" s="265"/>
      <c r="E224" s="266"/>
      <c r="F224" s="266"/>
      <c r="G224" s="266"/>
      <c r="H224" s="266"/>
      <c r="I224" s="266"/>
      <c r="J224" s="260"/>
      <c r="K224" s="260"/>
      <c r="L224" s="260"/>
    </row>
    <row r="225" spans="2:12">
      <c r="B225" s="267"/>
      <c r="C225" s="267"/>
      <c r="D225" s="265"/>
      <c r="E225" s="266"/>
      <c r="F225" s="266"/>
      <c r="G225" s="266"/>
      <c r="H225" s="266"/>
      <c r="I225" s="266"/>
      <c r="J225" s="260"/>
      <c r="K225" s="260"/>
      <c r="L225" s="260"/>
    </row>
    <row r="226" spans="2:12">
      <c r="B226" s="267"/>
      <c r="C226" s="267"/>
      <c r="D226" s="265"/>
      <c r="E226" s="266"/>
      <c r="F226" s="266"/>
      <c r="G226" s="266"/>
      <c r="H226" s="266"/>
      <c r="I226" s="266"/>
      <c r="J226" s="260"/>
      <c r="K226" s="260"/>
      <c r="L226" s="260"/>
    </row>
    <row r="227" spans="2:12">
      <c r="B227" s="267"/>
      <c r="C227" s="267"/>
      <c r="D227" s="265"/>
      <c r="E227" s="266"/>
      <c r="F227" s="266"/>
      <c r="G227" s="266"/>
      <c r="H227" s="266"/>
      <c r="I227" s="266"/>
      <c r="J227" s="260"/>
      <c r="K227" s="260"/>
      <c r="L227" s="260"/>
    </row>
    <row r="228" spans="2:12">
      <c r="B228" s="267"/>
      <c r="C228" s="267"/>
      <c r="D228" s="265"/>
      <c r="E228" s="266"/>
      <c r="F228" s="266"/>
      <c r="G228" s="266"/>
      <c r="H228" s="266"/>
      <c r="I228" s="266"/>
      <c r="J228" s="260"/>
      <c r="K228" s="260"/>
      <c r="L228" s="260"/>
    </row>
    <row r="229" spans="2:12">
      <c r="B229" s="267"/>
      <c r="C229" s="267"/>
      <c r="D229" s="265"/>
      <c r="E229" s="266"/>
      <c r="F229" s="266"/>
      <c r="G229" s="266"/>
      <c r="H229" s="266"/>
      <c r="I229" s="266"/>
      <c r="J229" s="260"/>
      <c r="K229" s="260"/>
      <c r="L229" s="260"/>
    </row>
    <row r="230" spans="2:12">
      <c r="B230" s="267"/>
      <c r="C230" s="267"/>
      <c r="D230" s="265"/>
      <c r="E230" s="266"/>
      <c r="F230" s="266"/>
      <c r="G230" s="266"/>
      <c r="H230" s="266"/>
      <c r="I230" s="266"/>
      <c r="J230" s="260"/>
      <c r="K230" s="260"/>
      <c r="L230" s="260"/>
    </row>
    <row r="231" spans="2:12">
      <c r="B231" s="267"/>
      <c r="C231" s="267"/>
      <c r="D231" s="265"/>
      <c r="E231" s="266"/>
      <c r="F231" s="266"/>
      <c r="G231" s="266"/>
      <c r="H231" s="266"/>
      <c r="I231" s="266"/>
      <c r="J231" s="260"/>
      <c r="K231" s="260"/>
      <c r="L231" s="260"/>
    </row>
    <row r="232" spans="2:12">
      <c r="B232" s="267"/>
      <c r="C232" s="267"/>
      <c r="D232" s="265"/>
      <c r="E232" s="266"/>
      <c r="F232" s="266"/>
      <c r="G232" s="266"/>
      <c r="H232" s="266"/>
      <c r="I232" s="266"/>
      <c r="J232" s="260"/>
      <c r="K232" s="260"/>
      <c r="L232" s="260"/>
    </row>
    <row r="233" spans="2:12">
      <c r="B233" s="267"/>
      <c r="C233" s="267"/>
      <c r="D233" s="265"/>
      <c r="E233" s="266"/>
      <c r="F233" s="266"/>
      <c r="G233" s="266"/>
      <c r="H233" s="266"/>
      <c r="I233" s="266"/>
      <c r="J233" s="260"/>
      <c r="K233" s="260"/>
      <c r="L233" s="260"/>
    </row>
    <row r="234" spans="2:12">
      <c r="B234" s="267"/>
      <c r="C234" s="267"/>
      <c r="D234" s="265"/>
      <c r="E234" s="266"/>
      <c r="F234" s="266"/>
      <c r="G234" s="266"/>
      <c r="H234" s="266"/>
      <c r="I234" s="266"/>
      <c r="J234" s="260"/>
      <c r="K234" s="260"/>
      <c r="L234" s="260"/>
    </row>
    <row r="235" spans="2:12">
      <c r="B235" s="267"/>
      <c r="C235" s="267"/>
      <c r="D235" s="265"/>
      <c r="E235" s="266"/>
      <c r="F235" s="266"/>
      <c r="G235" s="266"/>
      <c r="H235" s="266"/>
      <c r="I235" s="266"/>
      <c r="J235" s="260"/>
      <c r="K235" s="260"/>
      <c r="L235" s="260"/>
    </row>
    <row r="236" spans="2:12">
      <c r="B236" s="267"/>
      <c r="C236" s="267"/>
      <c r="D236" s="265"/>
      <c r="E236" s="266"/>
      <c r="F236" s="266"/>
      <c r="G236" s="266"/>
      <c r="H236" s="266"/>
      <c r="I236" s="266"/>
      <c r="J236" s="260"/>
      <c r="K236" s="260"/>
      <c r="L236" s="260"/>
    </row>
    <row r="237" spans="2:12">
      <c r="B237" s="267"/>
      <c r="C237" s="267"/>
      <c r="D237" s="265"/>
      <c r="E237" s="266"/>
      <c r="F237" s="266"/>
      <c r="G237" s="266"/>
      <c r="H237" s="266"/>
      <c r="I237" s="266"/>
      <c r="J237" s="260"/>
      <c r="K237" s="260"/>
      <c r="L237" s="260"/>
    </row>
    <row r="238" spans="2:12">
      <c r="B238" s="267"/>
      <c r="C238" s="267"/>
      <c r="D238" s="265"/>
      <c r="E238" s="266"/>
      <c r="F238" s="266"/>
      <c r="G238" s="266"/>
      <c r="H238" s="266"/>
      <c r="I238" s="266"/>
      <c r="J238" s="260"/>
      <c r="K238" s="260"/>
      <c r="L238" s="260"/>
    </row>
    <row r="239" spans="2:12">
      <c r="B239" s="267"/>
      <c r="C239" s="267"/>
      <c r="D239" s="265"/>
      <c r="E239" s="266"/>
      <c r="F239" s="266"/>
      <c r="G239" s="266"/>
      <c r="H239" s="266"/>
      <c r="I239" s="266"/>
      <c r="J239" s="260"/>
      <c r="K239" s="260"/>
      <c r="L239" s="260"/>
    </row>
    <row r="240" spans="2:12">
      <c r="B240" s="267"/>
      <c r="C240" s="267"/>
      <c r="D240" s="265"/>
      <c r="E240" s="266"/>
      <c r="F240" s="266"/>
      <c r="G240" s="266"/>
      <c r="H240" s="266"/>
      <c r="I240" s="266"/>
      <c r="J240" s="260"/>
      <c r="K240" s="260"/>
      <c r="L240" s="260"/>
    </row>
    <row r="241" spans="2:12">
      <c r="B241" s="267"/>
      <c r="C241" s="267"/>
      <c r="D241" s="265"/>
      <c r="E241" s="266"/>
      <c r="F241" s="266"/>
      <c r="G241" s="266"/>
      <c r="H241" s="266"/>
      <c r="I241" s="266"/>
      <c r="J241" s="260"/>
      <c r="K241" s="260"/>
      <c r="L241" s="260"/>
    </row>
    <row r="242" spans="2:12">
      <c r="B242" s="267"/>
      <c r="C242" s="267"/>
      <c r="D242" s="265"/>
      <c r="E242" s="266"/>
      <c r="F242" s="266"/>
      <c r="G242" s="266"/>
      <c r="H242" s="266"/>
      <c r="I242" s="266"/>
      <c r="J242" s="260"/>
      <c r="K242" s="260"/>
      <c r="L242" s="260"/>
    </row>
    <row r="243" spans="2:12">
      <c r="B243" s="267"/>
      <c r="C243" s="267"/>
      <c r="D243" s="265"/>
      <c r="E243" s="266"/>
      <c r="F243" s="266"/>
      <c r="G243" s="266"/>
      <c r="H243" s="266"/>
      <c r="I243" s="266"/>
      <c r="J243" s="260"/>
      <c r="K243" s="260"/>
      <c r="L243" s="260"/>
    </row>
    <row r="244" spans="2:12">
      <c r="B244" s="267"/>
      <c r="C244" s="267"/>
      <c r="D244" s="265"/>
      <c r="E244" s="266"/>
      <c r="F244" s="266"/>
      <c r="G244" s="266"/>
      <c r="H244" s="266"/>
      <c r="I244" s="266"/>
      <c r="J244" s="260"/>
      <c r="K244" s="260"/>
      <c r="L244" s="260"/>
    </row>
    <row r="245" spans="2:12">
      <c r="B245" s="267"/>
      <c r="C245" s="267"/>
      <c r="D245" s="265"/>
      <c r="E245" s="266"/>
      <c r="F245" s="266"/>
      <c r="G245" s="266"/>
      <c r="H245" s="266"/>
      <c r="I245" s="266"/>
      <c r="J245" s="260"/>
      <c r="K245" s="260"/>
      <c r="L245" s="260"/>
    </row>
    <row r="246" spans="2:12">
      <c r="B246" s="267"/>
      <c r="C246" s="267"/>
      <c r="D246" s="265"/>
      <c r="E246" s="266"/>
      <c r="F246" s="266"/>
      <c r="G246" s="266"/>
      <c r="H246" s="266"/>
      <c r="I246" s="266"/>
      <c r="J246" s="260"/>
      <c r="K246" s="260"/>
      <c r="L246" s="260"/>
    </row>
    <row r="247" spans="2:12">
      <c r="B247" s="267"/>
      <c r="C247" s="267"/>
      <c r="D247" s="265"/>
      <c r="E247" s="266"/>
      <c r="F247" s="266"/>
      <c r="G247" s="266"/>
      <c r="H247" s="266"/>
      <c r="I247" s="266"/>
      <c r="J247" s="260"/>
      <c r="K247" s="260"/>
      <c r="L247" s="260"/>
    </row>
    <row r="248" spans="2:12">
      <c r="B248" s="267"/>
      <c r="C248" s="267"/>
      <c r="D248" s="265"/>
      <c r="E248" s="266"/>
      <c r="F248" s="266"/>
      <c r="G248" s="266"/>
      <c r="H248" s="266"/>
      <c r="I248" s="266"/>
      <c r="J248" s="260"/>
      <c r="K248" s="260"/>
      <c r="L248" s="260"/>
    </row>
    <row r="249" spans="2:12">
      <c r="B249" s="267"/>
      <c r="C249" s="267"/>
      <c r="D249" s="265"/>
      <c r="E249" s="266"/>
      <c r="F249" s="266"/>
      <c r="G249" s="266"/>
      <c r="H249" s="266"/>
      <c r="I249" s="266"/>
      <c r="J249" s="260"/>
      <c r="K249" s="260"/>
      <c r="L249" s="260"/>
    </row>
    <row r="250" spans="2:12">
      <c r="B250" s="267"/>
      <c r="C250" s="267"/>
      <c r="D250" s="265"/>
      <c r="E250" s="266"/>
      <c r="F250" s="266"/>
      <c r="G250" s="266"/>
      <c r="H250" s="266"/>
      <c r="I250" s="266"/>
      <c r="J250" s="260"/>
      <c r="K250" s="260"/>
      <c r="L250" s="260"/>
    </row>
    <row r="251" spans="2:12">
      <c r="B251" s="267"/>
      <c r="C251" s="267"/>
      <c r="D251" s="265"/>
      <c r="E251" s="266"/>
      <c r="F251" s="266"/>
      <c r="G251" s="266"/>
      <c r="H251" s="266"/>
      <c r="I251" s="266"/>
      <c r="J251" s="260"/>
      <c r="K251" s="260"/>
      <c r="L251" s="260"/>
    </row>
    <row r="252" spans="2:12">
      <c r="B252" s="267"/>
      <c r="C252" s="267"/>
      <c r="D252" s="265"/>
      <c r="E252" s="266"/>
      <c r="F252" s="266"/>
      <c r="G252" s="266"/>
      <c r="H252" s="266"/>
      <c r="I252" s="266"/>
      <c r="J252" s="260"/>
      <c r="K252" s="260"/>
      <c r="L252" s="260"/>
    </row>
    <row r="253" spans="2:12">
      <c r="B253" s="267"/>
      <c r="C253" s="267"/>
      <c r="D253" s="265"/>
      <c r="E253" s="266"/>
      <c r="F253" s="266"/>
      <c r="G253" s="266"/>
      <c r="H253" s="266"/>
      <c r="I253" s="266"/>
      <c r="J253" s="260"/>
      <c r="K253" s="260"/>
      <c r="L253" s="260"/>
    </row>
    <row r="254" spans="2:12">
      <c r="B254" s="267"/>
      <c r="C254" s="267"/>
      <c r="D254" s="265"/>
      <c r="E254" s="266"/>
      <c r="F254" s="266"/>
      <c r="G254" s="266"/>
      <c r="H254" s="266"/>
      <c r="I254" s="266"/>
      <c r="J254" s="260"/>
      <c r="K254" s="260"/>
      <c r="L254" s="260"/>
    </row>
    <row r="255" spans="2:12">
      <c r="B255" s="267"/>
      <c r="C255" s="267"/>
      <c r="D255" s="265"/>
      <c r="E255" s="266"/>
      <c r="F255" s="266"/>
      <c r="G255" s="266"/>
      <c r="H255" s="266"/>
      <c r="I255" s="266"/>
      <c r="J255" s="260"/>
      <c r="K255" s="260"/>
      <c r="L255" s="260"/>
    </row>
    <row r="256" spans="2:12">
      <c r="B256" s="267"/>
      <c r="C256" s="267"/>
      <c r="D256" s="265"/>
      <c r="E256" s="266"/>
      <c r="F256" s="266"/>
      <c r="G256" s="266"/>
      <c r="H256" s="266"/>
      <c r="I256" s="266"/>
      <c r="J256" s="260"/>
      <c r="K256" s="260"/>
      <c r="L256" s="260"/>
    </row>
    <row r="257" spans="2:12">
      <c r="B257" s="261"/>
      <c r="C257" s="261"/>
      <c r="D257" s="260"/>
      <c r="E257" s="260"/>
      <c r="F257" s="260"/>
      <c r="G257" s="260"/>
      <c r="H257" s="260"/>
      <c r="I257" s="260"/>
      <c r="J257" s="260"/>
      <c r="K257" s="260"/>
      <c r="L257" s="260"/>
    </row>
    <row r="258" spans="2:12">
      <c r="B258" s="261"/>
      <c r="C258" s="261"/>
      <c r="D258" s="260"/>
      <c r="E258" s="260"/>
      <c r="F258" s="260"/>
      <c r="G258" s="260"/>
      <c r="H258" s="260"/>
      <c r="I258" s="260"/>
      <c r="J258" s="260"/>
      <c r="K258" s="260"/>
      <c r="L258" s="260"/>
    </row>
    <row r="259" spans="2:12">
      <c r="B259" s="261"/>
      <c r="C259" s="261"/>
      <c r="D259" s="260"/>
      <c r="E259" s="260"/>
      <c r="F259" s="260"/>
      <c r="G259" s="260"/>
      <c r="H259" s="260"/>
      <c r="I259" s="260"/>
      <c r="J259" s="260"/>
      <c r="K259" s="260"/>
      <c r="L259" s="260"/>
    </row>
    <row r="260" spans="2:12">
      <c r="B260" s="261"/>
      <c r="C260" s="261"/>
      <c r="D260" s="260"/>
      <c r="E260" s="260"/>
      <c r="F260" s="260"/>
      <c r="G260" s="260"/>
      <c r="H260" s="260"/>
      <c r="I260" s="260"/>
      <c r="J260" s="260"/>
      <c r="K260" s="260"/>
      <c r="L260" s="260"/>
    </row>
    <row r="261" spans="2:12">
      <c r="B261" s="261"/>
      <c r="C261" s="261"/>
      <c r="D261" s="260"/>
      <c r="E261" s="260"/>
      <c r="F261" s="260"/>
      <c r="G261" s="260"/>
      <c r="H261" s="260"/>
      <c r="I261" s="260"/>
      <c r="J261" s="260"/>
      <c r="K261" s="260"/>
      <c r="L261" s="260"/>
    </row>
    <row r="262" spans="2:12">
      <c r="B262" s="261"/>
      <c r="C262" s="261"/>
      <c r="D262" s="260"/>
      <c r="E262" s="260"/>
      <c r="F262" s="260"/>
      <c r="G262" s="260"/>
      <c r="H262" s="260"/>
      <c r="I262" s="260"/>
      <c r="J262" s="260"/>
      <c r="K262" s="260"/>
      <c r="L262" s="260"/>
    </row>
    <row r="263" spans="2:12">
      <c r="B263" s="261"/>
      <c r="C263" s="261"/>
      <c r="D263" s="260"/>
      <c r="E263" s="260"/>
      <c r="F263" s="260"/>
      <c r="G263" s="260"/>
      <c r="H263" s="260"/>
      <c r="I263" s="260"/>
      <c r="J263" s="260"/>
      <c r="K263" s="260"/>
      <c r="L263" s="260"/>
    </row>
  </sheetData>
  <mergeCells count="88">
    <mergeCell ref="K111:M111"/>
    <mergeCell ref="R92:U92"/>
    <mergeCell ref="W92:Z92"/>
    <mergeCell ref="AA92:AD92"/>
    <mergeCell ref="E111:H111"/>
    <mergeCell ref="AE92:AH92"/>
    <mergeCell ref="H94:H104"/>
    <mergeCell ref="M94:M104"/>
    <mergeCell ref="Q94:Q104"/>
    <mergeCell ref="AD94:AD104"/>
    <mergeCell ref="AH94:AH104"/>
    <mergeCell ref="C92:C93"/>
    <mergeCell ref="D92:D93"/>
    <mergeCell ref="E92:H92"/>
    <mergeCell ref="J92:M92"/>
    <mergeCell ref="N92:Q92"/>
    <mergeCell ref="AE6:AH6"/>
    <mergeCell ref="AH8:AH18"/>
    <mergeCell ref="AE23:AH23"/>
    <mergeCell ref="AE24:AH24"/>
    <mergeCell ref="Q29:Q39"/>
    <mergeCell ref="AD29:AD39"/>
    <mergeCell ref="U29:U39"/>
    <mergeCell ref="R27:U27"/>
    <mergeCell ref="W27:Z27"/>
    <mergeCell ref="AA27:AD27"/>
    <mergeCell ref="R6:U6"/>
    <mergeCell ref="AA6:AD6"/>
    <mergeCell ref="Q8:Q18"/>
    <mergeCell ref="AD8:AD18"/>
    <mergeCell ref="N6:Q6"/>
    <mergeCell ref="W6:Z6"/>
    <mergeCell ref="F67:H67"/>
    <mergeCell ref="W48:Z48"/>
    <mergeCell ref="AA48:AD48"/>
    <mergeCell ref="N27:Q27"/>
    <mergeCell ref="Q50:Q60"/>
    <mergeCell ref="AD50:AD60"/>
    <mergeCell ref="U50:U60"/>
    <mergeCell ref="Z50:Z60"/>
    <mergeCell ref="M50:M60"/>
    <mergeCell ref="P46:Q46"/>
    <mergeCell ref="M29:M39"/>
    <mergeCell ref="E46:H46"/>
    <mergeCell ref="F89:H89"/>
    <mergeCell ref="H72:H82"/>
    <mergeCell ref="H50:H60"/>
    <mergeCell ref="F25:H25"/>
    <mergeCell ref="AH72:AH82"/>
    <mergeCell ref="AE27:AH27"/>
    <mergeCell ref="AH29:AH39"/>
    <mergeCell ref="AE44:AH44"/>
    <mergeCell ref="AE45:AH45"/>
    <mergeCell ref="R61:S61"/>
    <mergeCell ref="AE48:AH48"/>
    <mergeCell ref="AH50:AH60"/>
    <mergeCell ref="R70:U70"/>
    <mergeCell ref="W70:Z70"/>
    <mergeCell ref="AA70:AD70"/>
    <mergeCell ref="R48:U48"/>
    <mergeCell ref="AE70:AH70"/>
    <mergeCell ref="Q72:Q82"/>
    <mergeCell ref="AD72:AD82"/>
    <mergeCell ref="C70:C71"/>
    <mergeCell ref="D70:D71"/>
    <mergeCell ref="E70:H70"/>
    <mergeCell ref="J70:M70"/>
    <mergeCell ref="N70:Q70"/>
    <mergeCell ref="M72:M82"/>
    <mergeCell ref="I70:I71"/>
    <mergeCell ref="C48:C49"/>
    <mergeCell ref="D48:D49"/>
    <mergeCell ref="E48:H48"/>
    <mergeCell ref="J48:M48"/>
    <mergeCell ref="N48:Q48"/>
    <mergeCell ref="B1:H1"/>
    <mergeCell ref="E6:H6"/>
    <mergeCell ref="J6:M6"/>
    <mergeCell ref="D6:D7"/>
    <mergeCell ref="C6:C7"/>
    <mergeCell ref="I6:I7"/>
    <mergeCell ref="V6:V7"/>
    <mergeCell ref="C27:C28"/>
    <mergeCell ref="D27:D28"/>
    <mergeCell ref="E27:H27"/>
    <mergeCell ref="J27:M27"/>
    <mergeCell ref="M8:M18"/>
    <mergeCell ref="H8:H18"/>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2ED79-4B2D-47B9-9235-5724F6A26A4F}">
  <dimension ref="A1:Y84"/>
  <sheetViews>
    <sheetView topLeftCell="A67" workbookViewId="0">
      <selection activeCell="H76" sqref="H76"/>
    </sheetView>
  </sheetViews>
  <sheetFormatPr baseColWidth="10" defaultColWidth="9.140625" defaultRowHeight="15"/>
  <cols>
    <col min="1" max="1" width="5.42578125" customWidth="1"/>
    <col min="2" max="2" width="17.42578125" customWidth="1"/>
    <col min="3" max="3" width="11.7109375" customWidth="1"/>
    <col min="4" max="18" width="10.7109375" customWidth="1"/>
  </cols>
  <sheetData>
    <row r="1" spans="1:25" ht="24.75">
      <c r="A1" s="1594" t="s">
        <v>37</v>
      </c>
      <c r="B1" s="1839" t="s">
        <v>467</v>
      </c>
      <c r="C1" s="1840"/>
      <c r="D1" s="1840"/>
      <c r="E1" s="1840"/>
      <c r="F1" s="1840"/>
      <c r="G1" s="1840"/>
      <c r="H1" s="1840"/>
      <c r="I1" s="1840"/>
      <c r="J1" s="1840"/>
      <c r="K1" s="1840"/>
      <c r="L1" s="1840"/>
      <c r="M1" s="1840"/>
      <c r="N1" s="1840"/>
      <c r="O1" s="1840"/>
      <c r="P1" s="1840"/>
      <c r="Q1" s="1840"/>
      <c r="R1" s="1840"/>
      <c r="S1" s="1595" t="s">
        <v>37</v>
      </c>
      <c r="T1" s="1595" t="s">
        <v>37</v>
      </c>
      <c r="U1" s="1595" t="s">
        <v>37</v>
      </c>
      <c r="V1" s="1595" t="s">
        <v>37</v>
      </c>
      <c r="W1" s="1595" t="s">
        <v>37</v>
      </c>
      <c r="X1" s="1595" t="s">
        <v>37</v>
      </c>
      <c r="Y1" s="1595" t="s">
        <v>37</v>
      </c>
    </row>
    <row r="2" spans="1:25">
      <c r="A2" s="98"/>
      <c r="B2" s="98"/>
      <c r="C2" s="98"/>
      <c r="D2" s="98"/>
      <c r="E2" s="98"/>
      <c r="F2" s="98"/>
      <c r="G2" s="98"/>
      <c r="H2" s="98"/>
      <c r="I2" s="98"/>
      <c r="J2" s="98"/>
      <c r="K2" s="98"/>
      <c r="L2" s="98"/>
      <c r="M2" s="98"/>
      <c r="N2" s="98"/>
      <c r="O2" s="98"/>
      <c r="P2" s="98"/>
      <c r="Q2" s="98"/>
      <c r="R2" s="98"/>
      <c r="S2" s="98"/>
      <c r="T2" s="98"/>
      <c r="U2" s="98"/>
      <c r="V2" s="98"/>
      <c r="W2" s="98"/>
      <c r="X2" s="98"/>
      <c r="Y2" s="98"/>
    </row>
    <row r="3" spans="1:25" ht="15.75">
      <c r="A3" s="98"/>
      <c r="B3" s="1596" t="s">
        <v>468</v>
      </c>
      <c r="C3" s="1596" t="s">
        <v>58</v>
      </c>
      <c r="D3" s="1596"/>
      <c r="E3" s="98"/>
      <c r="F3" s="98"/>
      <c r="G3" s="98"/>
      <c r="H3" s="98"/>
      <c r="I3" s="98"/>
      <c r="J3" s="98"/>
      <c r="K3" s="98"/>
      <c r="L3" s="98"/>
      <c r="M3" s="98"/>
      <c r="N3" s="98"/>
      <c r="O3" s="98"/>
      <c r="P3" s="98"/>
      <c r="Q3" s="98"/>
      <c r="R3" s="98"/>
      <c r="S3" s="98"/>
      <c r="T3" s="98"/>
      <c r="U3" s="98"/>
      <c r="V3" s="98"/>
      <c r="W3" s="98"/>
      <c r="X3" s="98"/>
      <c r="Y3" s="98"/>
    </row>
    <row r="4" spans="1:25">
      <c r="A4" s="98"/>
      <c r="B4" s="98"/>
      <c r="C4" s="98"/>
      <c r="D4" s="1835">
        <v>46275</v>
      </c>
      <c r="E4" s="1836"/>
      <c r="F4" s="1837"/>
      <c r="G4" s="1841">
        <v>46276</v>
      </c>
      <c r="H4" s="1836"/>
      <c r="I4" s="1837"/>
      <c r="J4" s="1835">
        <v>46277</v>
      </c>
      <c r="K4" s="1836"/>
      <c r="L4" s="1837"/>
      <c r="M4" s="1841">
        <v>46278</v>
      </c>
      <c r="N4" s="1836"/>
      <c r="O4" s="1842"/>
      <c r="P4" s="1624"/>
      <c r="Q4" s="98"/>
      <c r="R4" s="98"/>
      <c r="S4" s="98"/>
      <c r="T4" s="98"/>
      <c r="U4" s="98"/>
      <c r="V4" s="98"/>
      <c r="W4" s="98"/>
      <c r="X4" s="98"/>
      <c r="Y4" s="98"/>
    </row>
    <row r="5" spans="1:25" ht="17.25">
      <c r="A5" s="1607" t="s">
        <v>469</v>
      </c>
      <c r="B5" s="1597" t="s">
        <v>470</v>
      </c>
      <c r="C5" s="1598" t="s">
        <v>471</v>
      </c>
      <c r="D5" s="692" t="s">
        <v>472</v>
      </c>
      <c r="E5" s="1604" t="s">
        <v>473</v>
      </c>
      <c r="F5" s="692" t="s">
        <v>474</v>
      </c>
      <c r="G5" s="692" t="s">
        <v>472</v>
      </c>
      <c r="H5" s="692" t="s">
        <v>473</v>
      </c>
      <c r="I5" s="692" t="s">
        <v>474</v>
      </c>
      <c r="J5" s="692" t="s">
        <v>472</v>
      </c>
      <c r="K5" s="692" t="s">
        <v>473</v>
      </c>
      <c r="L5" s="692" t="s">
        <v>474</v>
      </c>
      <c r="M5" s="692" t="s">
        <v>472</v>
      </c>
      <c r="N5" s="692" t="s">
        <v>473</v>
      </c>
      <c r="O5" s="1622" t="s">
        <v>474</v>
      </c>
      <c r="P5" s="1621"/>
      <c r="Q5" s="1621"/>
      <c r="R5" s="1621"/>
      <c r="S5" s="98"/>
      <c r="T5" s="98"/>
      <c r="U5" s="98"/>
      <c r="V5" s="98"/>
      <c r="W5" s="98"/>
      <c r="X5" s="98"/>
      <c r="Y5" s="98"/>
    </row>
    <row r="6" spans="1:25" ht="15" customHeight="1">
      <c r="A6" s="98"/>
      <c r="B6" s="1599" t="s">
        <v>475</v>
      </c>
      <c r="C6" s="692" t="s">
        <v>476</v>
      </c>
      <c r="D6" s="605" t="s">
        <v>37</v>
      </c>
      <c r="E6" s="1603" t="s">
        <v>437</v>
      </c>
      <c r="F6" s="1603" t="s">
        <v>437</v>
      </c>
      <c r="G6" s="569" t="s">
        <v>37</v>
      </c>
      <c r="H6" s="1603" t="s">
        <v>437</v>
      </c>
      <c r="I6" s="1603" t="s">
        <v>437</v>
      </c>
      <c r="J6" s="569" t="s">
        <v>37</v>
      </c>
      <c r="K6" s="569" t="s">
        <v>37</v>
      </c>
      <c r="L6" s="1603" t="s">
        <v>437</v>
      </c>
      <c r="M6" s="1603" t="s">
        <v>437</v>
      </c>
      <c r="N6" s="569" t="s">
        <v>37</v>
      </c>
      <c r="O6" s="1603" t="s">
        <v>437</v>
      </c>
      <c r="P6" s="98"/>
      <c r="Q6" s="1607"/>
      <c r="R6" s="98"/>
      <c r="S6" s="98"/>
      <c r="T6" s="98"/>
      <c r="U6" s="98"/>
      <c r="V6" s="98"/>
      <c r="W6" s="98"/>
      <c r="X6" s="98"/>
      <c r="Y6" s="98"/>
    </row>
    <row r="7" spans="1:25" ht="15" customHeight="1">
      <c r="A7" s="98"/>
      <c r="B7" s="1599" t="s">
        <v>477</v>
      </c>
      <c r="C7" s="692" t="s">
        <v>478</v>
      </c>
      <c r="D7" s="569" t="s">
        <v>37</v>
      </c>
      <c r="E7" s="1603" t="s">
        <v>437</v>
      </c>
      <c r="F7" s="1603" t="s">
        <v>437</v>
      </c>
      <c r="G7" s="569" t="s">
        <v>37</v>
      </c>
      <c r="H7" s="1603" t="s">
        <v>437</v>
      </c>
      <c r="I7" s="1603" t="s">
        <v>437</v>
      </c>
      <c r="J7" s="569" t="s">
        <v>37</v>
      </c>
      <c r="K7" s="569" t="s">
        <v>37</v>
      </c>
      <c r="L7" s="1603" t="s">
        <v>437</v>
      </c>
      <c r="M7" s="1603" t="s">
        <v>437</v>
      </c>
      <c r="N7" s="569" t="s">
        <v>37</v>
      </c>
      <c r="O7" s="1603" t="s">
        <v>437</v>
      </c>
      <c r="P7" s="98"/>
      <c r="Q7" s="1607"/>
      <c r="R7" s="98"/>
      <c r="S7" s="98"/>
      <c r="T7" s="98"/>
      <c r="U7" s="98"/>
      <c r="V7" s="98"/>
      <c r="W7" s="98"/>
      <c r="X7" s="98"/>
      <c r="Y7" s="98"/>
    </row>
    <row r="8" spans="1:25" ht="15" customHeight="1">
      <c r="A8" s="98"/>
      <c r="B8" s="1599" t="s">
        <v>479</v>
      </c>
      <c r="C8" s="692" t="s">
        <v>480</v>
      </c>
      <c r="D8" s="569" t="s">
        <v>37</v>
      </c>
      <c r="E8" s="1603" t="s">
        <v>437</v>
      </c>
      <c r="F8" s="1603" t="s">
        <v>437</v>
      </c>
      <c r="G8" s="569"/>
      <c r="H8" s="1603" t="s">
        <v>437</v>
      </c>
      <c r="I8" s="1603" t="s">
        <v>437</v>
      </c>
      <c r="J8" s="569"/>
      <c r="K8" s="569"/>
      <c r="L8" s="1603" t="s">
        <v>437</v>
      </c>
      <c r="M8" s="1603" t="s">
        <v>437</v>
      </c>
      <c r="N8" s="569"/>
      <c r="O8" s="1603" t="s">
        <v>437</v>
      </c>
      <c r="P8" s="98"/>
      <c r="Q8" s="1607"/>
      <c r="R8" s="98"/>
      <c r="S8" s="98"/>
      <c r="T8" s="98"/>
      <c r="U8" s="98"/>
      <c r="V8" s="98"/>
      <c r="W8" s="98"/>
      <c r="X8" s="98"/>
      <c r="Y8" s="98"/>
    </row>
    <row r="9" spans="1:25" ht="15" customHeight="1">
      <c r="A9" s="98"/>
      <c r="B9" s="1599" t="s">
        <v>481</v>
      </c>
      <c r="C9" s="692" t="s">
        <v>482</v>
      </c>
      <c r="D9" s="569" t="s">
        <v>37</v>
      </c>
      <c r="E9" s="1603" t="s">
        <v>437</v>
      </c>
      <c r="F9" s="1603" t="s">
        <v>437</v>
      </c>
      <c r="G9" s="569"/>
      <c r="H9" s="1603" t="s">
        <v>437</v>
      </c>
      <c r="I9" s="1603" t="s">
        <v>437</v>
      </c>
      <c r="J9" s="569"/>
      <c r="K9" s="569"/>
      <c r="L9" s="1603" t="s">
        <v>437</v>
      </c>
      <c r="M9" s="1603" t="s">
        <v>437</v>
      </c>
      <c r="N9" s="569"/>
      <c r="O9" s="1603" t="s">
        <v>437</v>
      </c>
      <c r="P9" s="98"/>
      <c r="Q9" s="1607"/>
      <c r="R9" s="98"/>
      <c r="S9" s="98"/>
      <c r="T9" s="98"/>
      <c r="U9" s="98"/>
      <c r="V9" s="98"/>
      <c r="W9" s="98"/>
      <c r="X9" s="98"/>
      <c r="Y9" s="98"/>
    </row>
    <row r="10" spans="1:25" ht="15" customHeight="1">
      <c r="A10" s="98"/>
      <c r="B10" s="1599" t="s">
        <v>483</v>
      </c>
      <c r="C10" s="692" t="s">
        <v>484</v>
      </c>
      <c r="D10" s="569" t="s">
        <v>37</v>
      </c>
      <c r="E10" s="1603" t="s">
        <v>485</v>
      </c>
      <c r="F10" s="1603" t="s">
        <v>485</v>
      </c>
      <c r="G10" s="569"/>
      <c r="H10" s="1603" t="s">
        <v>485</v>
      </c>
      <c r="I10" s="1603" t="s">
        <v>485</v>
      </c>
      <c r="J10" s="569"/>
      <c r="K10" s="569"/>
      <c r="L10" s="1603" t="s">
        <v>485</v>
      </c>
      <c r="M10" s="1603" t="s">
        <v>485</v>
      </c>
      <c r="N10" s="569"/>
      <c r="O10" s="1603" t="s">
        <v>485</v>
      </c>
      <c r="P10" s="98"/>
      <c r="Q10" s="1607"/>
      <c r="R10" s="98"/>
      <c r="S10" s="98"/>
      <c r="T10" s="98"/>
      <c r="U10" s="98"/>
      <c r="V10" s="98"/>
      <c r="W10" s="98"/>
      <c r="X10" s="98"/>
      <c r="Y10" s="98"/>
    </row>
    <row r="11" spans="1:25" ht="15" customHeight="1">
      <c r="A11" s="98"/>
      <c r="B11" s="1599" t="s">
        <v>486</v>
      </c>
      <c r="C11" s="692" t="s">
        <v>480</v>
      </c>
      <c r="D11" s="569" t="s">
        <v>37</v>
      </c>
      <c r="E11" s="1603" t="s">
        <v>437</v>
      </c>
      <c r="F11" s="1603" t="s">
        <v>437</v>
      </c>
      <c r="G11" s="569" t="s">
        <v>37</v>
      </c>
      <c r="H11" s="1603" t="s">
        <v>437</v>
      </c>
      <c r="I11" s="1603" t="s">
        <v>437</v>
      </c>
      <c r="J11" s="569" t="s">
        <v>37</v>
      </c>
      <c r="K11" s="569" t="s">
        <v>37</v>
      </c>
      <c r="L11" s="1603" t="s">
        <v>437</v>
      </c>
      <c r="M11" s="1603" t="s">
        <v>437</v>
      </c>
      <c r="N11" s="569" t="s">
        <v>37</v>
      </c>
      <c r="O11" s="1603" t="s">
        <v>437</v>
      </c>
      <c r="P11" s="98"/>
      <c r="Q11" s="1607"/>
      <c r="R11" s="98"/>
      <c r="S11" s="98"/>
      <c r="T11" s="98"/>
      <c r="U11" s="98"/>
      <c r="V11" s="98"/>
      <c r="W11" s="98"/>
      <c r="X11" s="98"/>
      <c r="Y11" s="98"/>
    </row>
    <row r="12" spans="1:25" ht="15" customHeight="1">
      <c r="A12" s="1607" t="s">
        <v>487</v>
      </c>
      <c r="B12" s="1600" t="s">
        <v>488</v>
      </c>
      <c r="C12" s="1601" t="s">
        <v>471</v>
      </c>
      <c r="D12" s="605" t="s">
        <v>37</v>
      </c>
      <c r="E12" s="605" t="s">
        <v>37</v>
      </c>
      <c r="F12" s="605" t="s">
        <v>37</v>
      </c>
      <c r="G12" s="605" t="s">
        <v>37</v>
      </c>
      <c r="H12" s="605" t="s">
        <v>37</v>
      </c>
      <c r="I12" s="605" t="s">
        <v>37</v>
      </c>
      <c r="J12" s="605" t="s">
        <v>37</v>
      </c>
      <c r="K12" s="605" t="s">
        <v>37</v>
      </c>
      <c r="L12" s="605" t="s">
        <v>37</v>
      </c>
      <c r="M12" s="605" t="s">
        <v>37</v>
      </c>
      <c r="N12" s="605" t="s">
        <v>37</v>
      </c>
      <c r="O12" s="1623" t="s">
        <v>37</v>
      </c>
      <c r="P12" s="98"/>
      <c r="Q12" s="98"/>
      <c r="R12" s="98"/>
      <c r="S12" s="98"/>
      <c r="T12" s="98"/>
      <c r="U12" s="98"/>
      <c r="V12" s="98"/>
      <c r="W12" s="98"/>
      <c r="X12" s="98"/>
      <c r="Y12" s="98"/>
    </row>
    <row r="13" spans="1:25" ht="15" customHeight="1">
      <c r="A13" s="98"/>
      <c r="B13" s="1599" t="s">
        <v>489</v>
      </c>
      <c r="C13" s="692" t="s">
        <v>490</v>
      </c>
      <c r="D13" s="569" t="s">
        <v>37</v>
      </c>
      <c r="E13" s="1603" t="s">
        <v>437</v>
      </c>
      <c r="F13" s="1603" t="s">
        <v>437</v>
      </c>
      <c r="G13" s="569" t="s">
        <v>37</v>
      </c>
      <c r="H13" s="1603" t="s">
        <v>437</v>
      </c>
      <c r="I13" s="1603" t="s">
        <v>437</v>
      </c>
      <c r="J13" s="569" t="s">
        <v>37</v>
      </c>
      <c r="K13" s="569" t="s">
        <v>37</v>
      </c>
      <c r="L13" s="1603" t="s">
        <v>437</v>
      </c>
      <c r="M13" s="1603" t="s">
        <v>437</v>
      </c>
      <c r="N13" s="569" t="s">
        <v>37</v>
      </c>
      <c r="O13" s="1603" t="s">
        <v>437</v>
      </c>
      <c r="P13" s="98"/>
      <c r="Q13" s="1607"/>
      <c r="R13" s="98"/>
      <c r="S13" s="98"/>
      <c r="T13" s="98"/>
      <c r="U13" s="98"/>
      <c r="V13" s="98"/>
      <c r="W13" s="98"/>
      <c r="X13" s="98"/>
      <c r="Y13" s="98"/>
    </row>
    <row r="14" spans="1:25" ht="15" customHeight="1">
      <c r="A14" s="98"/>
      <c r="B14" s="1605" t="s">
        <v>491</v>
      </c>
      <c r="C14" s="1608" t="s">
        <v>492</v>
      </c>
      <c r="D14" s="569"/>
      <c r="E14" s="1603" t="s">
        <v>437</v>
      </c>
      <c r="F14" s="1603" t="s">
        <v>437</v>
      </c>
      <c r="G14" s="569"/>
      <c r="H14" s="1603" t="s">
        <v>437</v>
      </c>
      <c r="I14" s="1603" t="s">
        <v>437</v>
      </c>
      <c r="J14" s="569"/>
      <c r="K14" s="569"/>
      <c r="L14" s="1603" t="s">
        <v>437</v>
      </c>
      <c r="M14" s="1603" t="s">
        <v>437</v>
      </c>
      <c r="N14" s="569"/>
      <c r="O14" s="1603" t="s">
        <v>437</v>
      </c>
      <c r="P14" s="98"/>
      <c r="Q14" s="1607"/>
      <c r="R14" s="98"/>
      <c r="S14" s="98"/>
      <c r="T14" s="98"/>
      <c r="U14" s="98"/>
      <c r="V14" s="98"/>
      <c r="W14" s="98"/>
      <c r="X14" s="98"/>
      <c r="Y14" s="98"/>
    </row>
    <row r="15" spans="1:25" ht="15" customHeight="1">
      <c r="A15" s="98"/>
      <c r="B15" s="1599" t="s">
        <v>493</v>
      </c>
      <c r="C15" s="1609" t="s">
        <v>494</v>
      </c>
      <c r="D15" s="569" t="s">
        <v>37</v>
      </c>
      <c r="E15" s="1603" t="s">
        <v>437</v>
      </c>
      <c r="F15" s="1603" t="s">
        <v>437</v>
      </c>
      <c r="G15" s="569" t="s">
        <v>37</v>
      </c>
      <c r="H15" s="1603" t="s">
        <v>437</v>
      </c>
      <c r="I15" s="1603" t="s">
        <v>437</v>
      </c>
      <c r="J15" s="569" t="s">
        <v>37</v>
      </c>
      <c r="K15" s="569" t="s">
        <v>37</v>
      </c>
      <c r="L15" s="1603" t="s">
        <v>437</v>
      </c>
      <c r="M15" s="1603" t="s">
        <v>437</v>
      </c>
      <c r="N15" s="569" t="s">
        <v>37</v>
      </c>
      <c r="O15" s="1603" t="s">
        <v>437</v>
      </c>
      <c r="P15" s="98"/>
      <c r="Q15" s="1607"/>
      <c r="R15" s="98"/>
      <c r="S15" s="98"/>
      <c r="T15" s="98"/>
      <c r="U15" s="98"/>
      <c r="V15" s="98"/>
      <c r="W15" s="98"/>
      <c r="X15" s="98"/>
      <c r="Y15" s="98"/>
    </row>
    <row r="16" spans="1:25" ht="15" customHeight="1">
      <c r="A16" s="98"/>
      <c r="B16" s="1599" t="s">
        <v>495</v>
      </c>
      <c r="C16" s="692" t="s">
        <v>496</v>
      </c>
      <c r="D16" s="569" t="s">
        <v>37</v>
      </c>
      <c r="E16" s="1603" t="s">
        <v>437</v>
      </c>
      <c r="F16" s="1603" t="s">
        <v>437</v>
      </c>
      <c r="G16" s="569" t="s">
        <v>37</v>
      </c>
      <c r="H16" s="1603" t="s">
        <v>437</v>
      </c>
      <c r="I16" s="1603" t="s">
        <v>437</v>
      </c>
      <c r="J16" s="569" t="s">
        <v>37</v>
      </c>
      <c r="K16" s="569" t="s">
        <v>37</v>
      </c>
      <c r="L16" s="1603" t="s">
        <v>437</v>
      </c>
      <c r="M16" s="1603" t="s">
        <v>437</v>
      </c>
      <c r="N16" s="569" t="s">
        <v>37</v>
      </c>
      <c r="O16" s="1603" t="s">
        <v>437</v>
      </c>
      <c r="P16" s="98"/>
      <c r="Q16" s="1607"/>
      <c r="R16" s="98"/>
      <c r="S16" s="98"/>
      <c r="T16" s="98"/>
      <c r="U16" s="98"/>
      <c r="V16" s="98"/>
      <c r="W16" s="98"/>
      <c r="X16" s="98"/>
      <c r="Y16" s="98"/>
    </row>
    <row r="17" spans="1:25" ht="15" customHeight="1">
      <c r="A17" s="98"/>
      <c r="B17" s="1599" t="s">
        <v>497</v>
      </c>
      <c r="C17" s="692" t="s">
        <v>498</v>
      </c>
      <c r="D17" s="569" t="s">
        <v>37</v>
      </c>
      <c r="E17" s="1603" t="s">
        <v>437</v>
      </c>
      <c r="F17" s="1603" t="s">
        <v>437</v>
      </c>
      <c r="G17" s="569" t="s">
        <v>37</v>
      </c>
      <c r="H17" s="1603" t="s">
        <v>437</v>
      </c>
      <c r="I17" s="1603" t="s">
        <v>437</v>
      </c>
      <c r="J17" s="569" t="s">
        <v>37</v>
      </c>
      <c r="K17" s="569" t="s">
        <v>37</v>
      </c>
      <c r="L17" s="1603" t="s">
        <v>437</v>
      </c>
      <c r="M17" s="1603" t="s">
        <v>437</v>
      </c>
      <c r="N17" s="569" t="s">
        <v>37</v>
      </c>
      <c r="O17" s="1603" t="s">
        <v>437</v>
      </c>
      <c r="P17" s="98"/>
      <c r="Q17" s="1607"/>
      <c r="R17" s="98"/>
      <c r="S17" s="98"/>
      <c r="T17" s="98"/>
      <c r="U17" s="98"/>
      <c r="V17" s="98"/>
      <c r="W17" s="98"/>
      <c r="X17" s="98"/>
      <c r="Y17" s="98"/>
    </row>
    <row r="18" spans="1:25" ht="15" customHeight="1">
      <c r="A18" s="98"/>
      <c r="B18" s="1599" t="s">
        <v>499</v>
      </c>
      <c r="C18" s="692" t="s">
        <v>500</v>
      </c>
      <c r="D18" s="569" t="s">
        <v>37</v>
      </c>
      <c r="E18" s="1603" t="s">
        <v>437</v>
      </c>
      <c r="F18" s="1603" t="s">
        <v>437</v>
      </c>
      <c r="G18" s="569" t="s">
        <v>37</v>
      </c>
      <c r="H18" s="1603" t="s">
        <v>437</v>
      </c>
      <c r="I18" s="1603" t="s">
        <v>437</v>
      </c>
      <c r="J18" s="569" t="s">
        <v>37</v>
      </c>
      <c r="K18" s="569" t="s">
        <v>37</v>
      </c>
      <c r="L18" s="1603" t="s">
        <v>437</v>
      </c>
      <c r="M18" s="1603" t="s">
        <v>437</v>
      </c>
      <c r="N18" s="569" t="s">
        <v>37</v>
      </c>
      <c r="O18" s="1603" t="s">
        <v>437</v>
      </c>
      <c r="P18" s="98"/>
      <c r="Q18" s="1607"/>
      <c r="R18" s="98"/>
      <c r="S18" s="98"/>
      <c r="T18" s="98"/>
      <c r="U18" s="98"/>
      <c r="V18" s="98"/>
      <c r="W18" s="98"/>
      <c r="X18" s="98"/>
      <c r="Y18" s="98"/>
    </row>
    <row r="19" spans="1:25" ht="15" customHeight="1">
      <c r="A19" s="98"/>
      <c r="B19" s="1599" t="s">
        <v>501</v>
      </c>
      <c r="C19" s="692" t="s">
        <v>502</v>
      </c>
      <c r="D19" s="569" t="s">
        <v>37</v>
      </c>
      <c r="E19" s="1603" t="s">
        <v>437</v>
      </c>
      <c r="F19" s="1603" t="s">
        <v>437</v>
      </c>
      <c r="G19" s="569" t="s">
        <v>37</v>
      </c>
      <c r="H19" s="1603" t="s">
        <v>437</v>
      </c>
      <c r="I19" s="1603" t="s">
        <v>437</v>
      </c>
      <c r="J19" s="569" t="s">
        <v>37</v>
      </c>
      <c r="K19" s="569" t="s">
        <v>37</v>
      </c>
      <c r="L19" s="1603" t="s">
        <v>437</v>
      </c>
      <c r="M19" s="1603" t="s">
        <v>437</v>
      </c>
      <c r="N19" s="569" t="s">
        <v>37</v>
      </c>
      <c r="O19" s="1603" t="s">
        <v>437</v>
      </c>
      <c r="P19" s="98"/>
      <c r="Q19" s="1607"/>
      <c r="R19" s="98"/>
      <c r="S19" s="98"/>
      <c r="T19" s="98"/>
      <c r="U19" s="98"/>
      <c r="V19" s="98"/>
      <c r="W19" s="98"/>
      <c r="X19" s="98"/>
      <c r="Y19" s="98"/>
    </row>
    <row r="20" spans="1:25" ht="15" customHeight="1">
      <c r="A20" s="98"/>
      <c r="B20" s="1599" t="s">
        <v>503</v>
      </c>
      <c r="C20" s="692" t="s">
        <v>504</v>
      </c>
      <c r="D20" s="569" t="s">
        <v>37</v>
      </c>
      <c r="E20" s="1603" t="s">
        <v>437</v>
      </c>
      <c r="F20" s="1603" t="s">
        <v>437</v>
      </c>
      <c r="G20" s="569" t="s">
        <v>37</v>
      </c>
      <c r="H20" s="1603" t="s">
        <v>437</v>
      </c>
      <c r="I20" s="1603" t="s">
        <v>437</v>
      </c>
      <c r="J20" s="569" t="s">
        <v>37</v>
      </c>
      <c r="K20" s="569" t="s">
        <v>37</v>
      </c>
      <c r="L20" s="1603" t="s">
        <v>437</v>
      </c>
      <c r="M20" s="1603" t="s">
        <v>437</v>
      </c>
      <c r="N20" s="569" t="s">
        <v>37</v>
      </c>
      <c r="O20" s="1603" t="s">
        <v>437</v>
      </c>
      <c r="P20" s="98"/>
      <c r="Q20" s="1607"/>
      <c r="R20" s="98"/>
      <c r="S20" s="98"/>
      <c r="T20" s="98"/>
      <c r="U20" s="98"/>
      <c r="V20" s="98"/>
      <c r="W20" s="98"/>
      <c r="X20" s="98"/>
      <c r="Y20" s="98"/>
    </row>
    <row r="21" spans="1:25" ht="15" customHeight="1">
      <c r="A21" s="98"/>
      <c r="B21" s="1599" t="s">
        <v>505</v>
      </c>
      <c r="C21" s="692" t="s">
        <v>506</v>
      </c>
      <c r="D21" s="569" t="s">
        <v>37</v>
      </c>
      <c r="E21" s="1603" t="s">
        <v>437</v>
      </c>
      <c r="F21" s="1603" t="s">
        <v>437</v>
      </c>
      <c r="G21" s="569" t="s">
        <v>37</v>
      </c>
      <c r="H21" s="1603" t="s">
        <v>437</v>
      </c>
      <c r="I21" s="1603" t="s">
        <v>437</v>
      </c>
      <c r="J21" s="569" t="s">
        <v>37</v>
      </c>
      <c r="K21" s="569" t="s">
        <v>37</v>
      </c>
      <c r="L21" s="1603" t="s">
        <v>437</v>
      </c>
      <c r="M21" s="1603" t="s">
        <v>437</v>
      </c>
      <c r="N21" s="569" t="s">
        <v>37</v>
      </c>
      <c r="O21" s="1603" t="s">
        <v>437</v>
      </c>
      <c r="P21" s="98"/>
      <c r="Q21" s="1607"/>
      <c r="R21" s="98"/>
      <c r="S21" s="98"/>
      <c r="T21" s="98"/>
      <c r="U21" s="98"/>
      <c r="V21" s="98"/>
      <c r="W21" s="98"/>
      <c r="X21" s="98"/>
      <c r="Y21" s="98"/>
    </row>
    <row r="22" spans="1:25">
      <c r="A22" s="98"/>
      <c r="B22" s="98"/>
      <c r="C22" s="98"/>
      <c r="D22" s="98"/>
      <c r="E22" s="98"/>
      <c r="F22" s="98"/>
      <c r="G22" s="98"/>
      <c r="H22" s="98"/>
      <c r="I22" s="98"/>
      <c r="J22" s="98"/>
      <c r="K22" s="98"/>
      <c r="L22" s="98"/>
      <c r="M22" s="98"/>
      <c r="N22" s="98"/>
      <c r="O22" s="98"/>
      <c r="P22" s="98"/>
      <c r="Q22" s="98"/>
      <c r="R22" s="98"/>
      <c r="S22" s="98"/>
      <c r="T22" s="98"/>
      <c r="U22" s="98"/>
      <c r="V22" s="98"/>
      <c r="W22" s="98"/>
      <c r="X22" s="98"/>
      <c r="Y22" s="98"/>
    </row>
    <row r="23" spans="1:25">
      <c r="A23" s="98"/>
      <c r="B23" s="1838" t="s">
        <v>507</v>
      </c>
      <c r="C23" s="1838"/>
      <c r="D23" s="1838"/>
      <c r="E23" s="1838"/>
      <c r="F23" s="1838"/>
      <c r="G23" s="98"/>
      <c r="H23" s="98"/>
      <c r="I23" s="98"/>
      <c r="J23" s="98"/>
      <c r="K23" s="98"/>
      <c r="L23" s="98"/>
      <c r="M23" s="98"/>
      <c r="N23" s="98"/>
      <c r="O23" s="98"/>
      <c r="P23" s="98"/>
      <c r="Q23" s="98"/>
      <c r="R23" s="98"/>
      <c r="S23" s="98"/>
      <c r="T23" s="98"/>
      <c r="U23" s="98"/>
      <c r="V23" s="98"/>
      <c r="W23" s="98"/>
      <c r="X23" s="98"/>
      <c r="Y23" s="98"/>
    </row>
    <row r="24" spans="1:25">
      <c r="A24" s="98"/>
      <c r="B24" s="98"/>
      <c r="C24" s="98"/>
      <c r="D24" s="98"/>
      <c r="E24" s="98"/>
      <c r="F24" s="98"/>
      <c r="G24" s="98"/>
      <c r="H24" s="98"/>
      <c r="I24" s="98"/>
      <c r="J24" s="98"/>
      <c r="K24" s="98"/>
      <c r="L24" s="98"/>
      <c r="M24" s="98"/>
      <c r="N24" s="98"/>
      <c r="O24" s="98"/>
      <c r="P24" s="98"/>
      <c r="Q24" s="98"/>
      <c r="R24" s="98"/>
      <c r="S24" s="98"/>
      <c r="T24" s="98"/>
      <c r="U24" s="98"/>
      <c r="V24" s="98"/>
      <c r="W24" s="98"/>
      <c r="X24" s="98"/>
      <c r="Y24" s="98"/>
    </row>
    <row r="25" spans="1:25">
      <c r="A25" s="98"/>
      <c r="B25" s="98"/>
      <c r="C25" s="98"/>
      <c r="D25" s="98"/>
      <c r="E25" s="98"/>
      <c r="F25" s="98"/>
      <c r="G25" s="98"/>
      <c r="H25" s="98"/>
      <c r="I25" s="98"/>
      <c r="J25" s="98"/>
      <c r="K25" s="98"/>
      <c r="L25" s="98"/>
      <c r="M25" s="98"/>
      <c r="N25" s="98"/>
      <c r="O25" s="98"/>
      <c r="P25" s="98"/>
      <c r="Q25" s="98"/>
      <c r="R25" s="98"/>
      <c r="S25" s="98"/>
      <c r="T25" s="98"/>
      <c r="U25" s="98"/>
      <c r="V25" s="98"/>
      <c r="W25" s="98"/>
      <c r="X25" s="98"/>
      <c r="Y25" s="98"/>
    </row>
    <row r="26" spans="1:25">
      <c r="A26" s="98"/>
      <c r="B26" s="98"/>
      <c r="C26" s="98"/>
      <c r="D26" s="1835">
        <v>46279</v>
      </c>
      <c r="E26" s="1836"/>
      <c r="F26" s="1837"/>
      <c r="G26" s="1835">
        <v>46280</v>
      </c>
      <c r="H26" s="1836"/>
      <c r="I26" s="1837"/>
      <c r="J26" s="1835">
        <v>46281</v>
      </c>
      <c r="K26" s="1836"/>
      <c r="L26" s="1837"/>
      <c r="M26" s="1835">
        <v>46282</v>
      </c>
      <c r="N26" s="1836"/>
      <c r="O26" s="1837"/>
      <c r="P26" s="1835">
        <v>46283</v>
      </c>
      <c r="Q26" s="1836"/>
      <c r="R26" s="1837"/>
      <c r="S26" s="1835">
        <v>46284</v>
      </c>
      <c r="T26" s="1836"/>
      <c r="U26" s="1837"/>
      <c r="V26" s="1835">
        <v>46285</v>
      </c>
      <c r="W26" s="1836"/>
      <c r="X26" s="1837"/>
      <c r="Y26" s="98"/>
    </row>
    <row r="27" spans="1:25" ht="17.25">
      <c r="A27" s="1607" t="s">
        <v>469</v>
      </c>
      <c r="B27" s="1597" t="s">
        <v>470</v>
      </c>
      <c r="C27" s="1598" t="s">
        <v>471</v>
      </c>
      <c r="D27" s="692" t="s">
        <v>472</v>
      </c>
      <c r="E27" s="692" t="s">
        <v>473</v>
      </c>
      <c r="F27" s="692" t="s">
        <v>474</v>
      </c>
      <c r="G27" s="692" t="s">
        <v>472</v>
      </c>
      <c r="H27" s="692" t="s">
        <v>473</v>
      </c>
      <c r="I27" s="692" t="s">
        <v>474</v>
      </c>
      <c r="J27" s="692" t="s">
        <v>472</v>
      </c>
      <c r="K27" s="692" t="s">
        <v>473</v>
      </c>
      <c r="L27" s="692" t="s">
        <v>474</v>
      </c>
      <c r="M27" s="692" t="s">
        <v>472</v>
      </c>
      <c r="N27" s="692" t="s">
        <v>473</v>
      </c>
      <c r="O27" s="692" t="s">
        <v>474</v>
      </c>
      <c r="P27" s="692" t="s">
        <v>472</v>
      </c>
      <c r="Q27" s="692" t="s">
        <v>473</v>
      </c>
      <c r="R27" s="692" t="s">
        <v>474</v>
      </c>
      <c r="S27" s="692" t="s">
        <v>472</v>
      </c>
      <c r="T27" s="692" t="s">
        <v>473</v>
      </c>
      <c r="U27" s="692" t="s">
        <v>474</v>
      </c>
      <c r="V27" s="692" t="s">
        <v>472</v>
      </c>
      <c r="W27" s="692" t="s">
        <v>473</v>
      </c>
      <c r="X27" s="692" t="s">
        <v>474</v>
      </c>
      <c r="Y27" s="98"/>
    </row>
    <row r="28" spans="1:25" ht="15.75" customHeight="1">
      <c r="A28" s="1621">
        <v>1</v>
      </c>
      <c r="B28" s="1599" t="s">
        <v>475</v>
      </c>
      <c r="C28" s="692" t="s">
        <v>476</v>
      </c>
      <c r="D28" s="569" t="s">
        <v>37</v>
      </c>
      <c r="E28" s="1603" t="s">
        <v>437</v>
      </c>
      <c r="F28" s="1603" t="s">
        <v>437</v>
      </c>
      <c r="G28" s="569" t="s">
        <v>37</v>
      </c>
      <c r="H28" s="1603" t="s">
        <v>437</v>
      </c>
      <c r="I28" s="1603" t="s">
        <v>437</v>
      </c>
      <c r="J28" s="569" t="s">
        <v>37</v>
      </c>
      <c r="K28" s="569" t="s">
        <v>37</v>
      </c>
      <c r="L28" s="1603" t="s">
        <v>437</v>
      </c>
      <c r="M28" s="569" t="s">
        <v>37</v>
      </c>
      <c r="N28" s="569" t="s">
        <v>37</v>
      </c>
      <c r="O28" s="1603" t="s">
        <v>437</v>
      </c>
      <c r="P28" s="569" t="s">
        <v>37</v>
      </c>
      <c r="Q28" s="1603" t="s">
        <v>437</v>
      </c>
      <c r="R28" s="1603" t="s">
        <v>437</v>
      </c>
      <c r="S28" s="569" t="s">
        <v>37</v>
      </c>
      <c r="T28" s="1603" t="s">
        <v>437</v>
      </c>
      <c r="U28" s="1603" t="s">
        <v>437</v>
      </c>
      <c r="V28" s="1603" t="s">
        <v>437</v>
      </c>
      <c r="W28" s="569" t="s">
        <v>37</v>
      </c>
      <c r="X28" s="569" t="s">
        <v>37</v>
      </c>
      <c r="Y28" s="98"/>
    </row>
    <row r="29" spans="1:25" ht="15.75" customHeight="1">
      <c r="A29" s="1621">
        <v>2</v>
      </c>
      <c r="B29" s="1599" t="s">
        <v>477</v>
      </c>
      <c r="C29" s="692" t="s">
        <v>478</v>
      </c>
      <c r="D29" s="569" t="s">
        <v>37</v>
      </c>
      <c r="E29" s="1603" t="s">
        <v>437</v>
      </c>
      <c r="F29" s="1603" t="s">
        <v>437</v>
      </c>
      <c r="G29" s="569" t="s">
        <v>37</v>
      </c>
      <c r="H29" s="1603" t="s">
        <v>437</v>
      </c>
      <c r="I29" s="1603" t="s">
        <v>437</v>
      </c>
      <c r="J29" s="569" t="s">
        <v>37</v>
      </c>
      <c r="K29" s="569" t="s">
        <v>37</v>
      </c>
      <c r="L29" s="1603" t="s">
        <v>437</v>
      </c>
      <c r="M29" s="569" t="s">
        <v>37</v>
      </c>
      <c r="N29" s="569" t="s">
        <v>37</v>
      </c>
      <c r="O29" s="1603" t="s">
        <v>437</v>
      </c>
      <c r="P29" s="569" t="s">
        <v>37</v>
      </c>
      <c r="Q29" s="1603" t="s">
        <v>437</v>
      </c>
      <c r="R29" s="1603" t="s">
        <v>437</v>
      </c>
      <c r="S29" s="569" t="s">
        <v>37</v>
      </c>
      <c r="T29" s="1603" t="s">
        <v>437</v>
      </c>
      <c r="U29" s="1603" t="s">
        <v>437</v>
      </c>
      <c r="V29" s="1603" t="s">
        <v>437</v>
      </c>
      <c r="W29" s="569" t="s">
        <v>37</v>
      </c>
      <c r="X29" s="569" t="s">
        <v>37</v>
      </c>
      <c r="Y29" s="98"/>
    </row>
    <row r="30" spans="1:25" ht="15.75" customHeight="1">
      <c r="A30" s="1621">
        <v>3</v>
      </c>
      <c r="B30" s="1599" t="s">
        <v>479</v>
      </c>
      <c r="C30" s="692" t="s">
        <v>480</v>
      </c>
      <c r="D30" s="569" t="s">
        <v>37</v>
      </c>
      <c r="E30" s="1603" t="s">
        <v>437</v>
      </c>
      <c r="F30" s="1603" t="s">
        <v>437</v>
      </c>
      <c r="G30" s="569"/>
      <c r="H30" s="1603" t="s">
        <v>437</v>
      </c>
      <c r="I30" s="1603" t="s">
        <v>437</v>
      </c>
      <c r="J30" s="569"/>
      <c r="K30" s="569"/>
      <c r="L30" s="1603" t="s">
        <v>437</v>
      </c>
      <c r="M30" s="569"/>
      <c r="N30" s="569"/>
      <c r="O30" s="1603" t="s">
        <v>437</v>
      </c>
      <c r="P30" s="569"/>
      <c r="Q30" s="1603" t="s">
        <v>437</v>
      </c>
      <c r="R30" s="1603" t="s">
        <v>437</v>
      </c>
      <c r="S30" s="569"/>
      <c r="T30" s="1603" t="s">
        <v>437</v>
      </c>
      <c r="U30" s="1603" t="s">
        <v>437</v>
      </c>
      <c r="V30" s="1603" t="s">
        <v>437</v>
      </c>
      <c r="W30" s="569"/>
      <c r="X30" s="569"/>
      <c r="Y30" s="98"/>
    </row>
    <row r="31" spans="1:25" ht="15.75" customHeight="1">
      <c r="A31" s="1621">
        <v>4</v>
      </c>
      <c r="B31" s="1599" t="s">
        <v>481</v>
      </c>
      <c r="C31" s="692" t="s">
        <v>482</v>
      </c>
      <c r="D31" s="569"/>
      <c r="E31" s="1603" t="s">
        <v>437</v>
      </c>
      <c r="F31" s="1603" t="s">
        <v>437</v>
      </c>
      <c r="G31" s="569"/>
      <c r="H31" s="1603" t="s">
        <v>437</v>
      </c>
      <c r="I31" s="1603" t="s">
        <v>437</v>
      </c>
      <c r="J31" s="569"/>
      <c r="K31" s="569"/>
      <c r="L31" s="1603" t="s">
        <v>437</v>
      </c>
      <c r="M31" s="569"/>
      <c r="N31" s="569"/>
      <c r="O31" s="1603" t="s">
        <v>437</v>
      </c>
      <c r="P31" s="569"/>
      <c r="Q31" s="1603" t="s">
        <v>437</v>
      </c>
      <c r="R31" s="1603" t="s">
        <v>437</v>
      </c>
      <c r="S31" s="569"/>
      <c r="T31" s="1603" t="s">
        <v>437</v>
      </c>
      <c r="U31" s="1603" t="s">
        <v>437</v>
      </c>
      <c r="V31" s="1603" t="s">
        <v>437</v>
      </c>
      <c r="W31" s="569"/>
      <c r="X31" s="569"/>
      <c r="Y31" s="98"/>
    </row>
    <row r="32" spans="1:25" ht="15.75" customHeight="1">
      <c r="A32" s="1621">
        <v>5</v>
      </c>
      <c r="B32" s="1599" t="s">
        <v>483</v>
      </c>
      <c r="C32" s="692" t="s">
        <v>484</v>
      </c>
      <c r="D32" s="569"/>
      <c r="E32" s="1603" t="s">
        <v>485</v>
      </c>
      <c r="F32" s="1603" t="s">
        <v>485</v>
      </c>
      <c r="G32" s="569"/>
      <c r="H32" s="1603" t="s">
        <v>485</v>
      </c>
      <c r="I32" s="1603" t="s">
        <v>485</v>
      </c>
      <c r="J32" s="569"/>
      <c r="K32" s="569"/>
      <c r="L32" s="1603" t="s">
        <v>485</v>
      </c>
      <c r="M32" s="569"/>
      <c r="N32" s="569"/>
      <c r="O32" s="1603" t="s">
        <v>485</v>
      </c>
      <c r="P32" s="569"/>
      <c r="Q32" s="1603" t="s">
        <v>485</v>
      </c>
      <c r="R32" s="1603" t="s">
        <v>485</v>
      </c>
      <c r="S32" s="569"/>
      <c r="T32" s="1603" t="s">
        <v>485</v>
      </c>
      <c r="U32" s="1603" t="s">
        <v>485</v>
      </c>
      <c r="V32" s="1603" t="s">
        <v>485</v>
      </c>
      <c r="W32" s="569"/>
      <c r="X32" s="569"/>
      <c r="Y32" s="98"/>
    </row>
    <row r="33" spans="1:25" ht="15.75" customHeight="1">
      <c r="A33" s="1621">
        <v>6</v>
      </c>
      <c r="B33" s="1599" t="s">
        <v>486</v>
      </c>
      <c r="C33" s="692" t="s">
        <v>480</v>
      </c>
      <c r="D33" s="569" t="s">
        <v>37</v>
      </c>
      <c r="E33" s="1603" t="s">
        <v>437</v>
      </c>
      <c r="F33" s="1603" t="s">
        <v>437</v>
      </c>
      <c r="G33" s="569" t="s">
        <v>37</v>
      </c>
      <c r="H33" s="1603" t="s">
        <v>437</v>
      </c>
      <c r="I33" s="1603" t="s">
        <v>437</v>
      </c>
      <c r="J33" s="569" t="s">
        <v>37</v>
      </c>
      <c r="K33" s="569" t="s">
        <v>37</v>
      </c>
      <c r="L33" s="1603" t="s">
        <v>437</v>
      </c>
      <c r="M33" s="569" t="s">
        <v>37</v>
      </c>
      <c r="N33" s="569" t="s">
        <v>37</v>
      </c>
      <c r="O33" s="1603" t="s">
        <v>437</v>
      </c>
      <c r="P33" s="569" t="s">
        <v>37</v>
      </c>
      <c r="Q33" s="1603" t="s">
        <v>437</v>
      </c>
      <c r="R33" s="1603" t="s">
        <v>437</v>
      </c>
      <c r="S33" s="569" t="s">
        <v>37</v>
      </c>
      <c r="T33" s="1603" t="s">
        <v>437</v>
      </c>
      <c r="U33" s="1603" t="s">
        <v>437</v>
      </c>
      <c r="V33" s="1603" t="s">
        <v>437</v>
      </c>
      <c r="W33" s="569" t="s">
        <v>37</v>
      </c>
      <c r="X33" s="569" t="s">
        <v>37</v>
      </c>
      <c r="Y33" s="98"/>
    </row>
    <row r="34" spans="1:25" ht="15.75" customHeight="1">
      <c r="A34" s="1607" t="s">
        <v>487</v>
      </c>
      <c r="B34" s="1602" t="s">
        <v>488</v>
      </c>
      <c r="C34" s="1606" t="s">
        <v>471</v>
      </c>
      <c r="D34" s="569" t="s">
        <v>37</v>
      </c>
      <c r="E34" s="605" t="s">
        <v>37</v>
      </c>
      <c r="F34" s="605" t="s">
        <v>37</v>
      </c>
      <c r="G34" s="569" t="s">
        <v>37</v>
      </c>
      <c r="H34" s="605" t="s">
        <v>37</v>
      </c>
      <c r="I34" s="569" t="s">
        <v>37</v>
      </c>
      <c r="J34" s="569" t="s">
        <v>37</v>
      </c>
      <c r="K34" s="569" t="s">
        <v>37</v>
      </c>
      <c r="L34" s="569" t="s">
        <v>37</v>
      </c>
      <c r="M34" s="569" t="s">
        <v>37</v>
      </c>
      <c r="N34" s="569" t="s">
        <v>37</v>
      </c>
      <c r="O34" s="569" t="s">
        <v>37</v>
      </c>
      <c r="P34" s="569" t="s">
        <v>37</v>
      </c>
      <c r="Q34" s="569" t="s">
        <v>37</v>
      </c>
      <c r="R34" s="569" t="s">
        <v>37</v>
      </c>
      <c r="S34" s="569" t="s">
        <v>37</v>
      </c>
      <c r="T34" s="569" t="s">
        <v>37</v>
      </c>
      <c r="U34" s="569" t="s">
        <v>37</v>
      </c>
      <c r="V34" s="569" t="s">
        <v>37</v>
      </c>
      <c r="W34" s="569" t="s">
        <v>37</v>
      </c>
      <c r="X34" s="569" t="s">
        <v>37</v>
      </c>
      <c r="Y34" s="98"/>
    </row>
    <row r="35" spans="1:25" ht="15.75" customHeight="1">
      <c r="A35" s="1621">
        <v>1</v>
      </c>
      <c r="B35" s="1599" t="s">
        <v>489</v>
      </c>
      <c r="C35" s="692" t="s">
        <v>490</v>
      </c>
      <c r="D35" s="569" t="s">
        <v>37</v>
      </c>
      <c r="E35" s="1603" t="s">
        <v>437</v>
      </c>
      <c r="F35" s="1603" t="s">
        <v>437</v>
      </c>
      <c r="G35" s="569" t="s">
        <v>37</v>
      </c>
      <c r="H35" s="1603" t="s">
        <v>437</v>
      </c>
      <c r="I35" s="1603" t="s">
        <v>437</v>
      </c>
      <c r="J35" s="569" t="s">
        <v>37</v>
      </c>
      <c r="K35" s="569" t="s">
        <v>37</v>
      </c>
      <c r="L35" s="1603" t="s">
        <v>437</v>
      </c>
      <c r="M35" s="569" t="s">
        <v>37</v>
      </c>
      <c r="N35" s="569" t="s">
        <v>37</v>
      </c>
      <c r="O35" s="1603" t="s">
        <v>437</v>
      </c>
      <c r="P35" s="569" t="s">
        <v>37</v>
      </c>
      <c r="Q35" s="1603" t="s">
        <v>437</v>
      </c>
      <c r="R35" s="1603" t="s">
        <v>437</v>
      </c>
      <c r="S35" s="569" t="s">
        <v>37</v>
      </c>
      <c r="T35" s="1603" t="s">
        <v>437</v>
      </c>
      <c r="U35" s="1603" t="s">
        <v>437</v>
      </c>
      <c r="V35" s="1603" t="s">
        <v>437</v>
      </c>
      <c r="W35" s="569" t="s">
        <v>37</v>
      </c>
      <c r="X35" s="569" t="s">
        <v>37</v>
      </c>
      <c r="Y35" s="98"/>
    </row>
    <row r="36" spans="1:25" ht="15.75" customHeight="1">
      <c r="A36" s="1621">
        <v>2</v>
      </c>
      <c r="B36" s="1605" t="s">
        <v>491</v>
      </c>
      <c r="C36" s="690" t="s">
        <v>492</v>
      </c>
      <c r="D36" s="569"/>
      <c r="E36" s="1603" t="s">
        <v>437</v>
      </c>
      <c r="F36" s="1603" t="s">
        <v>437</v>
      </c>
      <c r="G36" s="569"/>
      <c r="H36" s="1603" t="s">
        <v>437</v>
      </c>
      <c r="I36" s="1603" t="s">
        <v>437</v>
      </c>
      <c r="J36" s="569"/>
      <c r="K36" s="569"/>
      <c r="L36" s="1603" t="s">
        <v>437</v>
      </c>
      <c r="M36" s="569"/>
      <c r="N36" s="569"/>
      <c r="O36" s="1603" t="s">
        <v>437</v>
      </c>
      <c r="P36" s="569"/>
      <c r="Q36" s="1603" t="s">
        <v>437</v>
      </c>
      <c r="R36" s="1603" t="s">
        <v>437</v>
      </c>
      <c r="S36" s="569"/>
      <c r="T36" s="1603" t="s">
        <v>437</v>
      </c>
      <c r="U36" s="1603" t="s">
        <v>437</v>
      </c>
      <c r="V36" s="1603" t="s">
        <v>437</v>
      </c>
      <c r="W36" s="569"/>
      <c r="X36" s="569"/>
      <c r="Y36" s="98"/>
    </row>
    <row r="37" spans="1:25" ht="15.75" customHeight="1">
      <c r="A37" s="1621">
        <v>3</v>
      </c>
      <c r="B37" s="1599" t="s">
        <v>493</v>
      </c>
      <c r="C37" s="692" t="s">
        <v>494</v>
      </c>
      <c r="D37" s="569" t="s">
        <v>37</v>
      </c>
      <c r="E37" s="1603" t="s">
        <v>437</v>
      </c>
      <c r="F37" s="1603" t="s">
        <v>437</v>
      </c>
      <c r="G37" s="569" t="s">
        <v>37</v>
      </c>
      <c r="H37" s="1603" t="s">
        <v>437</v>
      </c>
      <c r="I37" s="1603" t="s">
        <v>437</v>
      </c>
      <c r="J37" s="569" t="s">
        <v>37</v>
      </c>
      <c r="K37" s="569" t="s">
        <v>37</v>
      </c>
      <c r="L37" s="1603" t="s">
        <v>437</v>
      </c>
      <c r="M37" s="569" t="s">
        <v>37</v>
      </c>
      <c r="N37" s="569" t="s">
        <v>37</v>
      </c>
      <c r="O37" s="1603" t="s">
        <v>437</v>
      </c>
      <c r="P37" s="569" t="s">
        <v>37</v>
      </c>
      <c r="Q37" s="1603" t="s">
        <v>437</v>
      </c>
      <c r="R37" s="1603" t="s">
        <v>437</v>
      </c>
      <c r="S37" s="569" t="s">
        <v>37</v>
      </c>
      <c r="T37" s="1603" t="s">
        <v>437</v>
      </c>
      <c r="U37" s="1603" t="s">
        <v>437</v>
      </c>
      <c r="V37" s="1603" t="s">
        <v>437</v>
      </c>
      <c r="W37" s="569" t="s">
        <v>37</v>
      </c>
      <c r="X37" s="569" t="s">
        <v>37</v>
      </c>
      <c r="Y37" s="98"/>
    </row>
    <row r="38" spans="1:25" ht="15.75" customHeight="1">
      <c r="A38" s="1621">
        <v>4</v>
      </c>
      <c r="B38" s="1599" t="s">
        <v>495</v>
      </c>
      <c r="C38" s="692" t="s">
        <v>496</v>
      </c>
      <c r="D38" s="569" t="s">
        <v>37</v>
      </c>
      <c r="E38" s="1603" t="s">
        <v>437</v>
      </c>
      <c r="F38" s="1603" t="s">
        <v>437</v>
      </c>
      <c r="G38" s="569" t="s">
        <v>37</v>
      </c>
      <c r="H38" s="1603" t="s">
        <v>437</v>
      </c>
      <c r="I38" s="1603" t="s">
        <v>437</v>
      </c>
      <c r="J38" s="569" t="s">
        <v>37</v>
      </c>
      <c r="K38" s="569" t="s">
        <v>37</v>
      </c>
      <c r="L38" s="1603" t="s">
        <v>437</v>
      </c>
      <c r="M38" s="569" t="s">
        <v>37</v>
      </c>
      <c r="N38" s="569" t="s">
        <v>37</v>
      </c>
      <c r="O38" s="1603" t="s">
        <v>437</v>
      </c>
      <c r="P38" s="569" t="s">
        <v>37</v>
      </c>
      <c r="Q38" s="1603" t="s">
        <v>437</v>
      </c>
      <c r="R38" s="1603" t="s">
        <v>437</v>
      </c>
      <c r="S38" s="569" t="s">
        <v>37</v>
      </c>
      <c r="T38" s="1603" t="s">
        <v>437</v>
      </c>
      <c r="U38" s="1603" t="s">
        <v>437</v>
      </c>
      <c r="V38" s="1603" t="s">
        <v>437</v>
      </c>
      <c r="W38" s="569" t="s">
        <v>37</v>
      </c>
      <c r="X38" s="569" t="s">
        <v>37</v>
      </c>
      <c r="Y38" s="98"/>
    </row>
    <row r="39" spans="1:25" ht="15.75" customHeight="1">
      <c r="A39" s="1621">
        <v>5</v>
      </c>
      <c r="B39" s="1599" t="s">
        <v>497</v>
      </c>
      <c r="C39" s="692" t="s">
        <v>498</v>
      </c>
      <c r="D39" s="569" t="s">
        <v>37</v>
      </c>
      <c r="E39" s="1603" t="s">
        <v>437</v>
      </c>
      <c r="F39" s="1603" t="s">
        <v>437</v>
      </c>
      <c r="G39" s="569" t="s">
        <v>37</v>
      </c>
      <c r="H39" s="1603" t="s">
        <v>437</v>
      </c>
      <c r="I39" s="1603" t="s">
        <v>437</v>
      </c>
      <c r="J39" s="569" t="s">
        <v>37</v>
      </c>
      <c r="K39" s="569" t="s">
        <v>37</v>
      </c>
      <c r="L39" s="1603" t="s">
        <v>437</v>
      </c>
      <c r="M39" s="569" t="s">
        <v>37</v>
      </c>
      <c r="N39" s="569" t="s">
        <v>37</v>
      </c>
      <c r="O39" s="1603" t="s">
        <v>437</v>
      </c>
      <c r="P39" s="569" t="s">
        <v>37</v>
      </c>
      <c r="Q39" s="1603" t="s">
        <v>437</v>
      </c>
      <c r="R39" s="1603" t="s">
        <v>437</v>
      </c>
      <c r="S39" s="569" t="s">
        <v>37</v>
      </c>
      <c r="T39" s="1603" t="s">
        <v>437</v>
      </c>
      <c r="U39" s="1603" t="s">
        <v>437</v>
      </c>
      <c r="V39" s="1603" t="s">
        <v>437</v>
      </c>
      <c r="W39" s="569" t="s">
        <v>37</v>
      </c>
      <c r="X39" s="569" t="s">
        <v>37</v>
      </c>
      <c r="Y39" s="98"/>
    </row>
    <row r="40" spans="1:25" ht="15.75" customHeight="1">
      <c r="A40" s="1621">
        <v>6</v>
      </c>
      <c r="B40" s="1599" t="s">
        <v>499</v>
      </c>
      <c r="C40" s="692" t="s">
        <v>500</v>
      </c>
      <c r="D40" s="569" t="s">
        <v>37</v>
      </c>
      <c r="E40" s="1603" t="s">
        <v>437</v>
      </c>
      <c r="F40" s="1603" t="s">
        <v>437</v>
      </c>
      <c r="G40" s="569" t="s">
        <v>37</v>
      </c>
      <c r="H40" s="1603" t="s">
        <v>437</v>
      </c>
      <c r="I40" s="1603" t="s">
        <v>437</v>
      </c>
      <c r="J40" s="569" t="s">
        <v>37</v>
      </c>
      <c r="K40" s="569" t="s">
        <v>37</v>
      </c>
      <c r="L40" s="1603" t="s">
        <v>437</v>
      </c>
      <c r="M40" s="569" t="s">
        <v>37</v>
      </c>
      <c r="N40" s="569" t="s">
        <v>37</v>
      </c>
      <c r="O40" s="1603" t="s">
        <v>437</v>
      </c>
      <c r="P40" s="569" t="s">
        <v>37</v>
      </c>
      <c r="Q40" s="1603" t="s">
        <v>437</v>
      </c>
      <c r="R40" s="1603" t="s">
        <v>437</v>
      </c>
      <c r="S40" s="569" t="s">
        <v>37</v>
      </c>
      <c r="T40" s="1603" t="s">
        <v>437</v>
      </c>
      <c r="U40" s="1603" t="s">
        <v>437</v>
      </c>
      <c r="V40" s="1603" t="s">
        <v>437</v>
      </c>
      <c r="W40" s="569" t="s">
        <v>37</v>
      </c>
      <c r="X40" s="569" t="s">
        <v>37</v>
      </c>
      <c r="Y40" s="98"/>
    </row>
    <row r="41" spans="1:25" ht="15.75" customHeight="1">
      <c r="A41" s="1621">
        <v>7</v>
      </c>
      <c r="B41" s="1599" t="s">
        <v>501</v>
      </c>
      <c r="C41" s="692" t="s">
        <v>502</v>
      </c>
      <c r="D41" s="569" t="s">
        <v>37</v>
      </c>
      <c r="E41" s="1603" t="s">
        <v>437</v>
      </c>
      <c r="F41" s="1603" t="s">
        <v>437</v>
      </c>
      <c r="G41" s="569" t="s">
        <v>37</v>
      </c>
      <c r="H41" s="1603" t="s">
        <v>437</v>
      </c>
      <c r="I41" s="1603" t="s">
        <v>437</v>
      </c>
      <c r="J41" s="569" t="s">
        <v>37</v>
      </c>
      <c r="K41" s="569" t="s">
        <v>37</v>
      </c>
      <c r="L41" s="1603" t="s">
        <v>437</v>
      </c>
      <c r="M41" s="569" t="s">
        <v>37</v>
      </c>
      <c r="N41" s="569" t="s">
        <v>37</v>
      </c>
      <c r="O41" s="1603" t="s">
        <v>437</v>
      </c>
      <c r="P41" s="569" t="s">
        <v>37</v>
      </c>
      <c r="Q41" s="1603" t="s">
        <v>437</v>
      </c>
      <c r="R41" s="1603" t="s">
        <v>437</v>
      </c>
      <c r="S41" s="569" t="s">
        <v>37</v>
      </c>
      <c r="T41" s="1603" t="s">
        <v>437</v>
      </c>
      <c r="U41" s="1603" t="s">
        <v>437</v>
      </c>
      <c r="V41" s="1603" t="s">
        <v>437</v>
      </c>
      <c r="W41" s="569" t="s">
        <v>37</v>
      </c>
      <c r="X41" s="569" t="s">
        <v>37</v>
      </c>
      <c r="Y41" s="98"/>
    </row>
    <row r="42" spans="1:25" ht="15.75" customHeight="1">
      <c r="A42" s="1621">
        <v>8</v>
      </c>
      <c r="B42" s="1599" t="s">
        <v>503</v>
      </c>
      <c r="C42" s="692" t="s">
        <v>504</v>
      </c>
      <c r="D42" s="569" t="s">
        <v>37</v>
      </c>
      <c r="E42" s="1603" t="s">
        <v>437</v>
      </c>
      <c r="F42" s="1603" t="s">
        <v>437</v>
      </c>
      <c r="G42" s="569" t="s">
        <v>37</v>
      </c>
      <c r="H42" s="1603" t="s">
        <v>437</v>
      </c>
      <c r="I42" s="1603" t="s">
        <v>437</v>
      </c>
      <c r="J42" s="569" t="s">
        <v>37</v>
      </c>
      <c r="K42" s="569" t="s">
        <v>37</v>
      </c>
      <c r="L42" s="1603" t="s">
        <v>437</v>
      </c>
      <c r="M42" s="569" t="s">
        <v>37</v>
      </c>
      <c r="N42" s="569" t="s">
        <v>37</v>
      </c>
      <c r="O42" s="1603" t="s">
        <v>437</v>
      </c>
      <c r="P42" s="569" t="s">
        <v>37</v>
      </c>
      <c r="Q42" s="1603" t="s">
        <v>437</v>
      </c>
      <c r="R42" s="1603" t="s">
        <v>437</v>
      </c>
      <c r="S42" s="569" t="s">
        <v>37</v>
      </c>
      <c r="T42" s="1603" t="s">
        <v>437</v>
      </c>
      <c r="U42" s="1603" t="s">
        <v>437</v>
      </c>
      <c r="V42" s="1603" t="s">
        <v>437</v>
      </c>
      <c r="W42" s="569" t="s">
        <v>37</v>
      </c>
      <c r="X42" s="569" t="s">
        <v>37</v>
      </c>
      <c r="Y42" s="98"/>
    </row>
    <row r="43" spans="1:25" ht="15.75" customHeight="1">
      <c r="A43" s="1621">
        <v>9</v>
      </c>
      <c r="B43" s="1599" t="s">
        <v>505</v>
      </c>
      <c r="C43" s="692" t="s">
        <v>506</v>
      </c>
      <c r="D43" s="569" t="s">
        <v>37</v>
      </c>
      <c r="E43" s="1603" t="s">
        <v>437</v>
      </c>
      <c r="F43" s="1603" t="s">
        <v>437</v>
      </c>
      <c r="G43" s="569" t="s">
        <v>37</v>
      </c>
      <c r="H43" s="1603" t="s">
        <v>437</v>
      </c>
      <c r="I43" s="1603" t="s">
        <v>437</v>
      </c>
      <c r="J43" s="569" t="s">
        <v>37</v>
      </c>
      <c r="K43" s="569" t="s">
        <v>37</v>
      </c>
      <c r="L43" s="1603" t="s">
        <v>437</v>
      </c>
      <c r="M43" s="569" t="s">
        <v>37</v>
      </c>
      <c r="N43" s="569" t="s">
        <v>37</v>
      </c>
      <c r="O43" s="1603" t="s">
        <v>437</v>
      </c>
      <c r="P43" s="569" t="s">
        <v>37</v>
      </c>
      <c r="Q43" s="1603" t="s">
        <v>437</v>
      </c>
      <c r="R43" s="1603" t="s">
        <v>437</v>
      </c>
      <c r="S43" s="569" t="s">
        <v>37</v>
      </c>
      <c r="T43" s="1603" t="s">
        <v>437</v>
      </c>
      <c r="U43" s="1603" t="s">
        <v>437</v>
      </c>
      <c r="V43" s="1603" t="s">
        <v>437</v>
      </c>
      <c r="W43" s="569" t="s">
        <v>37</v>
      </c>
      <c r="X43" s="569" t="s">
        <v>37</v>
      </c>
      <c r="Y43" s="98"/>
    </row>
    <row r="46" spans="1:25">
      <c r="B46" s="98"/>
      <c r="C46" s="98"/>
      <c r="D46" s="1835">
        <v>46286</v>
      </c>
      <c r="E46" s="1836"/>
      <c r="F46" s="1837"/>
      <c r="G46" s="1835">
        <v>46287</v>
      </c>
      <c r="H46" s="1836"/>
      <c r="I46" s="1837"/>
      <c r="J46" s="1835">
        <v>46288</v>
      </c>
      <c r="K46" s="1836"/>
      <c r="L46" s="1837"/>
      <c r="M46" s="1835">
        <v>46289</v>
      </c>
      <c r="N46" s="1836"/>
      <c r="O46" s="1837"/>
      <c r="P46" s="1835">
        <v>46290</v>
      </c>
      <c r="Q46" s="1836"/>
      <c r="R46" s="1837"/>
      <c r="S46" s="1835">
        <v>46291</v>
      </c>
      <c r="T46" s="1836"/>
      <c r="U46" s="1837"/>
      <c r="V46" s="1835">
        <v>46292</v>
      </c>
      <c r="W46" s="1836"/>
      <c r="X46" s="1837"/>
    </row>
    <row r="47" spans="1:25" ht="17.25">
      <c r="A47" s="1607" t="s">
        <v>469</v>
      </c>
      <c r="B47" s="1597" t="s">
        <v>470</v>
      </c>
      <c r="C47" s="1598" t="s">
        <v>471</v>
      </c>
      <c r="D47" s="569" t="s">
        <v>472</v>
      </c>
      <c r="E47" s="569" t="s">
        <v>473</v>
      </c>
      <c r="F47" s="569" t="s">
        <v>474</v>
      </c>
      <c r="G47" s="569" t="s">
        <v>472</v>
      </c>
      <c r="H47" s="569" t="s">
        <v>473</v>
      </c>
      <c r="I47" s="569" t="s">
        <v>474</v>
      </c>
      <c r="J47" s="569" t="s">
        <v>472</v>
      </c>
      <c r="K47" s="569" t="s">
        <v>473</v>
      </c>
      <c r="L47" s="569" t="s">
        <v>474</v>
      </c>
      <c r="M47" s="569" t="s">
        <v>472</v>
      </c>
      <c r="N47" s="569" t="s">
        <v>473</v>
      </c>
      <c r="O47" s="569" t="s">
        <v>474</v>
      </c>
      <c r="P47" s="569" t="s">
        <v>472</v>
      </c>
      <c r="Q47" s="569" t="s">
        <v>473</v>
      </c>
      <c r="R47" s="569" t="s">
        <v>474</v>
      </c>
      <c r="S47" s="569" t="s">
        <v>472</v>
      </c>
      <c r="T47" s="569" t="s">
        <v>473</v>
      </c>
      <c r="U47" s="569" t="s">
        <v>474</v>
      </c>
      <c r="V47" s="569" t="s">
        <v>472</v>
      </c>
      <c r="W47" s="569" t="s">
        <v>473</v>
      </c>
      <c r="X47" s="569" t="s">
        <v>474</v>
      </c>
    </row>
    <row r="48" spans="1:25" ht="18.75" customHeight="1">
      <c r="A48" s="98"/>
      <c r="B48" s="1599" t="s">
        <v>475</v>
      </c>
      <c r="C48" s="692" t="s">
        <v>476</v>
      </c>
      <c r="D48" s="569" t="s">
        <v>37</v>
      </c>
      <c r="E48" s="1603" t="s">
        <v>437</v>
      </c>
      <c r="F48" s="569" t="s">
        <v>37</v>
      </c>
      <c r="G48" s="569" t="s">
        <v>37</v>
      </c>
      <c r="H48" s="1603" t="s">
        <v>437</v>
      </c>
      <c r="I48" s="569" t="s">
        <v>37</v>
      </c>
      <c r="J48" s="569" t="s">
        <v>37</v>
      </c>
      <c r="K48" s="569" t="s">
        <v>37</v>
      </c>
      <c r="L48" s="1603" t="s">
        <v>437</v>
      </c>
      <c r="M48" s="569" t="s">
        <v>37</v>
      </c>
      <c r="N48" s="569" t="s">
        <v>37</v>
      </c>
      <c r="O48" s="1603" t="s">
        <v>437</v>
      </c>
      <c r="P48" s="569" t="s">
        <v>37</v>
      </c>
      <c r="Q48" s="1603" t="s">
        <v>437</v>
      </c>
      <c r="R48" s="1603" t="s">
        <v>437</v>
      </c>
      <c r="S48" s="569" t="s">
        <v>37</v>
      </c>
      <c r="T48" s="1603" t="s">
        <v>437</v>
      </c>
      <c r="U48" s="1603" t="s">
        <v>437</v>
      </c>
      <c r="V48" s="1603" t="s">
        <v>437</v>
      </c>
      <c r="W48" s="569" t="s">
        <v>37</v>
      </c>
      <c r="X48" s="1603" t="s">
        <v>437</v>
      </c>
    </row>
    <row r="49" spans="1:24" ht="18.75" customHeight="1">
      <c r="A49" s="98"/>
      <c r="B49" s="1599" t="s">
        <v>477</v>
      </c>
      <c r="C49" s="692" t="s">
        <v>478</v>
      </c>
      <c r="D49" s="569" t="s">
        <v>37</v>
      </c>
      <c r="E49" s="1603" t="s">
        <v>437</v>
      </c>
      <c r="F49" s="569" t="s">
        <v>37</v>
      </c>
      <c r="G49" s="569" t="s">
        <v>37</v>
      </c>
      <c r="H49" s="1603" t="s">
        <v>437</v>
      </c>
      <c r="I49" s="569" t="s">
        <v>37</v>
      </c>
      <c r="J49" s="569" t="s">
        <v>37</v>
      </c>
      <c r="K49" s="569" t="s">
        <v>37</v>
      </c>
      <c r="L49" s="1603" t="s">
        <v>437</v>
      </c>
      <c r="M49" s="569" t="s">
        <v>37</v>
      </c>
      <c r="N49" s="569" t="s">
        <v>37</v>
      </c>
      <c r="O49" s="1603" t="s">
        <v>437</v>
      </c>
      <c r="P49" s="569" t="s">
        <v>37</v>
      </c>
      <c r="Q49" s="1603" t="s">
        <v>437</v>
      </c>
      <c r="R49" s="1603" t="s">
        <v>437</v>
      </c>
      <c r="S49" s="569" t="s">
        <v>37</v>
      </c>
      <c r="T49" s="1603" t="s">
        <v>437</v>
      </c>
      <c r="U49" s="1603" t="s">
        <v>437</v>
      </c>
      <c r="V49" s="1603" t="s">
        <v>437</v>
      </c>
      <c r="W49" s="569" t="s">
        <v>37</v>
      </c>
      <c r="X49" s="1603" t="s">
        <v>437</v>
      </c>
    </row>
    <row r="50" spans="1:24" ht="18.75" customHeight="1">
      <c r="A50" s="98"/>
      <c r="B50" s="1599" t="s">
        <v>479</v>
      </c>
      <c r="C50" s="692" t="s">
        <v>480</v>
      </c>
      <c r="D50" s="569"/>
      <c r="E50" s="1603" t="s">
        <v>437</v>
      </c>
      <c r="F50" s="569"/>
      <c r="G50" s="569"/>
      <c r="H50" s="1603" t="s">
        <v>437</v>
      </c>
      <c r="I50" s="569"/>
      <c r="J50" s="569"/>
      <c r="K50" s="569"/>
      <c r="L50" s="1603" t="s">
        <v>437</v>
      </c>
      <c r="M50" s="569"/>
      <c r="N50" s="569"/>
      <c r="O50" s="1603" t="s">
        <v>437</v>
      </c>
      <c r="P50" s="569"/>
      <c r="Q50" s="1603" t="s">
        <v>437</v>
      </c>
      <c r="R50" s="1603" t="s">
        <v>437</v>
      </c>
      <c r="S50" s="569"/>
      <c r="T50" s="1603" t="s">
        <v>437</v>
      </c>
      <c r="U50" s="1603" t="s">
        <v>437</v>
      </c>
      <c r="V50" s="1603" t="s">
        <v>437</v>
      </c>
      <c r="W50" s="569"/>
      <c r="X50" s="1603" t="s">
        <v>437</v>
      </c>
    </row>
    <row r="51" spans="1:24" ht="18.75" customHeight="1">
      <c r="A51" s="98"/>
      <c r="B51" s="1599" t="s">
        <v>481</v>
      </c>
      <c r="C51" s="692" t="s">
        <v>482</v>
      </c>
      <c r="D51" s="569"/>
      <c r="E51" s="1603" t="s">
        <v>437</v>
      </c>
      <c r="F51" s="569"/>
      <c r="G51" s="569"/>
      <c r="H51" s="1603" t="s">
        <v>437</v>
      </c>
      <c r="I51" s="569"/>
      <c r="J51" s="569"/>
      <c r="K51" s="569"/>
      <c r="L51" s="1603" t="s">
        <v>437</v>
      </c>
      <c r="M51" s="569"/>
      <c r="N51" s="569"/>
      <c r="O51" s="1603" t="s">
        <v>437</v>
      </c>
      <c r="P51" s="569"/>
      <c r="Q51" s="1603" t="s">
        <v>437</v>
      </c>
      <c r="R51" s="1603" t="s">
        <v>437</v>
      </c>
      <c r="S51" s="569"/>
      <c r="T51" s="1603" t="s">
        <v>437</v>
      </c>
      <c r="U51" s="1603" t="s">
        <v>437</v>
      </c>
      <c r="V51" s="1603" t="s">
        <v>437</v>
      </c>
      <c r="W51" s="569"/>
      <c r="X51" s="1603" t="s">
        <v>437</v>
      </c>
    </row>
    <row r="52" spans="1:24" ht="18.75" customHeight="1">
      <c r="A52" s="98"/>
      <c r="B52" s="1599" t="s">
        <v>483</v>
      </c>
      <c r="C52" s="692" t="s">
        <v>484</v>
      </c>
      <c r="D52" s="569"/>
      <c r="E52" s="1603" t="s">
        <v>485</v>
      </c>
      <c r="F52" s="569"/>
      <c r="G52" s="569"/>
      <c r="H52" s="1603" t="s">
        <v>485</v>
      </c>
      <c r="I52" s="569"/>
      <c r="J52" s="569"/>
      <c r="K52" s="569"/>
      <c r="L52" s="1603" t="s">
        <v>485</v>
      </c>
      <c r="M52" s="569"/>
      <c r="N52" s="569"/>
      <c r="O52" s="1603" t="s">
        <v>485</v>
      </c>
      <c r="P52" s="569"/>
      <c r="Q52" s="1603" t="s">
        <v>485</v>
      </c>
      <c r="R52" s="1603" t="s">
        <v>485</v>
      </c>
      <c r="S52" s="569"/>
      <c r="T52" s="1603" t="s">
        <v>485</v>
      </c>
      <c r="U52" s="1603" t="s">
        <v>485</v>
      </c>
      <c r="V52" s="1603" t="s">
        <v>485</v>
      </c>
      <c r="W52" s="569"/>
      <c r="X52" s="1603" t="s">
        <v>485</v>
      </c>
    </row>
    <row r="53" spans="1:24" ht="18.75" customHeight="1">
      <c r="A53" s="98"/>
      <c r="B53" s="1599" t="s">
        <v>486</v>
      </c>
      <c r="C53" s="692" t="s">
        <v>480</v>
      </c>
      <c r="D53" s="569" t="s">
        <v>37</v>
      </c>
      <c r="E53" s="1603" t="s">
        <v>437</v>
      </c>
      <c r="F53" s="569" t="s">
        <v>37</v>
      </c>
      <c r="G53" s="569" t="s">
        <v>37</v>
      </c>
      <c r="H53" s="1603" t="s">
        <v>437</v>
      </c>
      <c r="I53" s="569" t="s">
        <v>37</v>
      </c>
      <c r="J53" s="569" t="s">
        <v>37</v>
      </c>
      <c r="K53" s="569" t="s">
        <v>37</v>
      </c>
      <c r="L53" s="1603" t="s">
        <v>437</v>
      </c>
      <c r="M53" s="569" t="s">
        <v>37</v>
      </c>
      <c r="N53" s="569" t="s">
        <v>37</v>
      </c>
      <c r="O53" s="1603" t="s">
        <v>437</v>
      </c>
      <c r="P53" s="569" t="s">
        <v>37</v>
      </c>
      <c r="Q53" s="1603" t="s">
        <v>437</v>
      </c>
      <c r="R53" s="1603" t="s">
        <v>437</v>
      </c>
      <c r="S53" s="569" t="s">
        <v>37</v>
      </c>
      <c r="T53" s="1603" t="s">
        <v>437</v>
      </c>
      <c r="U53" s="1603" t="s">
        <v>437</v>
      </c>
      <c r="V53" s="1603" t="s">
        <v>437</v>
      </c>
      <c r="W53" s="569" t="s">
        <v>37</v>
      </c>
      <c r="X53" s="1603" t="s">
        <v>437</v>
      </c>
    </row>
    <row r="54" spans="1:24" ht="18.75" customHeight="1">
      <c r="A54" s="1607" t="s">
        <v>487</v>
      </c>
      <c r="B54" s="1602" t="s">
        <v>488</v>
      </c>
      <c r="C54" s="1606" t="s">
        <v>471</v>
      </c>
      <c r="D54" s="569" t="s">
        <v>37</v>
      </c>
      <c r="E54" s="569" t="s">
        <v>37</v>
      </c>
      <c r="F54" s="569" t="s">
        <v>37</v>
      </c>
      <c r="G54" s="569" t="s">
        <v>37</v>
      </c>
      <c r="H54" s="569" t="s">
        <v>37</v>
      </c>
      <c r="I54" s="569" t="s">
        <v>37</v>
      </c>
      <c r="J54" s="569" t="s">
        <v>37</v>
      </c>
      <c r="K54" s="569" t="s">
        <v>37</v>
      </c>
      <c r="L54" s="569" t="s">
        <v>37</v>
      </c>
      <c r="M54" s="569" t="s">
        <v>37</v>
      </c>
      <c r="N54" s="569" t="s">
        <v>37</v>
      </c>
      <c r="O54" s="569" t="s">
        <v>37</v>
      </c>
      <c r="P54" s="569" t="s">
        <v>37</v>
      </c>
      <c r="Q54" s="569" t="s">
        <v>37</v>
      </c>
      <c r="R54" s="569" t="s">
        <v>37</v>
      </c>
      <c r="S54" s="569" t="s">
        <v>37</v>
      </c>
      <c r="T54" s="569" t="s">
        <v>37</v>
      </c>
      <c r="U54" s="569" t="s">
        <v>37</v>
      </c>
      <c r="V54" s="569" t="s">
        <v>37</v>
      </c>
      <c r="W54" s="569" t="s">
        <v>37</v>
      </c>
      <c r="X54" s="569" t="s">
        <v>37</v>
      </c>
    </row>
    <row r="55" spans="1:24" ht="18.75" customHeight="1">
      <c r="B55" s="1599" t="s">
        <v>489</v>
      </c>
      <c r="C55" s="692" t="s">
        <v>490</v>
      </c>
      <c r="D55" s="569" t="s">
        <v>37</v>
      </c>
      <c r="E55" s="1603" t="s">
        <v>437</v>
      </c>
      <c r="F55" s="569" t="s">
        <v>37</v>
      </c>
      <c r="G55" s="569" t="s">
        <v>37</v>
      </c>
      <c r="H55" s="1603" t="s">
        <v>437</v>
      </c>
      <c r="I55" s="569" t="s">
        <v>37</v>
      </c>
      <c r="J55" s="569" t="s">
        <v>37</v>
      </c>
      <c r="K55" s="569" t="s">
        <v>37</v>
      </c>
      <c r="L55" s="1603" t="s">
        <v>437</v>
      </c>
      <c r="M55" s="569" t="s">
        <v>37</v>
      </c>
      <c r="N55" s="569" t="s">
        <v>37</v>
      </c>
      <c r="O55" s="1603" t="s">
        <v>437</v>
      </c>
      <c r="P55" s="569" t="s">
        <v>37</v>
      </c>
      <c r="Q55" s="1603" t="s">
        <v>437</v>
      </c>
      <c r="R55" s="1603" t="s">
        <v>437</v>
      </c>
      <c r="S55" s="569" t="s">
        <v>37</v>
      </c>
      <c r="T55" s="1603" t="s">
        <v>437</v>
      </c>
      <c r="U55" s="1603" t="s">
        <v>437</v>
      </c>
      <c r="V55" s="1603" t="s">
        <v>437</v>
      </c>
      <c r="W55" s="569" t="s">
        <v>37</v>
      </c>
      <c r="X55" s="1603" t="s">
        <v>437</v>
      </c>
    </row>
    <row r="56" spans="1:24" ht="18.75" customHeight="1">
      <c r="B56" s="1605" t="s">
        <v>508</v>
      </c>
      <c r="C56" s="690" t="s">
        <v>492</v>
      </c>
      <c r="D56" s="569"/>
      <c r="E56" s="1603" t="s">
        <v>437</v>
      </c>
      <c r="F56" s="569"/>
      <c r="G56" s="569"/>
      <c r="H56" s="1603" t="s">
        <v>437</v>
      </c>
      <c r="I56" s="569"/>
      <c r="J56" s="569"/>
      <c r="K56" s="569"/>
      <c r="L56" s="1603" t="s">
        <v>437</v>
      </c>
      <c r="M56" s="569"/>
      <c r="N56" s="569"/>
      <c r="O56" s="1603" t="s">
        <v>437</v>
      </c>
      <c r="P56" s="569"/>
      <c r="Q56" s="1603" t="s">
        <v>437</v>
      </c>
      <c r="R56" s="1603" t="s">
        <v>437</v>
      </c>
      <c r="S56" s="569"/>
      <c r="T56" s="1603" t="s">
        <v>437</v>
      </c>
      <c r="U56" s="1603" t="s">
        <v>437</v>
      </c>
      <c r="V56" s="1603" t="s">
        <v>437</v>
      </c>
      <c r="W56" s="569"/>
      <c r="X56" s="1603" t="s">
        <v>437</v>
      </c>
    </row>
    <row r="57" spans="1:24" ht="18.75" customHeight="1">
      <c r="B57" s="1599" t="s">
        <v>493</v>
      </c>
      <c r="C57" s="692" t="s">
        <v>494</v>
      </c>
      <c r="D57" s="569" t="s">
        <v>37</v>
      </c>
      <c r="E57" s="1603" t="s">
        <v>437</v>
      </c>
      <c r="F57" s="569" t="s">
        <v>37</v>
      </c>
      <c r="G57" s="569" t="s">
        <v>37</v>
      </c>
      <c r="H57" s="1603" t="s">
        <v>437</v>
      </c>
      <c r="I57" s="569" t="s">
        <v>37</v>
      </c>
      <c r="J57" s="569" t="s">
        <v>37</v>
      </c>
      <c r="K57" s="569" t="s">
        <v>37</v>
      </c>
      <c r="L57" s="1603" t="s">
        <v>437</v>
      </c>
      <c r="M57" s="569" t="s">
        <v>37</v>
      </c>
      <c r="N57" s="569" t="s">
        <v>37</v>
      </c>
      <c r="O57" s="1603" t="s">
        <v>437</v>
      </c>
      <c r="P57" s="569" t="s">
        <v>37</v>
      </c>
      <c r="Q57" s="1603" t="s">
        <v>437</v>
      </c>
      <c r="R57" s="1603" t="s">
        <v>437</v>
      </c>
      <c r="S57" s="569" t="s">
        <v>37</v>
      </c>
      <c r="T57" s="1603" t="s">
        <v>437</v>
      </c>
      <c r="U57" s="1603" t="s">
        <v>437</v>
      </c>
      <c r="V57" s="1603" t="s">
        <v>437</v>
      </c>
      <c r="W57" s="569" t="s">
        <v>37</v>
      </c>
      <c r="X57" s="1603" t="s">
        <v>437</v>
      </c>
    </row>
    <row r="58" spans="1:24" ht="18.75" customHeight="1">
      <c r="B58" s="1599" t="s">
        <v>495</v>
      </c>
      <c r="C58" s="692" t="s">
        <v>496</v>
      </c>
      <c r="D58" s="569" t="s">
        <v>37</v>
      </c>
      <c r="E58" s="1603" t="s">
        <v>437</v>
      </c>
      <c r="F58" s="569" t="s">
        <v>37</v>
      </c>
      <c r="G58" s="569" t="s">
        <v>37</v>
      </c>
      <c r="H58" s="1603" t="s">
        <v>437</v>
      </c>
      <c r="I58" s="569" t="s">
        <v>37</v>
      </c>
      <c r="J58" s="569" t="s">
        <v>37</v>
      </c>
      <c r="K58" s="569" t="s">
        <v>37</v>
      </c>
      <c r="L58" s="1603" t="s">
        <v>437</v>
      </c>
      <c r="M58" s="569" t="s">
        <v>37</v>
      </c>
      <c r="N58" s="569" t="s">
        <v>37</v>
      </c>
      <c r="O58" s="1603" t="s">
        <v>437</v>
      </c>
      <c r="P58" s="569" t="s">
        <v>37</v>
      </c>
      <c r="Q58" s="1603" t="s">
        <v>437</v>
      </c>
      <c r="R58" s="1603" t="s">
        <v>437</v>
      </c>
      <c r="S58" s="569" t="s">
        <v>37</v>
      </c>
      <c r="T58" s="1603" t="s">
        <v>437</v>
      </c>
      <c r="U58" s="1603" t="s">
        <v>437</v>
      </c>
      <c r="V58" s="1603" t="s">
        <v>437</v>
      </c>
      <c r="W58" s="569" t="s">
        <v>37</v>
      </c>
      <c r="X58" s="1603" t="s">
        <v>437</v>
      </c>
    </row>
    <row r="59" spans="1:24" ht="18.75" customHeight="1">
      <c r="B59" s="1599" t="s">
        <v>497</v>
      </c>
      <c r="C59" s="692" t="s">
        <v>498</v>
      </c>
      <c r="D59" s="569" t="s">
        <v>37</v>
      </c>
      <c r="E59" s="1603" t="s">
        <v>437</v>
      </c>
      <c r="F59" s="569" t="s">
        <v>37</v>
      </c>
      <c r="G59" s="569" t="s">
        <v>37</v>
      </c>
      <c r="H59" s="1603" t="s">
        <v>437</v>
      </c>
      <c r="I59" s="569" t="s">
        <v>37</v>
      </c>
      <c r="J59" s="569" t="s">
        <v>37</v>
      </c>
      <c r="K59" s="569" t="s">
        <v>37</v>
      </c>
      <c r="L59" s="1603" t="s">
        <v>437</v>
      </c>
      <c r="M59" s="569" t="s">
        <v>37</v>
      </c>
      <c r="N59" s="569" t="s">
        <v>37</v>
      </c>
      <c r="O59" s="1603" t="s">
        <v>437</v>
      </c>
      <c r="P59" s="569" t="s">
        <v>37</v>
      </c>
      <c r="Q59" s="1603" t="s">
        <v>437</v>
      </c>
      <c r="R59" s="1603" t="s">
        <v>437</v>
      </c>
      <c r="S59" s="569" t="s">
        <v>37</v>
      </c>
      <c r="T59" s="1603" t="s">
        <v>437</v>
      </c>
      <c r="U59" s="1603" t="s">
        <v>437</v>
      </c>
      <c r="V59" s="1603" t="s">
        <v>437</v>
      </c>
      <c r="W59" s="569" t="s">
        <v>37</v>
      </c>
      <c r="X59" s="1603" t="s">
        <v>437</v>
      </c>
    </row>
    <row r="60" spans="1:24" ht="18.75" customHeight="1">
      <c r="B60" s="1599" t="s">
        <v>499</v>
      </c>
      <c r="C60" s="692" t="s">
        <v>500</v>
      </c>
      <c r="D60" s="569" t="s">
        <v>37</v>
      </c>
      <c r="E60" s="1603" t="s">
        <v>437</v>
      </c>
      <c r="F60" s="569" t="s">
        <v>37</v>
      </c>
      <c r="G60" s="569" t="s">
        <v>37</v>
      </c>
      <c r="H60" s="1603" t="s">
        <v>437</v>
      </c>
      <c r="I60" s="569" t="s">
        <v>37</v>
      </c>
      <c r="J60" s="569" t="s">
        <v>37</v>
      </c>
      <c r="K60" s="569" t="s">
        <v>37</v>
      </c>
      <c r="L60" s="1603" t="s">
        <v>437</v>
      </c>
      <c r="M60" s="569" t="s">
        <v>37</v>
      </c>
      <c r="N60" s="569" t="s">
        <v>37</v>
      </c>
      <c r="O60" s="1603" t="s">
        <v>437</v>
      </c>
      <c r="P60" s="569" t="s">
        <v>37</v>
      </c>
      <c r="Q60" s="1603" t="s">
        <v>437</v>
      </c>
      <c r="R60" s="1603" t="s">
        <v>437</v>
      </c>
      <c r="S60" s="569" t="s">
        <v>37</v>
      </c>
      <c r="T60" s="1603" t="s">
        <v>437</v>
      </c>
      <c r="U60" s="1603" t="s">
        <v>437</v>
      </c>
      <c r="V60" s="1603" t="s">
        <v>437</v>
      </c>
      <c r="W60" s="569" t="s">
        <v>37</v>
      </c>
      <c r="X60" s="1603" t="s">
        <v>437</v>
      </c>
    </row>
    <row r="61" spans="1:24" ht="18.75" customHeight="1">
      <c r="B61" s="1599" t="s">
        <v>501</v>
      </c>
      <c r="C61" s="692" t="s">
        <v>502</v>
      </c>
      <c r="D61" s="569" t="s">
        <v>37</v>
      </c>
      <c r="E61" s="1603" t="s">
        <v>437</v>
      </c>
      <c r="F61" s="569" t="s">
        <v>37</v>
      </c>
      <c r="G61" s="569" t="s">
        <v>37</v>
      </c>
      <c r="H61" s="1603" t="s">
        <v>437</v>
      </c>
      <c r="I61" s="569" t="s">
        <v>37</v>
      </c>
      <c r="J61" s="569" t="s">
        <v>37</v>
      </c>
      <c r="K61" s="569" t="s">
        <v>37</v>
      </c>
      <c r="L61" s="1603" t="s">
        <v>437</v>
      </c>
      <c r="M61" s="569" t="s">
        <v>37</v>
      </c>
      <c r="N61" s="569" t="s">
        <v>37</v>
      </c>
      <c r="O61" s="1603" t="s">
        <v>437</v>
      </c>
      <c r="P61" s="569" t="s">
        <v>37</v>
      </c>
      <c r="Q61" s="1603" t="s">
        <v>437</v>
      </c>
      <c r="R61" s="1603" t="s">
        <v>437</v>
      </c>
      <c r="S61" s="569" t="s">
        <v>37</v>
      </c>
      <c r="T61" s="1603" t="s">
        <v>437</v>
      </c>
      <c r="U61" s="1603" t="s">
        <v>437</v>
      </c>
      <c r="V61" s="1603" t="s">
        <v>437</v>
      </c>
      <c r="W61" s="569" t="s">
        <v>37</v>
      </c>
      <c r="X61" s="1603" t="s">
        <v>437</v>
      </c>
    </row>
    <row r="62" spans="1:24" ht="18.75" customHeight="1">
      <c r="B62" s="1599" t="s">
        <v>503</v>
      </c>
      <c r="C62" s="692" t="s">
        <v>504</v>
      </c>
      <c r="D62" s="569" t="s">
        <v>37</v>
      </c>
      <c r="E62" s="1603" t="s">
        <v>437</v>
      </c>
      <c r="F62" s="569" t="s">
        <v>37</v>
      </c>
      <c r="G62" s="569" t="s">
        <v>37</v>
      </c>
      <c r="H62" s="1603" t="s">
        <v>437</v>
      </c>
      <c r="I62" s="569" t="s">
        <v>37</v>
      </c>
      <c r="J62" s="569" t="s">
        <v>37</v>
      </c>
      <c r="K62" s="569" t="s">
        <v>37</v>
      </c>
      <c r="L62" s="1603" t="s">
        <v>437</v>
      </c>
      <c r="M62" s="569" t="s">
        <v>37</v>
      </c>
      <c r="N62" s="569" t="s">
        <v>37</v>
      </c>
      <c r="O62" s="1603" t="s">
        <v>437</v>
      </c>
      <c r="P62" s="569" t="s">
        <v>37</v>
      </c>
      <c r="Q62" s="1603" t="s">
        <v>437</v>
      </c>
      <c r="R62" s="1603" t="s">
        <v>437</v>
      </c>
      <c r="S62" s="569" t="s">
        <v>37</v>
      </c>
      <c r="T62" s="1603" t="s">
        <v>437</v>
      </c>
      <c r="U62" s="1603" t="s">
        <v>437</v>
      </c>
      <c r="V62" s="1603" t="s">
        <v>437</v>
      </c>
      <c r="W62" s="569" t="s">
        <v>37</v>
      </c>
      <c r="X62" s="1603" t="s">
        <v>437</v>
      </c>
    </row>
    <row r="63" spans="1:24" ht="18.75" customHeight="1">
      <c r="B63" s="1599" t="s">
        <v>505</v>
      </c>
      <c r="C63" s="692" t="s">
        <v>506</v>
      </c>
      <c r="D63" s="569" t="s">
        <v>37</v>
      </c>
      <c r="E63" s="1603" t="s">
        <v>437</v>
      </c>
      <c r="F63" s="569" t="s">
        <v>37</v>
      </c>
      <c r="G63" s="569" t="s">
        <v>37</v>
      </c>
      <c r="H63" s="1603" t="s">
        <v>437</v>
      </c>
      <c r="I63" s="569" t="s">
        <v>37</v>
      </c>
      <c r="J63" s="569" t="s">
        <v>37</v>
      </c>
      <c r="K63" s="569" t="s">
        <v>37</v>
      </c>
      <c r="L63" s="1603" t="s">
        <v>437</v>
      </c>
      <c r="M63" s="569" t="s">
        <v>37</v>
      </c>
      <c r="N63" s="569" t="s">
        <v>37</v>
      </c>
      <c r="O63" s="1603" t="s">
        <v>437</v>
      </c>
      <c r="P63" s="569" t="s">
        <v>37</v>
      </c>
      <c r="Q63" s="1603" t="s">
        <v>437</v>
      </c>
      <c r="R63" s="1603" t="s">
        <v>437</v>
      </c>
      <c r="S63" s="569" t="s">
        <v>37</v>
      </c>
      <c r="T63" s="1603" t="s">
        <v>437</v>
      </c>
      <c r="U63" s="1603" t="s">
        <v>437</v>
      </c>
      <c r="V63" s="1603" t="s">
        <v>437</v>
      </c>
      <c r="W63" s="569" t="s">
        <v>37</v>
      </c>
      <c r="X63" s="1603" t="s">
        <v>437</v>
      </c>
    </row>
    <row r="67" spans="1:12">
      <c r="B67" s="98"/>
      <c r="C67" s="98"/>
      <c r="D67" s="1835">
        <v>46293</v>
      </c>
      <c r="E67" s="1836"/>
      <c r="F67" s="1837"/>
      <c r="G67" s="1835">
        <v>46294</v>
      </c>
      <c r="H67" s="1836"/>
      <c r="I67" s="1837"/>
      <c r="J67" s="1835">
        <v>46295</v>
      </c>
      <c r="K67" s="1836"/>
      <c r="L67" s="1837"/>
    </row>
    <row r="68" spans="1:12" ht="17.25">
      <c r="A68" s="1607" t="s">
        <v>469</v>
      </c>
      <c r="B68" s="1597" t="s">
        <v>470</v>
      </c>
      <c r="C68" s="1598" t="s">
        <v>471</v>
      </c>
      <c r="D68" s="569" t="s">
        <v>472</v>
      </c>
      <c r="E68" s="569" t="s">
        <v>473</v>
      </c>
      <c r="F68" s="569" t="s">
        <v>474</v>
      </c>
      <c r="G68" s="569" t="s">
        <v>472</v>
      </c>
      <c r="H68" s="569" t="s">
        <v>473</v>
      </c>
      <c r="I68" s="569" t="s">
        <v>474</v>
      </c>
      <c r="J68" s="569" t="s">
        <v>472</v>
      </c>
      <c r="K68" s="569" t="s">
        <v>473</v>
      </c>
      <c r="L68" s="569" t="s">
        <v>474</v>
      </c>
    </row>
    <row r="69" spans="1:12">
      <c r="A69" s="98"/>
      <c r="B69" s="1599" t="s">
        <v>475</v>
      </c>
      <c r="C69" s="692" t="s">
        <v>476</v>
      </c>
      <c r="D69" s="569" t="s">
        <v>37</v>
      </c>
      <c r="E69" s="1603" t="s">
        <v>437</v>
      </c>
      <c r="F69" s="1603" t="s">
        <v>437</v>
      </c>
      <c r="G69" s="569" t="s">
        <v>37</v>
      </c>
      <c r="H69" s="1709"/>
      <c r="I69" s="1603" t="s">
        <v>437</v>
      </c>
      <c r="J69" s="569" t="s">
        <v>37</v>
      </c>
      <c r="K69" s="569" t="s">
        <v>37</v>
      </c>
      <c r="L69" s="1709"/>
    </row>
    <row r="70" spans="1:12">
      <c r="A70" s="98"/>
      <c r="B70" s="1599" t="s">
        <v>477</v>
      </c>
      <c r="C70" s="692" t="s">
        <v>478</v>
      </c>
      <c r="D70" s="569" t="s">
        <v>37</v>
      </c>
      <c r="E70" s="1603" t="s">
        <v>437</v>
      </c>
      <c r="F70" s="1603" t="s">
        <v>437</v>
      </c>
      <c r="G70" s="569" t="s">
        <v>37</v>
      </c>
      <c r="H70" s="1709"/>
      <c r="I70" s="1603" t="s">
        <v>437</v>
      </c>
      <c r="J70" s="569" t="s">
        <v>37</v>
      </c>
      <c r="K70" s="569" t="s">
        <v>37</v>
      </c>
      <c r="L70" s="1709"/>
    </row>
    <row r="71" spans="1:12">
      <c r="A71" s="98"/>
      <c r="B71" s="1599" t="s">
        <v>479</v>
      </c>
      <c r="C71" s="692" t="s">
        <v>480</v>
      </c>
      <c r="D71" s="569"/>
      <c r="E71" s="1603" t="s">
        <v>437</v>
      </c>
      <c r="F71" s="1603" t="s">
        <v>437</v>
      </c>
      <c r="G71" s="569"/>
      <c r="H71" s="1709"/>
      <c r="I71" s="1603" t="s">
        <v>437</v>
      </c>
      <c r="J71" s="569"/>
      <c r="K71" s="569"/>
      <c r="L71" s="1709"/>
    </row>
    <row r="72" spans="1:12">
      <c r="A72" s="98"/>
      <c r="B72" s="1599" t="s">
        <v>481</v>
      </c>
      <c r="C72" s="692" t="s">
        <v>482</v>
      </c>
      <c r="D72" s="569"/>
      <c r="E72" s="1603" t="s">
        <v>437</v>
      </c>
      <c r="F72" s="1603" t="s">
        <v>437</v>
      </c>
      <c r="G72" s="569"/>
      <c r="H72" s="1709"/>
      <c r="I72" s="1603" t="s">
        <v>437</v>
      </c>
      <c r="J72" s="569"/>
      <c r="K72" s="569"/>
      <c r="L72" s="1709"/>
    </row>
    <row r="73" spans="1:12">
      <c r="A73" s="98"/>
      <c r="B73" s="1599" t="s">
        <v>483</v>
      </c>
      <c r="C73" s="692" t="s">
        <v>484</v>
      </c>
      <c r="D73" s="569"/>
      <c r="E73" s="1603" t="s">
        <v>485</v>
      </c>
      <c r="F73" s="1603" t="s">
        <v>485</v>
      </c>
      <c r="G73" s="569"/>
      <c r="H73" s="569"/>
      <c r="I73" s="1603" t="s">
        <v>485</v>
      </c>
      <c r="J73" s="569"/>
      <c r="K73" s="569"/>
      <c r="L73" s="1709"/>
    </row>
    <row r="74" spans="1:12">
      <c r="A74" s="98"/>
      <c r="B74" s="1599" t="s">
        <v>486</v>
      </c>
      <c r="C74" s="692" t="s">
        <v>480</v>
      </c>
      <c r="D74" s="569" t="s">
        <v>37</v>
      </c>
      <c r="E74" s="1603" t="s">
        <v>437</v>
      </c>
      <c r="F74" s="1603" t="s">
        <v>437</v>
      </c>
      <c r="G74" s="569" t="s">
        <v>37</v>
      </c>
      <c r="H74" s="1709"/>
      <c r="I74" s="1603" t="s">
        <v>437</v>
      </c>
      <c r="J74" s="569" t="s">
        <v>37</v>
      </c>
      <c r="K74" s="569" t="s">
        <v>37</v>
      </c>
      <c r="L74" s="1709"/>
    </row>
    <row r="75" spans="1:12">
      <c r="A75" s="1607" t="s">
        <v>487</v>
      </c>
      <c r="B75" s="1602" t="s">
        <v>488</v>
      </c>
      <c r="C75" s="1606" t="s">
        <v>471</v>
      </c>
      <c r="D75" s="569" t="s">
        <v>37</v>
      </c>
      <c r="E75" s="569" t="s">
        <v>37</v>
      </c>
      <c r="F75" s="569" t="s">
        <v>37</v>
      </c>
      <c r="G75" s="569" t="s">
        <v>37</v>
      </c>
      <c r="H75" s="1710"/>
      <c r="I75" s="569" t="s">
        <v>37</v>
      </c>
      <c r="J75" s="569" t="s">
        <v>37</v>
      </c>
      <c r="K75" s="569" t="s">
        <v>37</v>
      </c>
      <c r="L75" s="1710"/>
    </row>
    <row r="76" spans="1:12">
      <c r="B76" s="1599" t="s">
        <v>489</v>
      </c>
      <c r="C76" s="692" t="s">
        <v>490</v>
      </c>
      <c r="D76" s="569" t="s">
        <v>37</v>
      </c>
      <c r="E76" s="1603" t="s">
        <v>437</v>
      </c>
      <c r="F76" s="1603" t="s">
        <v>437</v>
      </c>
      <c r="G76" s="569" t="s">
        <v>37</v>
      </c>
      <c r="H76" s="1709"/>
      <c r="I76" s="1603" t="s">
        <v>437</v>
      </c>
      <c r="J76" s="569" t="s">
        <v>37</v>
      </c>
      <c r="K76" s="569" t="s">
        <v>37</v>
      </c>
      <c r="L76" s="1709"/>
    </row>
    <row r="77" spans="1:12">
      <c r="B77" s="1605" t="s">
        <v>508</v>
      </c>
      <c r="C77" s="690" t="s">
        <v>492</v>
      </c>
      <c r="D77" s="569"/>
      <c r="E77" s="1603" t="s">
        <v>437</v>
      </c>
      <c r="F77" s="1603" t="s">
        <v>437</v>
      </c>
      <c r="G77" s="569"/>
      <c r="H77" s="1709"/>
      <c r="I77" s="1603" t="s">
        <v>437</v>
      </c>
      <c r="J77" s="569"/>
      <c r="K77" s="569"/>
      <c r="L77" s="1709"/>
    </row>
    <row r="78" spans="1:12">
      <c r="B78" s="1599" t="s">
        <v>493</v>
      </c>
      <c r="C78" s="692" t="s">
        <v>494</v>
      </c>
      <c r="D78" s="569" t="s">
        <v>37</v>
      </c>
      <c r="E78" s="1603" t="s">
        <v>437</v>
      </c>
      <c r="F78" s="1603" t="s">
        <v>437</v>
      </c>
      <c r="G78" s="569" t="s">
        <v>37</v>
      </c>
      <c r="H78" s="1709"/>
      <c r="I78" s="1603" t="s">
        <v>437</v>
      </c>
      <c r="J78" s="569" t="s">
        <v>37</v>
      </c>
      <c r="K78" s="569" t="s">
        <v>37</v>
      </c>
      <c r="L78" s="1709"/>
    </row>
    <row r="79" spans="1:12">
      <c r="B79" s="1599" t="s">
        <v>495</v>
      </c>
      <c r="C79" s="692" t="s">
        <v>496</v>
      </c>
      <c r="D79" s="569" t="s">
        <v>37</v>
      </c>
      <c r="E79" s="1603" t="s">
        <v>437</v>
      </c>
      <c r="F79" s="1603" t="s">
        <v>437</v>
      </c>
      <c r="G79" s="569" t="s">
        <v>37</v>
      </c>
      <c r="H79" s="1709"/>
      <c r="I79" s="1603" t="s">
        <v>437</v>
      </c>
      <c r="J79" s="569" t="s">
        <v>37</v>
      </c>
      <c r="K79" s="569" t="s">
        <v>37</v>
      </c>
      <c r="L79" s="1709"/>
    </row>
    <row r="80" spans="1:12">
      <c r="B80" s="1599" t="s">
        <v>497</v>
      </c>
      <c r="C80" s="692" t="s">
        <v>498</v>
      </c>
      <c r="D80" s="569" t="s">
        <v>37</v>
      </c>
      <c r="E80" s="1603" t="s">
        <v>437</v>
      </c>
      <c r="F80" s="1603" t="s">
        <v>437</v>
      </c>
      <c r="G80" s="569" t="s">
        <v>37</v>
      </c>
      <c r="H80" s="1709"/>
      <c r="I80" s="1603" t="s">
        <v>437</v>
      </c>
      <c r="J80" s="569" t="s">
        <v>37</v>
      </c>
      <c r="K80" s="569" t="s">
        <v>37</v>
      </c>
      <c r="L80" s="1709"/>
    </row>
    <row r="81" spans="2:12">
      <c r="B81" s="1599" t="s">
        <v>499</v>
      </c>
      <c r="C81" s="692" t="s">
        <v>500</v>
      </c>
      <c r="D81" s="569" t="s">
        <v>37</v>
      </c>
      <c r="E81" s="1603" t="s">
        <v>437</v>
      </c>
      <c r="F81" s="1603" t="s">
        <v>437</v>
      </c>
      <c r="G81" s="569" t="s">
        <v>37</v>
      </c>
      <c r="H81" s="1709"/>
      <c r="I81" s="1603" t="s">
        <v>437</v>
      </c>
      <c r="J81" s="569" t="s">
        <v>37</v>
      </c>
      <c r="K81" s="569" t="s">
        <v>37</v>
      </c>
      <c r="L81" s="1709"/>
    </row>
    <row r="82" spans="2:12">
      <c r="B82" s="1599" t="s">
        <v>501</v>
      </c>
      <c r="C82" s="692" t="s">
        <v>502</v>
      </c>
      <c r="D82" s="569" t="s">
        <v>37</v>
      </c>
      <c r="E82" s="1603" t="s">
        <v>437</v>
      </c>
      <c r="F82" s="1603" t="s">
        <v>437</v>
      </c>
      <c r="G82" s="569" t="s">
        <v>37</v>
      </c>
      <c r="H82" s="1709"/>
      <c r="I82" s="1603" t="s">
        <v>437</v>
      </c>
      <c r="J82" s="569" t="s">
        <v>37</v>
      </c>
      <c r="K82" s="569" t="s">
        <v>37</v>
      </c>
      <c r="L82" s="1709"/>
    </row>
    <row r="83" spans="2:12">
      <c r="B83" s="1599" t="s">
        <v>503</v>
      </c>
      <c r="C83" s="692" t="s">
        <v>504</v>
      </c>
      <c r="D83" s="569" t="s">
        <v>37</v>
      </c>
      <c r="E83" s="1603" t="s">
        <v>437</v>
      </c>
      <c r="F83" s="1603" t="s">
        <v>437</v>
      </c>
      <c r="G83" s="569" t="s">
        <v>37</v>
      </c>
      <c r="H83" s="1709"/>
      <c r="I83" s="1603" t="s">
        <v>437</v>
      </c>
      <c r="J83" s="569" t="s">
        <v>37</v>
      </c>
      <c r="K83" s="569" t="s">
        <v>37</v>
      </c>
      <c r="L83" s="1709"/>
    </row>
    <row r="84" spans="2:12">
      <c r="B84" s="1599" t="s">
        <v>505</v>
      </c>
      <c r="C84" s="692" t="s">
        <v>506</v>
      </c>
      <c r="D84" s="569" t="s">
        <v>37</v>
      </c>
      <c r="E84" s="1603" t="s">
        <v>437</v>
      </c>
      <c r="F84" s="1603" t="s">
        <v>437</v>
      </c>
      <c r="G84" s="569" t="s">
        <v>37</v>
      </c>
      <c r="H84" s="1709"/>
      <c r="I84" s="1603" t="s">
        <v>437</v>
      </c>
      <c r="J84" s="569" t="s">
        <v>37</v>
      </c>
      <c r="K84" s="569" t="s">
        <v>37</v>
      </c>
      <c r="L84" s="1709"/>
    </row>
  </sheetData>
  <mergeCells count="23">
    <mergeCell ref="D67:F67"/>
    <mergeCell ref="G67:I67"/>
    <mergeCell ref="J67:L67"/>
    <mergeCell ref="B23:F23"/>
    <mergeCell ref="B1:R1"/>
    <mergeCell ref="D4:F4"/>
    <mergeCell ref="G4:I4"/>
    <mergeCell ref="J4:L4"/>
    <mergeCell ref="M4:O4"/>
    <mergeCell ref="V26:X26"/>
    <mergeCell ref="D46:F46"/>
    <mergeCell ref="G46:I46"/>
    <mergeCell ref="J46:L46"/>
    <mergeCell ref="M46:O46"/>
    <mergeCell ref="P46:R46"/>
    <mergeCell ref="S46:U46"/>
    <mergeCell ref="V46:X46"/>
    <mergeCell ref="D26:F26"/>
    <mergeCell ref="G26:I26"/>
    <mergeCell ref="J26:L26"/>
    <mergeCell ref="M26:O26"/>
    <mergeCell ref="P26:R26"/>
    <mergeCell ref="S26:U26"/>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F368D-49DA-4938-9F25-689A55CDEC59}">
  <dimension ref="A1:AT66"/>
  <sheetViews>
    <sheetView workbookViewId="0">
      <selection activeCell="B2" sqref="B2:C3"/>
    </sheetView>
  </sheetViews>
  <sheetFormatPr baseColWidth="10" defaultColWidth="9.140625" defaultRowHeight="15"/>
  <cols>
    <col min="1" max="1" width="3.42578125" customWidth="1"/>
    <col min="2" max="2" width="15.140625" style="63" customWidth="1"/>
    <col min="3" max="3" width="14.7109375" customWidth="1"/>
    <col min="4" max="4" width="10.7109375" customWidth="1"/>
    <col min="5" max="20" width="12.7109375" customWidth="1"/>
    <col min="21" max="21" width="13.42578125" customWidth="1"/>
    <col min="22" max="22" width="14.140625" customWidth="1"/>
    <col min="23" max="23" width="18.42578125" customWidth="1"/>
    <col min="24" max="24" width="14.28515625" customWidth="1"/>
    <col min="25" max="25" width="25.140625" customWidth="1"/>
  </cols>
  <sheetData>
    <row r="1" spans="1:46" ht="29.25" customHeight="1">
      <c r="A1" s="373"/>
      <c r="B1" s="1843" t="s">
        <v>509</v>
      </c>
      <c r="C1" s="1844"/>
      <c r="D1" s="1844"/>
      <c r="E1" s="1844"/>
      <c r="F1" s="1844"/>
      <c r="G1" s="1844"/>
      <c r="H1" s="1844"/>
      <c r="I1" s="1844"/>
      <c r="J1" s="1844"/>
      <c r="K1" s="1844"/>
      <c r="L1" s="1844"/>
      <c r="M1" s="1844"/>
      <c r="N1" s="1844"/>
      <c r="O1" s="1844"/>
      <c r="P1" s="1844"/>
      <c r="Q1" s="1844"/>
      <c r="R1" s="1844"/>
      <c r="S1" s="1844"/>
      <c r="T1" s="1844"/>
      <c r="U1" s="1844"/>
      <c r="V1" s="1844"/>
      <c r="W1" s="1844"/>
      <c r="X1" s="1844"/>
      <c r="Y1" s="1844"/>
    </row>
    <row r="2" spans="1:46" ht="21" customHeight="1">
      <c r="A2" s="373"/>
      <c r="B2" s="531" t="s">
        <v>510</v>
      </c>
      <c r="C2" s="490" t="s">
        <v>429</v>
      </c>
      <c r="D2" s="532">
        <v>2026</v>
      </c>
      <c r="E2" s="373"/>
      <c r="F2" s="373"/>
      <c r="G2" s="373"/>
      <c r="H2" s="373"/>
      <c r="I2" s="373"/>
      <c r="J2" s="373"/>
      <c r="K2" s="373"/>
      <c r="L2" s="373"/>
      <c r="M2" s="373"/>
      <c r="N2" s="373"/>
      <c r="O2" s="373"/>
      <c r="P2" s="373"/>
      <c r="Q2" s="373"/>
      <c r="R2" s="373"/>
      <c r="S2" s="373"/>
      <c r="T2" s="373"/>
      <c r="U2" s="373"/>
      <c r="V2" s="373"/>
      <c r="W2" s="373"/>
      <c r="X2" s="373"/>
      <c r="Y2" s="373"/>
    </row>
    <row r="3" spans="1:46" ht="31.5">
      <c r="A3" s="374"/>
      <c r="B3" s="376" t="s">
        <v>3</v>
      </c>
      <c r="C3" s="377" t="s">
        <v>91</v>
      </c>
      <c r="D3" s="377" t="s">
        <v>511</v>
      </c>
      <c r="E3" s="375" t="s">
        <v>512</v>
      </c>
      <c r="F3" s="375" t="s">
        <v>513</v>
      </c>
      <c r="G3" s="375" t="s">
        <v>514</v>
      </c>
      <c r="H3" s="375" t="s">
        <v>515</v>
      </c>
      <c r="I3" s="375" t="s">
        <v>516</v>
      </c>
      <c r="J3" s="375" t="s">
        <v>517</v>
      </c>
      <c r="K3" s="375" t="s">
        <v>518</v>
      </c>
      <c r="L3" s="375" t="s">
        <v>519</v>
      </c>
      <c r="M3" s="375" t="s">
        <v>520</v>
      </c>
      <c r="N3" s="375" t="s">
        <v>521</v>
      </c>
      <c r="O3" s="375" t="s">
        <v>522</v>
      </c>
      <c r="P3" s="375" t="s">
        <v>523</v>
      </c>
      <c r="Q3" s="375" t="s">
        <v>524</v>
      </c>
      <c r="R3" s="375" t="s">
        <v>525</v>
      </c>
      <c r="S3" s="375" t="s">
        <v>526</v>
      </c>
      <c r="T3" s="378" t="s">
        <v>527</v>
      </c>
      <c r="U3" s="539" t="s">
        <v>528</v>
      </c>
      <c r="V3" s="540" t="s">
        <v>529</v>
      </c>
      <c r="W3" s="540" t="s">
        <v>530</v>
      </c>
      <c r="X3" s="540" t="s">
        <v>531</v>
      </c>
      <c r="Y3" s="541" t="s">
        <v>435</v>
      </c>
    </row>
    <row r="4" spans="1:46" ht="18.75">
      <c r="A4" s="373"/>
      <c r="B4" s="675">
        <v>46030</v>
      </c>
      <c r="C4" s="676" t="s">
        <v>532</v>
      </c>
      <c r="D4" s="677" t="s">
        <v>533</v>
      </c>
      <c r="E4" s="678"/>
      <c r="F4" s="678"/>
      <c r="G4" s="678"/>
      <c r="H4" s="678"/>
      <c r="I4" s="678"/>
      <c r="J4" s="678"/>
      <c r="K4" s="678"/>
      <c r="L4" s="678"/>
      <c r="M4" s="678"/>
      <c r="N4" s="678"/>
      <c r="O4" s="678"/>
      <c r="P4" s="678"/>
      <c r="Q4" s="678"/>
      <c r="R4" s="678"/>
      <c r="S4" s="678"/>
      <c r="T4" s="678"/>
      <c r="U4" s="679">
        <v>0</v>
      </c>
      <c r="V4" s="679">
        <v>16</v>
      </c>
      <c r="W4" s="680">
        <v>0</v>
      </c>
      <c r="X4" s="681" t="s">
        <v>534</v>
      </c>
      <c r="Y4" s="793" t="s">
        <v>37</v>
      </c>
    </row>
    <row r="5" spans="1:46" ht="20.25">
      <c r="B5" s="675">
        <v>46061</v>
      </c>
      <c r="C5" s="533" t="s">
        <v>535</v>
      </c>
      <c r="D5" s="534" t="s">
        <v>533</v>
      </c>
      <c r="E5" s="535"/>
      <c r="F5" s="535"/>
      <c r="G5" s="535"/>
      <c r="H5" s="535"/>
      <c r="I5" s="774"/>
      <c r="J5" s="774"/>
      <c r="K5" s="535"/>
      <c r="L5" s="774"/>
      <c r="M5" s="774"/>
      <c r="N5" s="535"/>
      <c r="O5" s="535"/>
      <c r="P5" s="774"/>
      <c r="Q5" s="774"/>
      <c r="R5" s="535"/>
      <c r="S5" s="774"/>
      <c r="T5" s="774"/>
      <c r="U5" s="536">
        <v>8</v>
      </c>
      <c r="V5" s="536">
        <v>8</v>
      </c>
      <c r="W5" s="537">
        <v>0.5</v>
      </c>
      <c r="X5" s="538" t="s">
        <v>534</v>
      </c>
      <c r="Y5" s="794" t="s">
        <v>37</v>
      </c>
    </row>
    <row r="6" spans="1:46" ht="18.75">
      <c r="B6" s="682">
        <v>46089</v>
      </c>
      <c r="C6" s="533" t="s">
        <v>536</v>
      </c>
      <c r="D6" s="534" t="s">
        <v>533</v>
      </c>
      <c r="E6" s="698"/>
      <c r="F6" s="698"/>
      <c r="G6" s="698"/>
      <c r="H6" s="698"/>
      <c r="I6" s="698"/>
      <c r="J6" s="698"/>
      <c r="K6" s="698"/>
      <c r="L6" s="698"/>
      <c r="M6" s="698"/>
      <c r="N6" s="698"/>
      <c r="O6" s="698"/>
      <c r="P6" s="698"/>
      <c r="Q6" s="698"/>
      <c r="R6" s="698"/>
      <c r="S6" s="698"/>
      <c r="T6" s="698"/>
      <c r="U6" s="778">
        <v>0</v>
      </c>
      <c r="V6" s="778">
        <v>16</v>
      </c>
      <c r="W6" s="788">
        <v>0</v>
      </c>
      <c r="X6" s="789" t="s">
        <v>534</v>
      </c>
      <c r="Y6" s="795" t="s">
        <v>37</v>
      </c>
    </row>
    <row r="7" spans="1:46" ht="20.25">
      <c r="B7" s="682">
        <v>46120</v>
      </c>
      <c r="C7" s="533" t="s">
        <v>537</v>
      </c>
      <c r="D7" s="787" t="s">
        <v>533</v>
      </c>
      <c r="E7" s="535"/>
      <c r="F7" s="535"/>
      <c r="G7" s="535"/>
      <c r="H7" s="535"/>
      <c r="I7" s="774"/>
      <c r="J7" s="774"/>
      <c r="K7" s="774"/>
      <c r="L7" s="774"/>
      <c r="M7" s="774"/>
      <c r="N7" s="774"/>
      <c r="O7" s="774"/>
      <c r="P7" s="774"/>
      <c r="Q7" s="774"/>
      <c r="R7" s="774"/>
      <c r="S7" s="774"/>
      <c r="T7" s="774"/>
      <c r="U7" s="536">
        <v>12</v>
      </c>
      <c r="V7" s="743">
        <v>4</v>
      </c>
      <c r="W7" s="744">
        <f>+U7/16</f>
        <v>0.75</v>
      </c>
      <c r="X7" s="775"/>
      <c r="Y7" s="794" t="s">
        <v>37</v>
      </c>
    </row>
    <row r="8" spans="1:46" ht="18.75">
      <c r="B8" s="682">
        <v>46150</v>
      </c>
      <c r="C8" s="533" t="s">
        <v>538</v>
      </c>
      <c r="D8" s="787" t="s">
        <v>533</v>
      </c>
      <c r="E8" s="535"/>
      <c r="F8" s="535"/>
      <c r="G8" s="535"/>
      <c r="H8" s="535"/>
      <c r="I8" s="535"/>
      <c r="J8" s="535"/>
      <c r="K8" s="535"/>
      <c r="L8" s="535"/>
      <c r="M8" s="535"/>
      <c r="N8" s="535"/>
      <c r="O8" s="535"/>
      <c r="P8" s="535"/>
      <c r="Q8" s="535"/>
      <c r="R8" s="535"/>
      <c r="S8" s="535"/>
      <c r="T8" s="535"/>
      <c r="U8" s="536">
        <v>0</v>
      </c>
      <c r="V8" s="536">
        <v>16</v>
      </c>
      <c r="W8" s="537">
        <v>0</v>
      </c>
      <c r="X8" s="538" t="s">
        <v>534</v>
      </c>
      <c r="Y8" s="695"/>
    </row>
    <row r="9" spans="1:46" ht="20.25">
      <c r="B9" s="675">
        <v>46181</v>
      </c>
      <c r="C9" s="533" t="s">
        <v>539</v>
      </c>
      <c r="D9" s="534" t="s">
        <v>533</v>
      </c>
      <c r="E9" s="790"/>
      <c r="F9" s="790"/>
      <c r="G9" s="790"/>
      <c r="H9" s="790"/>
      <c r="I9" s="790"/>
      <c r="J9" s="790"/>
      <c r="K9" s="790"/>
      <c r="L9" s="790"/>
      <c r="M9" s="790"/>
      <c r="N9" s="790"/>
      <c r="O9" s="791"/>
      <c r="P9" s="791"/>
      <c r="Q9" s="535"/>
      <c r="R9" s="535"/>
      <c r="S9" s="535"/>
      <c r="T9" s="535"/>
      <c r="U9" s="536">
        <v>0</v>
      </c>
      <c r="V9" s="536">
        <v>16</v>
      </c>
      <c r="W9" s="537">
        <v>0</v>
      </c>
      <c r="X9" s="538" t="s">
        <v>534</v>
      </c>
      <c r="Y9" s="796"/>
    </row>
    <row r="10" spans="1:46" ht="20.25">
      <c r="B10" s="675">
        <v>46211</v>
      </c>
      <c r="C10" s="696" t="s">
        <v>540</v>
      </c>
      <c r="D10" s="697" t="s">
        <v>533</v>
      </c>
      <c r="E10" s="815"/>
      <c r="F10" s="815"/>
      <c r="G10" s="816"/>
      <c r="H10" s="816"/>
      <c r="I10" s="816"/>
      <c r="J10" s="816"/>
      <c r="K10" s="816"/>
      <c r="L10" s="816"/>
      <c r="M10" s="816"/>
      <c r="N10" s="816"/>
      <c r="O10" s="816"/>
      <c r="P10" s="816"/>
      <c r="Q10" s="816"/>
      <c r="R10" s="816"/>
      <c r="S10" s="816"/>
      <c r="T10" s="698"/>
      <c r="U10" s="778">
        <v>13</v>
      </c>
      <c r="V10" s="749">
        <v>3</v>
      </c>
      <c r="W10" s="765">
        <f>+U10/16</f>
        <v>0.8125</v>
      </c>
      <c r="X10" s="817"/>
      <c r="Y10" s="818"/>
    </row>
    <row r="11" spans="1:46" ht="18.75">
      <c r="B11" s="682">
        <v>46242</v>
      </c>
      <c r="C11" s="676" t="s">
        <v>532</v>
      </c>
      <c r="D11" s="677" t="s">
        <v>533</v>
      </c>
      <c r="E11" s="678"/>
      <c r="F11" s="678"/>
      <c r="G11" s="678"/>
      <c r="H11" s="678"/>
      <c r="I11" s="678"/>
      <c r="J11" s="678"/>
      <c r="K11" s="678"/>
      <c r="L11" s="678"/>
      <c r="M11" s="678"/>
      <c r="N11" s="678"/>
      <c r="O11" s="678"/>
      <c r="P11" s="678"/>
      <c r="Q11" s="678"/>
      <c r="R11" s="678"/>
      <c r="S11" s="678"/>
      <c r="T11" s="678"/>
      <c r="U11" s="767">
        <v>0</v>
      </c>
      <c r="V11" s="769">
        <v>16</v>
      </c>
      <c r="W11" s="680">
        <v>0</v>
      </c>
      <c r="X11" s="681" t="s">
        <v>534</v>
      </c>
      <c r="Y11" s="779"/>
      <c r="Z11" s="260"/>
      <c r="AA11" s="260"/>
      <c r="AB11" s="260"/>
      <c r="AC11" s="260"/>
      <c r="AD11" s="260"/>
      <c r="AE11" s="260"/>
      <c r="AF11" s="260"/>
      <c r="AG11" s="260"/>
      <c r="AH11" s="260"/>
      <c r="AI11" s="260"/>
      <c r="AJ11" s="260"/>
      <c r="AK11" s="260"/>
      <c r="AL11" s="260"/>
      <c r="AM11" s="260"/>
      <c r="AN11" s="260"/>
      <c r="AO11" s="260"/>
      <c r="AP11" s="260"/>
      <c r="AQ11" s="260"/>
      <c r="AR11" s="260"/>
      <c r="AS11" s="260"/>
      <c r="AT11" s="260"/>
    </row>
    <row r="12" spans="1:46" ht="20.25">
      <c r="B12" s="682">
        <v>46273</v>
      </c>
      <c r="C12" s="533" t="s">
        <v>535</v>
      </c>
      <c r="D12" s="534" t="s">
        <v>533</v>
      </c>
      <c r="E12" s="535"/>
      <c r="F12" s="535"/>
      <c r="G12" s="535"/>
      <c r="H12" s="535"/>
      <c r="I12" s="535"/>
      <c r="J12" s="535"/>
      <c r="K12" s="535"/>
      <c r="L12" s="535"/>
      <c r="M12" s="535"/>
      <c r="N12" s="535"/>
      <c r="O12" s="774"/>
      <c r="P12" s="774"/>
      <c r="Q12" s="535"/>
      <c r="R12" s="535"/>
      <c r="S12" s="535"/>
      <c r="T12" s="535"/>
      <c r="U12" s="743">
        <v>0</v>
      </c>
      <c r="V12" s="743">
        <v>16</v>
      </c>
      <c r="W12" s="537">
        <v>0</v>
      </c>
      <c r="X12" s="538" t="s">
        <v>534</v>
      </c>
      <c r="Y12" s="763"/>
      <c r="Z12" s="260"/>
      <c r="AA12" s="260"/>
      <c r="AB12" s="260"/>
      <c r="AC12" s="260"/>
      <c r="AD12" s="260"/>
      <c r="AE12" s="260"/>
      <c r="AF12" s="260"/>
      <c r="AG12" s="260"/>
      <c r="AH12" s="260"/>
      <c r="AI12" s="260"/>
      <c r="AJ12" s="260"/>
      <c r="AK12" s="260"/>
      <c r="AL12" s="260"/>
      <c r="AM12" s="260"/>
      <c r="AN12" s="260"/>
      <c r="AO12" s="260"/>
      <c r="AP12" s="260"/>
      <c r="AQ12" s="260"/>
      <c r="AR12" s="260"/>
      <c r="AS12" s="260"/>
      <c r="AT12" s="260"/>
    </row>
    <row r="13" spans="1:46" ht="20.25">
      <c r="B13" s="682">
        <v>46303</v>
      </c>
      <c r="C13" s="533" t="s">
        <v>536</v>
      </c>
      <c r="D13" s="534" t="s">
        <v>533</v>
      </c>
      <c r="E13" s="535"/>
      <c r="F13" s="535"/>
      <c r="G13" s="774"/>
      <c r="H13" s="774"/>
      <c r="I13" s="774"/>
      <c r="J13" s="774"/>
      <c r="K13" s="774"/>
      <c r="L13" s="774"/>
      <c r="M13" s="774"/>
      <c r="N13" s="774"/>
      <c r="O13" s="774"/>
      <c r="P13" s="774"/>
      <c r="Q13" s="774"/>
      <c r="R13" s="774"/>
      <c r="S13" s="774"/>
      <c r="T13" s="535"/>
      <c r="U13" s="768">
        <v>13</v>
      </c>
      <c r="V13" s="768">
        <v>3</v>
      </c>
      <c r="W13" s="537">
        <f>+U13/16</f>
        <v>0.8125</v>
      </c>
      <c r="X13" s="775"/>
      <c r="Y13" s="763"/>
      <c r="Z13" s="260"/>
      <c r="AA13" s="260"/>
      <c r="AB13" s="260"/>
      <c r="AC13" s="260"/>
      <c r="AD13" s="260"/>
      <c r="AE13" s="260"/>
      <c r="AF13" s="260"/>
      <c r="AG13" s="260"/>
      <c r="AH13" s="260"/>
      <c r="AI13" s="260"/>
      <c r="AJ13" s="260"/>
      <c r="AK13" s="260"/>
      <c r="AL13" s="260"/>
      <c r="AM13" s="260"/>
      <c r="AN13" s="260"/>
      <c r="AO13" s="260"/>
      <c r="AP13" s="260"/>
      <c r="AQ13" s="260"/>
      <c r="AR13" s="260"/>
      <c r="AS13" s="260"/>
      <c r="AT13" s="260"/>
    </row>
    <row r="14" spans="1:46" ht="18.75">
      <c r="B14" s="675">
        <v>46334</v>
      </c>
      <c r="C14" s="533" t="s">
        <v>537</v>
      </c>
      <c r="D14" s="534" t="s">
        <v>533</v>
      </c>
      <c r="E14" s="535"/>
      <c r="F14" s="535"/>
      <c r="G14" s="535"/>
      <c r="H14" s="535"/>
      <c r="I14" s="535"/>
      <c r="J14" s="535"/>
      <c r="K14" s="535"/>
      <c r="L14" s="535"/>
      <c r="M14" s="535"/>
      <c r="N14" s="535"/>
      <c r="O14" s="535"/>
      <c r="P14" s="535"/>
      <c r="Q14" s="535"/>
      <c r="R14" s="535"/>
      <c r="S14" s="535"/>
      <c r="T14" s="535"/>
      <c r="U14" s="743">
        <v>0</v>
      </c>
      <c r="V14" s="743">
        <v>16</v>
      </c>
      <c r="W14" s="744">
        <f>+U14/16</f>
        <v>0</v>
      </c>
      <c r="X14" s="538" t="s">
        <v>534</v>
      </c>
      <c r="Y14" s="780"/>
      <c r="Z14" s="260"/>
      <c r="AA14" s="260"/>
      <c r="AB14" s="260"/>
      <c r="AC14" s="260"/>
      <c r="AD14" s="260"/>
      <c r="AE14" s="260"/>
      <c r="AF14" s="260"/>
      <c r="AG14" s="260"/>
      <c r="AH14" s="260"/>
      <c r="AI14" s="260"/>
      <c r="AJ14" s="260"/>
      <c r="AK14" s="260"/>
      <c r="AL14" s="260"/>
      <c r="AM14" s="260"/>
      <c r="AN14" s="260"/>
      <c r="AO14" s="260"/>
      <c r="AP14" s="260"/>
      <c r="AQ14" s="260"/>
      <c r="AR14" s="260"/>
      <c r="AS14" s="260"/>
      <c r="AT14" s="260"/>
    </row>
    <row r="15" spans="1:46" ht="18.75">
      <c r="B15" s="675">
        <v>46364</v>
      </c>
      <c r="C15" s="533" t="s">
        <v>538</v>
      </c>
      <c r="D15" s="534" t="s">
        <v>533</v>
      </c>
      <c r="E15" s="535"/>
      <c r="F15" s="535"/>
      <c r="G15" s="535"/>
      <c r="H15" s="535"/>
      <c r="I15" s="535"/>
      <c r="J15" s="535"/>
      <c r="K15" s="535"/>
      <c r="L15" s="535"/>
      <c r="M15" s="535"/>
      <c r="N15" s="535"/>
      <c r="O15" s="535"/>
      <c r="P15" s="535"/>
      <c r="Q15" s="535"/>
      <c r="R15" s="535"/>
      <c r="S15" s="535"/>
      <c r="T15" s="535"/>
      <c r="U15" s="743">
        <v>0</v>
      </c>
      <c r="V15" s="743">
        <v>16</v>
      </c>
      <c r="W15" s="537">
        <v>0</v>
      </c>
      <c r="X15" s="538" t="s">
        <v>534</v>
      </c>
      <c r="Y15" s="763"/>
      <c r="Z15" s="260"/>
      <c r="AA15" s="260"/>
      <c r="AB15" s="260"/>
      <c r="AC15" s="260"/>
      <c r="AD15" s="260"/>
      <c r="AE15" s="260"/>
      <c r="AF15" s="260"/>
      <c r="AG15" s="260"/>
      <c r="AH15" s="260"/>
      <c r="AI15" s="260"/>
      <c r="AJ15" s="260"/>
      <c r="AK15" s="260"/>
      <c r="AL15" s="260"/>
      <c r="AM15" s="260"/>
      <c r="AN15" s="260"/>
      <c r="AO15" s="260"/>
      <c r="AP15" s="260"/>
      <c r="AQ15" s="260"/>
      <c r="AR15" s="260"/>
      <c r="AS15" s="260"/>
      <c r="AT15" s="260"/>
    </row>
    <row r="16" spans="1:46" ht="20.25">
      <c r="B16" s="682" t="s">
        <v>541</v>
      </c>
      <c r="C16" s="533" t="s">
        <v>539</v>
      </c>
      <c r="D16" s="534" t="s">
        <v>533</v>
      </c>
      <c r="E16" s="535"/>
      <c r="F16" s="535"/>
      <c r="G16" s="774"/>
      <c r="H16" s="774"/>
      <c r="I16" s="774"/>
      <c r="J16" s="774"/>
      <c r="K16" s="774"/>
      <c r="L16" s="774"/>
      <c r="M16" s="774"/>
      <c r="N16" s="774"/>
      <c r="O16" s="774"/>
      <c r="P16" s="774"/>
      <c r="Q16" s="774"/>
      <c r="R16" s="774"/>
      <c r="S16" s="774"/>
      <c r="T16" s="535"/>
      <c r="U16" s="768">
        <v>13</v>
      </c>
      <c r="V16" s="768">
        <v>3</v>
      </c>
      <c r="W16" s="537">
        <f>+U16/16</f>
        <v>0.8125</v>
      </c>
      <c r="X16" s="775"/>
      <c r="Y16" s="763"/>
      <c r="Z16" s="260"/>
      <c r="AA16" s="260"/>
      <c r="AB16" s="260"/>
      <c r="AC16" s="260"/>
      <c r="AD16" s="260"/>
      <c r="AE16" s="260"/>
      <c r="AF16" s="260"/>
      <c r="AG16" s="260"/>
      <c r="AH16" s="260"/>
      <c r="AI16" s="260"/>
      <c r="AJ16" s="260"/>
      <c r="AK16" s="260"/>
      <c r="AL16" s="260"/>
      <c r="AM16" s="260"/>
      <c r="AN16" s="260"/>
      <c r="AO16" s="260"/>
      <c r="AP16" s="260"/>
      <c r="AQ16" s="260"/>
      <c r="AR16" s="260"/>
      <c r="AS16" s="260"/>
      <c r="AT16" s="260"/>
    </row>
    <row r="17" spans="2:46" ht="18.75">
      <c r="B17" s="682" t="s">
        <v>542</v>
      </c>
      <c r="C17" s="696" t="s">
        <v>540</v>
      </c>
      <c r="D17" s="697" t="s">
        <v>533</v>
      </c>
      <c r="E17" s="698"/>
      <c r="F17" s="698"/>
      <c r="G17" s="698"/>
      <c r="H17" s="698"/>
      <c r="I17" s="698"/>
      <c r="J17" s="698"/>
      <c r="K17" s="698"/>
      <c r="L17" s="698"/>
      <c r="M17" s="698"/>
      <c r="N17" s="698"/>
      <c r="O17" s="698"/>
      <c r="P17" s="698"/>
      <c r="Q17" s="698"/>
      <c r="R17" s="698"/>
      <c r="S17" s="698"/>
      <c r="T17" s="698"/>
      <c r="U17" s="749">
        <v>0</v>
      </c>
      <c r="V17" s="749">
        <v>16</v>
      </c>
      <c r="W17" s="765">
        <f>+U17/16</f>
        <v>0</v>
      </c>
      <c r="X17" s="789" t="s">
        <v>534</v>
      </c>
      <c r="Y17" s="766"/>
      <c r="Z17" s="260"/>
      <c r="AA17" s="260"/>
      <c r="AB17" s="260"/>
      <c r="AC17" s="260"/>
      <c r="AD17" s="260"/>
      <c r="AE17" s="260"/>
      <c r="AF17" s="260"/>
      <c r="AG17" s="260"/>
      <c r="AH17" s="260"/>
      <c r="AI17" s="260"/>
      <c r="AJ17" s="260"/>
      <c r="AK17" s="260"/>
      <c r="AL17" s="260"/>
      <c r="AM17" s="260"/>
      <c r="AN17" s="260"/>
      <c r="AO17" s="260"/>
      <c r="AP17" s="260"/>
      <c r="AQ17" s="260"/>
      <c r="AR17" s="260"/>
      <c r="AS17" s="260"/>
      <c r="AT17" s="260"/>
    </row>
    <row r="18" spans="2:46" ht="18.75">
      <c r="B18" s="675" t="s">
        <v>543</v>
      </c>
      <c r="C18" s="676" t="s">
        <v>532</v>
      </c>
      <c r="D18" s="677" t="s">
        <v>533</v>
      </c>
      <c r="E18" s="678"/>
      <c r="F18" s="678"/>
      <c r="G18" s="678"/>
      <c r="H18" s="678"/>
      <c r="I18" s="678"/>
      <c r="J18" s="678"/>
      <c r="K18" s="678"/>
      <c r="L18" s="678"/>
      <c r="M18" s="678"/>
      <c r="N18" s="678"/>
      <c r="O18" s="678"/>
      <c r="P18" s="678"/>
      <c r="Q18" s="678"/>
      <c r="R18" s="678"/>
      <c r="S18" s="678"/>
      <c r="T18" s="678"/>
      <c r="U18" s="767">
        <v>0</v>
      </c>
      <c r="V18" s="767">
        <v>16</v>
      </c>
      <c r="W18" s="680">
        <v>0</v>
      </c>
      <c r="X18" s="681" t="s">
        <v>534</v>
      </c>
      <c r="Y18" s="779"/>
      <c r="Z18" s="260"/>
      <c r="AA18" s="260"/>
      <c r="AB18" s="260"/>
      <c r="AC18" s="260"/>
      <c r="AD18" s="260"/>
      <c r="AE18" s="260"/>
      <c r="AF18" s="260"/>
      <c r="AG18" s="260"/>
      <c r="AH18" s="260"/>
      <c r="AI18" s="260"/>
      <c r="AJ18" s="260"/>
      <c r="AK18" s="260"/>
      <c r="AL18" s="260"/>
      <c r="AM18" s="260"/>
      <c r="AN18" s="260"/>
      <c r="AO18" s="260"/>
      <c r="AP18" s="260"/>
      <c r="AQ18" s="260"/>
      <c r="AR18" s="260"/>
      <c r="AS18" s="260"/>
      <c r="AT18" s="260"/>
    </row>
    <row r="19" spans="2:46" ht="20.25">
      <c r="B19" s="675" t="s">
        <v>544</v>
      </c>
      <c r="C19" s="533" t="s">
        <v>535</v>
      </c>
      <c r="D19" s="534" t="s">
        <v>533</v>
      </c>
      <c r="E19" s="535"/>
      <c r="F19" s="535"/>
      <c r="G19" s="774"/>
      <c r="H19" s="774"/>
      <c r="I19" s="535"/>
      <c r="J19" s="774"/>
      <c r="K19" s="535"/>
      <c r="L19" s="535"/>
      <c r="M19" s="535"/>
      <c r="N19" s="535"/>
      <c r="O19" s="535"/>
      <c r="P19" s="535"/>
      <c r="Q19" s="535"/>
      <c r="R19" s="535"/>
      <c r="S19" s="535"/>
      <c r="T19" s="535"/>
      <c r="U19" s="743">
        <v>3</v>
      </c>
      <c r="V19" s="743">
        <v>13</v>
      </c>
      <c r="W19" s="744">
        <f t="shared" ref="W19:W25" si="0">+U19/16</f>
        <v>0.1875</v>
      </c>
      <c r="X19" s="538" t="s">
        <v>534</v>
      </c>
      <c r="Y19" s="763"/>
      <c r="Z19" s="260"/>
      <c r="AA19" s="260"/>
      <c r="AB19" s="260"/>
      <c r="AC19" s="260"/>
      <c r="AD19" s="260"/>
      <c r="AE19" s="260"/>
      <c r="AF19" s="260"/>
      <c r="AG19" s="260"/>
      <c r="AH19" s="260"/>
      <c r="AI19" s="260"/>
      <c r="AJ19" s="260"/>
      <c r="AK19" s="260"/>
      <c r="AL19" s="260"/>
      <c r="AM19" s="260"/>
      <c r="AN19" s="260"/>
      <c r="AO19" s="260"/>
      <c r="AP19" s="260"/>
      <c r="AQ19" s="260"/>
      <c r="AR19" s="260"/>
      <c r="AS19" s="260"/>
      <c r="AT19" s="260"/>
    </row>
    <row r="20" spans="2:46" ht="18.75">
      <c r="B20" s="682" t="s">
        <v>545</v>
      </c>
      <c r="C20" s="533" t="s">
        <v>536</v>
      </c>
      <c r="D20" s="534" t="s">
        <v>533</v>
      </c>
      <c r="E20" s="535"/>
      <c r="F20" s="535"/>
      <c r="G20" s="535"/>
      <c r="H20" s="535"/>
      <c r="I20" s="535"/>
      <c r="J20" s="535"/>
      <c r="K20" s="535"/>
      <c r="L20" s="535"/>
      <c r="M20" s="535"/>
      <c r="N20" s="535"/>
      <c r="O20" s="535"/>
      <c r="P20" s="535"/>
      <c r="Q20" s="535"/>
      <c r="R20" s="535"/>
      <c r="S20" s="535"/>
      <c r="T20" s="535"/>
      <c r="U20" s="743">
        <v>0</v>
      </c>
      <c r="V20" s="743">
        <v>16</v>
      </c>
      <c r="W20" s="744">
        <f t="shared" si="0"/>
        <v>0</v>
      </c>
      <c r="X20" s="538" t="s">
        <v>534</v>
      </c>
      <c r="Y20" s="780"/>
      <c r="Z20" s="260"/>
      <c r="AA20" s="260"/>
      <c r="AB20" s="260"/>
      <c r="AC20" s="260"/>
      <c r="AD20" s="260"/>
      <c r="AE20" s="260"/>
      <c r="AF20" s="260"/>
      <c r="AG20" s="260"/>
      <c r="AH20" s="260"/>
      <c r="AI20" s="260"/>
      <c r="AJ20" s="260"/>
      <c r="AK20" s="260"/>
      <c r="AL20" s="260"/>
      <c r="AM20" s="260"/>
      <c r="AN20" s="260"/>
      <c r="AO20" s="260"/>
      <c r="AP20" s="260"/>
      <c r="AQ20" s="260"/>
      <c r="AR20" s="260"/>
      <c r="AS20" s="260"/>
      <c r="AT20" s="260"/>
    </row>
    <row r="21" spans="2:46" ht="18.75">
      <c r="B21" s="682" t="s">
        <v>546</v>
      </c>
      <c r="C21" s="533" t="s">
        <v>537</v>
      </c>
      <c r="D21" s="534" t="s">
        <v>533</v>
      </c>
      <c r="E21" s="535"/>
      <c r="F21" s="535"/>
      <c r="G21" s="535"/>
      <c r="H21" s="535"/>
      <c r="I21" s="535"/>
      <c r="J21" s="535"/>
      <c r="K21" s="535"/>
      <c r="L21" s="535"/>
      <c r="M21" s="535"/>
      <c r="N21" s="535"/>
      <c r="O21" s="535"/>
      <c r="P21" s="535"/>
      <c r="Q21" s="535"/>
      <c r="R21" s="535"/>
      <c r="S21" s="535"/>
      <c r="T21" s="535"/>
      <c r="U21" s="743">
        <v>0</v>
      </c>
      <c r="V21" s="743">
        <v>16</v>
      </c>
      <c r="W21" s="744">
        <f t="shared" si="0"/>
        <v>0</v>
      </c>
      <c r="X21" s="538" t="s">
        <v>534</v>
      </c>
      <c r="Y21" s="780"/>
      <c r="Z21" s="260"/>
      <c r="AA21" s="260"/>
      <c r="AB21" s="260"/>
      <c r="AC21" s="260"/>
      <c r="AD21" s="260"/>
      <c r="AE21" s="260"/>
      <c r="AF21" s="260"/>
      <c r="AG21" s="260"/>
      <c r="AH21" s="260"/>
      <c r="AI21" s="260"/>
      <c r="AJ21" s="260"/>
      <c r="AK21" s="260"/>
      <c r="AL21" s="260"/>
      <c r="AM21" s="260"/>
      <c r="AN21" s="260"/>
      <c r="AO21" s="260"/>
      <c r="AP21" s="260"/>
      <c r="AQ21" s="260"/>
      <c r="AR21" s="260"/>
      <c r="AS21" s="260"/>
      <c r="AT21" s="260"/>
    </row>
    <row r="22" spans="2:46" ht="18.75">
      <c r="B22" s="682" t="s">
        <v>547</v>
      </c>
      <c r="C22" s="533" t="s">
        <v>538</v>
      </c>
      <c r="D22" s="534" t="s">
        <v>533</v>
      </c>
      <c r="E22" s="535"/>
      <c r="F22" s="535"/>
      <c r="G22" s="535"/>
      <c r="H22" s="535"/>
      <c r="I22" s="535"/>
      <c r="J22" s="535"/>
      <c r="K22" s="535"/>
      <c r="L22" s="535"/>
      <c r="M22" s="535"/>
      <c r="N22" s="535"/>
      <c r="O22" s="535"/>
      <c r="P22" s="535"/>
      <c r="Q22" s="535"/>
      <c r="R22" s="535"/>
      <c r="S22" s="535"/>
      <c r="T22" s="535"/>
      <c r="U22" s="743">
        <v>0</v>
      </c>
      <c r="V22" s="743">
        <v>16</v>
      </c>
      <c r="W22" s="744">
        <f t="shared" si="0"/>
        <v>0</v>
      </c>
      <c r="X22" s="538" t="s">
        <v>534</v>
      </c>
      <c r="Y22" s="763"/>
      <c r="Z22" s="260"/>
      <c r="AA22" s="260"/>
      <c r="AB22" s="260"/>
      <c r="AC22" s="260"/>
      <c r="AD22" s="260"/>
      <c r="AE22" s="260"/>
      <c r="AF22" s="260"/>
      <c r="AG22" s="260"/>
      <c r="AH22" s="260"/>
      <c r="AI22" s="260"/>
      <c r="AJ22" s="260"/>
      <c r="AK22" s="260"/>
      <c r="AL22" s="260"/>
      <c r="AM22" s="260"/>
      <c r="AN22" s="260"/>
      <c r="AO22" s="260"/>
      <c r="AP22" s="260"/>
      <c r="AQ22" s="260"/>
      <c r="AR22" s="260"/>
      <c r="AS22" s="260"/>
      <c r="AT22" s="260"/>
    </row>
    <row r="23" spans="2:46" ht="20.25">
      <c r="B23" s="675" t="s">
        <v>548</v>
      </c>
      <c r="C23" s="533" t="s">
        <v>539</v>
      </c>
      <c r="D23" s="534" t="s">
        <v>533</v>
      </c>
      <c r="E23" s="535"/>
      <c r="F23" s="535"/>
      <c r="G23" s="774"/>
      <c r="H23" s="774"/>
      <c r="I23" s="774"/>
      <c r="J23" s="774"/>
      <c r="K23" s="774"/>
      <c r="L23" s="774"/>
      <c r="M23" s="774"/>
      <c r="N23" s="774"/>
      <c r="O23" s="774"/>
      <c r="P23" s="774"/>
      <c r="Q23" s="774"/>
      <c r="R23" s="774"/>
      <c r="S23" s="774"/>
      <c r="T23" s="774"/>
      <c r="U23" s="768">
        <v>14</v>
      </c>
      <c r="V23" s="768">
        <v>2</v>
      </c>
      <c r="W23" s="744">
        <f t="shared" si="0"/>
        <v>0.875</v>
      </c>
      <c r="X23" s="775"/>
      <c r="Y23" s="763"/>
      <c r="Z23" s="260"/>
      <c r="AA23" s="260"/>
      <c r="AB23" s="260"/>
      <c r="AC23" s="260"/>
      <c r="AD23" s="260"/>
      <c r="AE23" s="260"/>
      <c r="AF23" s="260"/>
      <c r="AG23" s="260"/>
      <c r="AH23" s="260"/>
      <c r="AI23" s="260"/>
      <c r="AJ23" s="260"/>
      <c r="AK23" s="260"/>
      <c r="AL23" s="260"/>
      <c r="AM23" s="260"/>
      <c r="AN23" s="260"/>
      <c r="AO23" s="260"/>
      <c r="AP23" s="260"/>
      <c r="AQ23" s="260"/>
      <c r="AR23" s="260"/>
      <c r="AS23" s="260"/>
      <c r="AT23" s="260"/>
    </row>
    <row r="24" spans="2:46" ht="18.75">
      <c r="B24" s="675" t="s">
        <v>549</v>
      </c>
      <c r="C24" s="776" t="s">
        <v>540</v>
      </c>
      <c r="D24" s="683" t="s">
        <v>533</v>
      </c>
      <c r="E24" s="797"/>
      <c r="F24" s="797"/>
      <c r="G24" s="797"/>
      <c r="H24" s="797"/>
      <c r="I24" s="797"/>
      <c r="J24" s="797"/>
      <c r="K24" s="797"/>
      <c r="L24" s="797"/>
      <c r="M24" s="797"/>
      <c r="N24" s="797"/>
      <c r="O24" s="797"/>
      <c r="P24" s="797"/>
      <c r="Q24" s="797"/>
      <c r="R24" s="797"/>
      <c r="S24" s="797"/>
      <c r="T24" s="797"/>
      <c r="U24" s="798">
        <v>0</v>
      </c>
      <c r="V24" s="798">
        <v>16</v>
      </c>
      <c r="W24" s="799">
        <f t="shared" si="0"/>
        <v>0</v>
      </c>
      <c r="X24" s="819" t="s">
        <v>534</v>
      </c>
      <c r="Y24" s="771"/>
      <c r="Z24" s="260"/>
      <c r="AA24" s="260"/>
      <c r="AB24" s="260"/>
      <c r="AC24" s="260"/>
      <c r="AD24" s="260"/>
      <c r="AE24" s="260"/>
      <c r="AF24" s="260"/>
      <c r="AG24" s="260"/>
      <c r="AH24" s="260"/>
      <c r="AI24" s="260"/>
      <c r="AJ24" s="260"/>
      <c r="AK24" s="260"/>
      <c r="AL24" s="260"/>
      <c r="AM24" s="260"/>
      <c r="AN24" s="260"/>
      <c r="AO24" s="260"/>
      <c r="AP24" s="260"/>
      <c r="AQ24" s="260"/>
      <c r="AR24" s="260"/>
      <c r="AS24" s="260"/>
      <c r="AT24" s="260"/>
    </row>
    <row r="25" spans="2:46" ht="20.25">
      <c r="B25" s="682" t="s">
        <v>550</v>
      </c>
      <c r="C25" s="800" t="s">
        <v>532</v>
      </c>
      <c r="D25" s="801" t="s">
        <v>533</v>
      </c>
      <c r="E25" s="774"/>
      <c r="F25" s="774"/>
      <c r="G25" s="774"/>
      <c r="H25" s="774"/>
      <c r="I25" s="774"/>
      <c r="J25" s="774"/>
      <c r="K25" s="774"/>
      <c r="L25" s="774"/>
      <c r="M25" s="774"/>
      <c r="N25" s="774"/>
      <c r="O25" s="774"/>
      <c r="P25" s="774"/>
      <c r="Q25" s="774"/>
      <c r="R25" s="774"/>
      <c r="S25" s="797"/>
      <c r="T25" s="797"/>
      <c r="U25" s="792">
        <v>14</v>
      </c>
      <c r="V25" s="792">
        <f>16-U25</f>
        <v>2</v>
      </c>
      <c r="W25" s="799">
        <f t="shared" si="0"/>
        <v>0.875</v>
      </c>
      <c r="X25" s="775"/>
      <c r="Y25" s="802"/>
      <c r="Z25" s="260"/>
      <c r="AA25" s="260"/>
      <c r="AB25" s="260"/>
      <c r="AC25" s="260"/>
      <c r="AD25" s="260"/>
      <c r="AE25" s="260"/>
      <c r="AF25" s="260"/>
      <c r="AG25" s="260"/>
      <c r="AH25" s="260"/>
      <c r="AI25" s="260"/>
      <c r="AJ25" s="260"/>
      <c r="AK25" s="260"/>
      <c r="AL25" s="260"/>
      <c r="AM25" s="260"/>
      <c r="AN25" s="260"/>
      <c r="AO25" s="260"/>
      <c r="AP25" s="260"/>
      <c r="AQ25" s="260"/>
      <c r="AR25" s="260"/>
      <c r="AS25" s="260"/>
      <c r="AT25" s="260"/>
    </row>
    <row r="26" spans="2:46" ht="18.75">
      <c r="B26" s="682" t="s">
        <v>551</v>
      </c>
      <c r="C26" s="533" t="s">
        <v>535</v>
      </c>
      <c r="D26" s="534" t="s">
        <v>552</v>
      </c>
      <c r="E26" s="797"/>
      <c r="F26" s="797"/>
      <c r="G26" s="797"/>
      <c r="H26" s="797"/>
      <c r="I26" s="797"/>
      <c r="J26" s="797"/>
      <c r="K26" s="797"/>
      <c r="L26" s="797"/>
      <c r="M26" s="797"/>
      <c r="N26" s="797"/>
      <c r="O26" s="797"/>
      <c r="P26" s="797"/>
      <c r="Q26" s="797"/>
      <c r="R26" s="797"/>
      <c r="S26" s="797"/>
      <c r="T26" s="797"/>
      <c r="U26" s="743">
        <v>0</v>
      </c>
      <c r="V26" s="743">
        <v>0</v>
      </c>
      <c r="W26" s="744">
        <v>0</v>
      </c>
      <c r="X26" s="819" t="s">
        <v>534</v>
      </c>
      <c r="Y26" s="763"/>
      <c r="Z26" s="260"/>
      <c r="AA26" s="260"/>
      <c r="AB26" s="260"/>
      <c r="AC26" s="260"/>
      <c r="AD26" s="260"/>
      <c r="AE26" s="260"/>
      <c r="AF26" s="260"/>
      <c r="AG26" s="260"/>
      <c r="AH26" s="260"/>
      <c r="AI26" s="260"/>
      <c r="AJ26" s="260"/>
      <c r="AK26" s="260"/>
      <c r="AL26" s="260"/>
      <c r="AM26" s="260"/>
      <c r="AN26" s="260"/>
      <c r="AO26" s="260"/>
      <c r="AP26" s="260"/>
      <c r="AQ26" s="260"/>
      <c r="AR26" s="260"/>
      <c r="AS26" s="260"/>
      <c r="AT26" s="260"/>
    </row>
    <row r="27" spans="2:46" ht="18.75">
      <c r="B27" s="675" t="s">
        <v>553</v>
      </c>
      <c r="C27" s="533" t="s">
        <v>536</v>
      </c>
      <c r="D27" s="534" t="s">
        <v>533</v>
      </c>
      <c r="E27" s="742"/>
      <c r="F27" s="742"/>
      <c r="G27" s="742"/>
      <c r="H27" s="742"/>
      <c r="I27" s="742"/>
      <c r="J27" s="742"/>
      <c r="K27" s="742"/>
      <c r="L27" s="742"/>
      <c r="M27" s="742"/>
      <c r="N27" s="742"/>
      <c r="O27" s="742"/>
      <c r="P27" s="742"/>
      <c r="Q27" s="742"/>
      <c r="R27" s="742"/>
      <c r="S27" s="742"/>
      <c r="T27" s="742"/>
      <c r="U27" s="743"/>
      <c r="V27" s="743"/>
      <c r="W27" s="744"/>
      <c r="X27" s="461"/>
      <c r="Y27" s="780"/>
      <c r="Z27" s="260"/>
      <c r="AA27" s="260"/>
      <c r="AB27" s="260"/>
      <c r="AC27" s="260"/>
      <c r="AD27" s="260"/>
      <c r="AE27" s="260"/>
      <c r="AF27" s="260"/>
      <c r="AG27" s="260"/>
      <c r="AH27" s="260"/>
      <c r="AI27" s="260"/>
      <c r="AJ27" s="260"/>
      <c r="AK27" s="260"/>
      <c r="AL27" s="260"/>
      <c r="AM27" s="260"/>
      <c r="AN27" s="260"/>
      <c r="AO27" s="260"/>
      <c r="AP27" s="260"/>
      <c r="AQ27" s="260"/>
      <c r="AR27" s="260"/>
      <c r="AS27" s="260"/>
      <c r="AT27" s="260"/>
    </row>
    <row r="28" spans="2:46" ht="20.25">
      <c r="B28" s="675" t="s">
        <v>554</v>
      </c>
      <c r="C28" s="533" t="s">
        <v>537</v>
      </c>
      <c r="D28" s="534" t="s">
        <v>533</v>
      </c>
      <c r="E28" s="742"/>
      <c r="F28" s="742"/>
      <c r="G28" s="742"/>
      <c r="H28" s="777"/>
      <c r="I28" s="777"/>
      <c r="J28" s="777"/>
      <c r="K28" s="742"/>
      <c r="L28" s="742"/>
      <c r="M28" s="777"/>
      <c r="N28" s="777"/>
      <c r="O28" s="777"/>
      <c r="P28" s="777"/>
      <c r="Q28" s="777"/>
      <c r="R28" s="777"/>
      <c r="S28" s="777"/>
      <c r="T28" s="777"/>
      <c r="U28" s="461"/>
      <c r="V28" s="461"/>
      <c r="W28" s="744"/>
      <c r="X28" s="461"/>
      <c r="Y28" s="763"/>
      <c r="Z28" s="260"/>
      <c r="AA28" s="260"/>
      <c r="AB28" s="260"/>
      <c r="AC28" s="260"/>
      <c r="AD28" s="260"/>
      <c r="AE28" s="260"/>
      <c r="AF28" s="260"/>
      <c r="AG28" s="260"/>
      <c r="AH28" s="260"/>
      <c r="AI28" s="260"/>
      <c r="AJ28" s="260"/>
      <c r="AK28" s="260"/>
      <c r="AL28" s="260"/>
      <c r="AM28" s="260"/>
      <c r="AN28" s="260"/>
      <c r="AO28" s="260"/>
      <c r="AP28" s="260"/>
      <c r="AQ28" s="260"/>
      <c r="AR28" s="260"/>
      <c r="AS28" s="260"/>
      <c r="AT28" s="260"/>
    </row>
    <row r="29" spans="2:46" ht="20.25">
      <c r="B29" s="682" t="s">
        <v>555</v>
      </c>
      <c r="C29" s="533" t="s">
        <v>538</v>
      </c>
      <c r="D29" s="534" t="s">
        <v>533</v>
      </c>
      <c r="E29" s="774"/>
      <c r="F29" s="774"/>
      <c r="G29" s="774"/>
      <c r="H29" s="774"/>
      <c r="I29" s="774"/>
      <c r="J29" s="774"/>
      <c r="K29" s="774"/>
      <c r="L29" s="774"/>
      <c r="M29" s="774"/>
      <c r="N29" s="774"/>
      <c r="O29" s="774"/>
      <c r="P29" s="774"/>
      <c r="Q29" s="774"/>
      <c r="R29" s="774"/>
      <c r="S29" s="774"/>
      <c r="T29" s="774"/>
      <c r="U29" s="768"/>
      <c r="V29" s="768"/>
      <c r="W29" s="744"/>
      <c r="X29" s="764"/>
      <c r="Y29" s="763"/>
      <c r="Z29" s="260"/>
      <c r="AA29" s="260"/>
      <c r="AB29" s="260"/>
      <c r="AC29" s="260"/>
      <c r="AD29" s="260"/>
      <c r="AE29" s="260"/>
      <c r="AF29" s="260"/>
      <c r="AG29" s="260"/>
      <c r="AH29" s="260"/>
      <c r="AI29" s="260"/>
      <c r="AJ29" s="260"/>
      <c r="AK29" s="260"/>
      <c r="AL29" s="260"/>
      <c r="AM29" s="260"/>
      <c r="AN29" s="260"/>
      <c r="AO29" s="260"/>
      <c r="AP29" s="260"/>
      <c r="AQ29" s="260"/>
      <c r="AR29" s="260"/>
      <c r="AS29" s="260"/>
      <c r="AT29" s="260"/>
    </row>
    <row r="30" spans="2:46" ht="20.25">
      <c r="B30" s="682" t="s">
        <v>556</v>
      </c>
      <c r="C30" s="533" t="s">
        <v>539</v>
      </c>
      <c r="D30" s="534" t="s">
        <v>533</v>
      </c>
      <c r="E30" s="742"/>
      <c r="F30" s="742"/>
      <c r="G30" s="742"/>
      <c r="H30" s="742"/>
      <c r="I30" s="742"/>
      <c r="J30" s="742"/>
      <c r="K30" s="742"/>
      <c r="L30" s="742"/>
      <c r="M30" s="774"/>
      <c r="N30" s="774"/>
      <c r="O30" s="742"/>
      <c r="P30" s="742"/>
      <c r="Q30" s="742"/>
      <c r="R30" s="742"/>
      <c r="S30" s="742"/>
      <c r="T30" s="742"/>
      <c r="U30" s="743"/>
      <c r="V30" s="743"/>
      <c r="W30" s="744"/>
      <c r="X30" s="764"/>
      <c r="Y30" s="763"/>
      <c r="Z30" s="260"/>
      <c r="AA30" s="260"/>
      <c r="AB30" s="260"/>
      <c r="AC30" s="260"/>
      <c r="AD30" s="260"/>
      <c r="AE30" s="260"/>
      <c r="AF30" s="260"/>
      <c r="AG30" s="260"/>
      <c r="AH30" s="260"/>
      <c r="AI30" s="260"/>
      <c r="AJ30" s="260"/>
      <c r="AK30" s="260"/>
      <c r="AL30" s="260"/>
      <c r="AM30" s="260"/>
      <c r="AN30" s="260"/>
      <c r="AO30" s="260"/>
      <c r="AP30" s="260"/>
      <c r="AQ30" s="260"/>
      <c r="AR30" s="260"/>
      <c r="AS30" s="260"/>
      <c r="AT30" s="260"/>
    </row>
    <row r="31" spans="2:46" ht="20.25">
      <c r="B31" s="682" t="s">
        <v>557</v>
      </c>
      <c r="C31" s="696" t="s">
        <v>540</v>
      </c>
      <c r="D31" s="697" t="s">
        <v>533</v>
      </c>
      <c r="E31" s="748"/>
      <c r="F31" s="748"/>
      <c r="G31" s="748"/>
      <c r="H31" s="781"/>
      <c r="I31" s="781"/>
      <c r="J31" s="781"/>
      <c r="K31" s="781"/>
      <c r="L31" s="748"/>
      <c r="M31" s="748"/>
      <c r="N31" s="781"/>
      <c r="O31" s="781"/>
      <c r="P31" s="781"/>
      <c r="Q31" s="781"/>
      <c r="R31" s="748"/>
      <c r="S31" s="781"/>
      <c r="T31" s="781"/>
      <c r="U31" s="750"/>
      <c r="V31" s="750"/>
      <c r="W31" s="765"/>
      <c r="X31" s="750"/>
      <c r="Y31" s="766"/>
      <c r="Z31" s="260"/>
      <c r="AA31" s="260"/>
      <c r="AB31" s="260"/>
      <c r="AC31" s="260"/>
      <c r="AD31" s="260"/>
      <c r="AE31" s="260"/>
      <c r="AF31" s="260"/>
      <c r="AG31" s="260"/>
      <c r="AH31" s="260"/>
      <c r="AI31" s="260"/>
      <c r="AJ31" s="260"/>
      <c r="AK31" s="260"/>
      <c r="AL31" s="260"/>
      <c r="AM31" s="260"/>
      <c r="AN31" s="260"/>
      <c r="AO31" s="260"/>
      <c r="AP31" s="260"/>
      <c r="AQ31" s="260"/>
      <c r="AR31" s="260"/>
      <c r="AS31" s="260"/>
      <c r="AT31" s="260"/>
    </row>
    <row r="32" spans="2:46" ht="18">
      <c r="B32" s="682" t="s">
        <v>558</v>
      </c>
      <c r="C32" s="676" t="s">
        <v>532</v>
      </c>
      <c r="D32" s="677" t="s">
        <v>533</v>
      </c>
      <c r="E32" s="769"/>
      <c r="F32" s="769"/>
      <c r="G32" s="769"/>
      <c r="H32" s="769"/>
      <c r="I32" s="769"/>
      <c r="J32" s="769"/>
      <c r="K32" s="769"/>
      <c r="L32" s="769"/>
      <c r="M32" s="769"/>
      <c r="N32" s="769"/>
      <c r="O32" s="769"/>
      <c r="P32" s="769"/>
      <c r="Q32" s="769"/>
      <c r="R32" s="769"/>
      <c r="S32" s="769"/>
      <c r="T32" s="769"/>
      <c r="U32" s="769"/>
      <c r="V32" s="769"/>
      <c r="W32" s="769"/>
      <c r="X32" s="769"/>
      <c r="Y32" s="779"/>
      <c r="Z32" s="260"/>
      <c r="AA32" s="260"/>
      <c r="AB32" s="260"/>
      <c r="AC32" s="260"/>
      <c r="AD32" s="260"/>
      <c r="AE32" s="260"/>
      <c r="AF32" s="260"/>
      <c r="AG32" s="260"/>
      <c r="AH32" s="260"/>
      <c r="AI32" s="260"/>
      <c r="AJ32" s="260"/>
      <c r="AK32" s="260"/>
      <c r="AL32" s="260"/>
      <c r="AM32" s="260"/>
      <c r="AN32" s="260"/>
      <c r="AO32" s="260"/>
      <c r="AP32" s="260"/>
      <c r="AQ32" s="260"/>
      <c r="AR32" s="260"/>
      <c r="AS32" s="260"/>
      <c r="AT32" s="260"/>
    </row>
    <row r="33" spans="2:46" ht="18">
      <c r="B33" s="682" t="s">
        <v>559</v>
      </c>
      <c r="C33" s="533" t="s">
        <v>535</v>
      </c>
      <c r="D33" s="534" t="s">
        <v>533</v>
      </c>
      <c r="E33" s="461"/>
      <c r="F33" s="461"/>
      <c r="G33" s="461"/>
      <c r="H33" s="461"/>
      <c r="I33" s="461"/>
      <c r="J33" s="461"/>
      <c r="K33" s="461"/>
      <c r="L33" s="461"/>
      <c r="M33" s="461"/>
      <c r="N33" s="461"/>
      <c r="O33" s="461"/>
      <c r="P33" s="461"/>
      <c r="Q33" s="461"/>
      <c r="R33" s="461"/>
      <c r="S33" s="461"/>
      <c r="T33" s="461"/>
      <c r="U33" s="461"/>
      <c r="V33" s="461"/>
      <c r="W33" s="461"/>
      <c r="X33" s="461"/>
      <c r="Y33" s="763"/>
      <c r="Z33" s="260"/>
      <c r="AA33" s="260"/>
      <c r="AB33" s="260"/>
      <c r="AC33" s="260"/>
      <c r="AD33" s="260"/>
      <c r="AE33" s="260"/>
      <c r="AF33" s="260"/>
      <c r="AG33" s="260"/>
      <c r="AH33" s="260"/>
      <c r="AI33" s="260"/>
      <c r="AJ33" s="260"/>
      <c r="AK33" s="260"/>
      <c r="AL33" s="260"/>
      <c r="AM33" s="260"/>
      <c r="AN33" s="260"/>
      <c r="AO33" s="260"/>
      <c r="AP33" s="260"/>
      <c r="AQ33" s="260"/>
      <c r="AR33" s="260"/>
      <c r="AS33" s="260"/>
      <c r="AT33" s="260"/>
    </row>
    <row r="34" spans="2:46" ht="18">
      <c r="B34" s="675" t="s">
        <v>560</v>
      </c>
      <c r="C34" s="776" t="s">
        <v>536</v>
      </c>
      <c r="D34" s="683" t="s">
        <v>533</v>
      </c>
      <c r="E34" s="770"/>
      <c r="F34" s="770"/>
      <c r="G34" s="770"/>
      <c r="H34" s="770"/>
      <c r="I34" s="770"/>
      <c r="J34" s="770"/>
      <c r="K34" s="770"/>
      <c r="L34" s="770"/>
      <c r="M34" s="770"/>
      <c r="N34" s="770"/>
      <c r="O34" s="770"/>
      <c r="P34" s="770"/>
      <c r="Q34" s="770"/>
      <c r="R34" s="770"/>
      <c r="S34" s="770"/>
      <c r="T34" s="770"/>
      <c r="U34" s="770"/>
      <c r="V34" s="770"/>
      <c r="W34" s="770"/>
      <c r="X34" s="770"/>
      <c r="Y34" s="771"/>
      <c r="Z34" s="260"/>
      <c r="AA34" s="260"/>
      <c r="AB34" s="260"/>
      <c r="AC34" s="260"/>
      <c r="AD34" s="260"/>
      <c r="AE34" s="260"/>
      <c r="AF34" s="260"/>
      <c r="AG34" s="260"/>
      <c r="AH34" s="260"/>
      <c r="AI34" s="260"/>
      <c r="AJ34" s="260"/>
      <c r="AK34" s="260"/>
      <c r="AL34" s="260"/>
      <c r="AM34" s="260"/>
      <c r="AN34" s="260"/>
      <c r="AO34" s="260"/>
      <c r="AP34" s="260"/>
      <c r="AQ34" s="260"/>
      <c r="AR34" s="260"/>
      <c r="AS34" s="260"/>
      <c r="AT34" s="260"/>
    </row>
    <row r="35" spans="2:46" ht="18">
      <c r="B35" s="747"/>
      <c r="E35" s="260"/>
      <c r="F35" s="260"/>
      <c r="G35" s="260"/>
      <c r="H35" s="260"/>
      <c r="I35" s="260"/>
      <c r="J35" s="260"/>
      <c r="K35" s="260"/>
      <c r="L35" s="260"/>
      <c r="M35" s="260"/>
      <c r="N35" s="260"/>
      <c r="O35" s="260"/>
      <c r="P35" s="260"/>
      <c r="Q35" s="260"/>
      <c r="R35" s="260"/>
      <c r="S35" s="260"/>
      <c r="T35" s="260"/>
      <c r="U35" s="260"/>
      <c r="V35" s="260"/>
      <c r="W35" s="260"/>
      <c r="X35" s="260"/>
      <c r="Y35" s="260"/>
      <c r="Z35" s="260"/>
      <c r="AA35" s="260"/>
      <c r="AB35" s="260"/>
      <c r="AC35" s="260"/>
      <c r="AD35" s="260"/>
      <c r="AE35" s="260"/>
      <c r="AF35" s="260"/>
      <c r="AG35" s="260"/>
      <c r="AH35" s="260"/>
      <c r="AI35" s="260"/>
      <c r="AJ35" s="260"/>
      <c r="AK35" s="260"/>
      <c r="AL35" s="260"/>
      <c r="AM35" s="260"/>
      <c r="AN35" s="260"/>
      <c r="AO35" s="260"/>
      <c r="AP35" s="260"/>
      <c r="AQ35" s="260"/>
      <c r="AR35" s="260"/>
      <c r="AS35" s="260"/>
      <c r="AT35" s="260"/>
    </row>
    <row r="36" spans="2:46">
      <c r="E36" s="260"/>
      <c r="F36" s="260"/>
      <c r="G36" s="260"/>
      <c r="H36" s="260"/>
      <c r="I36" s="260"/>
      <c r="J36" s="260"/>
      <c r="K36" s="260"/>
      <c r="L36" s="260"/>
      <c r="M36" s="260"/>
      <c r="N36" s="260"/>
      <c r="O36" s="260"/>
      <c r="P36" s="260"/>
      <c r="Q36" s="260"/>
      <c r="R36" s="260"/>
      <c r="S36" s="260"/>
      <c r="T36" s="260"/>
      <c r="U36" s="260"/>
      <c r="V36" s="260"/>
      <c r="W36" s="260"/>
      <c r="X36" s="260"/>
      <c r="Y36" s="260"/>
      <c r="Z36" s="260"/>
      <c r="AA36" s="260"/>
      <c r="AB36" s="260"/>
      <c r="AC36" s="260"/>
      <c r="AD36" s="260"/>
      <c r="AE36" s="260"/>
      <c r="AF36" s="260"/>
      <c r="AG36" s="260"/>
      <c r="AH36" s="260"/>
      <c r="AI36" s="260"/>
      <c r="AJ36" s="260"/>
      <c r="AK36" s="260"/>
      <c r="AL36" s="260"/>
      <c r="AM36" s="260"/>
      <c r="AN36" s="260"/>
      <c r="AO36" s="260"/>
      <c r="AP36" s="260"/>
      <c r="AQ36" s="260"/>
      <c r="AR36" s="260"/>
      <c r="AS36" s="260"/>
      <c r="AT36" s="260"/>
    </row>
    <row r="37" spans="2:46">
      <c r="E37" s="260"/>
      <c r="F37" s="260"/>
      <c r="G37" s="260"/>
      <c r="H37" s="260"/>
      <c r="I37" s="260"/>
      <c r="J37" s="260"/>
      <c r="K37" s="260"/>
      <c r="L37" s="260"/>
      <c r="M37" s="260"/>
      <c r="N37" s="260"/>
      <c r="O37" s="260"/>
      <c r="P37" s="260"/>
      <c r="Q37" s="260"/>
      <c r="R37" s="260"/>
      <c r="S37" s="260"/>
      <c r="T37" s="260"/>
      <c r="U37" s="260"/>
      <c r="V37" s="260"/>
      <c r="W37" s="260"/>
      <c r="X37" s="260"/>
      <c r="Y37" s="260"/>
      <c r="Z37" s="260"/>
      <c r="AA37" s="260"/>
      <c r="AB37" s="260"/>
      <c r="AC37" s="260"/>
      <c r="AD37" s="260"/>
      <c r="AE37" s="260"/>
      <c r="AF37" s="260"/>
      <c r="AG37" s="260"/>
      <c r="AH37" s="260"/>
      <c r="AI37" s="260"/>
      <c r="AJ37" s="260"/>
      <c r="AK37" s="260"/>
      <c r="AL37" s="260"/>
      <c r="AM37" s="260"/>
      <c r="AN37" s="260"/>
      <c r="AO37" s="260"/>
      <c r="AP37" s="260"/>
      <c r="AQ37" s="260"/>
      <c r="AR37" s="260"/>
      <c r="AS37" s="260"/>
      <c r="AT37" s="260"/>
    </row>
    <row r="38" spans="2:46">
      <c r="E38" s="260"/>
      <c r="F38" s="260"/>
      <c r="G38" s="260"/>
      <c r="H38" s="260"/>
      <c r="I38" s="260"/>
      <c r="J38" s="260"/>
      <c r="K38" s="260"/>
      <c r="L38" s="260"/>
      <c r="M38" s="260"/>
      <c r="N38" s="260"/>
      <c r="O38" s="260"/>
      <c r="P38" s="260"/>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60"/>
      <c r="AR38" s="260"/>
      <c r="AS38" s="260"/>
      <c r="AT38" s="260"/>
    </row>
    <row r="39" spans="2:46">
      <c r="E39" s="260"/>
      <c r="F39" s="260"/>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row>
    <row r="40" spans="2:46">
      <c r="E40" s="260"/>
      <c r="F40" s="260"/>
      <c r="G40" s="260"/>
      <c r="H40" s="260"/>
      <c r="I40" s="260"/>
      <c r="J40" s="260"/>
      <c r="K40" s="260"/>
      <c r="L40" s="260"/>
      <c r="M40" s="260"/>
      <c r="N40" s="260"/>
      <c r="O40" s="260"/>
      <c r="P40" s="260"/>
      <c r="Q40" s="260"/>
      <c r="R40" s="260"/>
      <c r="S40" s="260"/>
      <c r="T40" s="260"/>
      <c r="U40" s="260"/>
      <c r="V40" s="260"/>
      <c r="W40" s="260"/>
      <c r="X40" s="260"/>
      <c r="Y40" s="260"/>
      <c r="Z40" s="260"/>
      <c r="AA40" s="260"/>
      <c r="AB40" s="260"/>
      <c r="AC40" s="260"/>
      <c r="AD40" s="260"/>
      <c r="AE40" s="260"/>
      <c r="AF40" s="260"/>
      <c r="AG40" s="260"/>
      <c r="AH40" s="260"/>
      <c r="AI40" s="260"/>
      <c r="AJ40" s="260"/>
      <c r="AK40" s="260"/>
      <c r="AL40" s="260"/>
      <c r="AM40" s="260"/>
      <c r="AN40" s="260"/>
      <c r="AO40" s="260"/>
      <c r="AP40" s="260"/>
      <c r="AQ40" s="260"/>
      <c r="AR40" s="260"/>
      <c r="AS40" s="260"/>
      <c r="AT40" s="260"/>
    </row>
    <row r="41" spans="2:46">
      <c r="E41" s="260"/>
      <c r="F41" s="260"/>
      <c r="G41" s="260"/>
      <c r="H41" s="260"/>
      <c r="I41" s="260"/>
      <c r="J41" s="260"/>
      <c r="K41" s="260"/>
      <c r="L41" s="260"/>
      <c r="M41" s="260"/>
      <c r="N41" s="260"/>
      <c r="O41" s="260"/>
      <c r="P41" s="260"/>
      <c r="Q41" s="260"/>
      <c r="R41" s="260"/>
      <c r="S41" s="260"/>
      <c r="T41" s="260"/>
      <c r="U41" s="260"/>
      <c r="V41" s="260"/>
      <c r="W41" s="260"/>
      <c r="X41" s="260"/>
      <c r="Y41" s="260"/>
      <c r="Z41" s="260"/>
      <c r="AA41" s="260"/>
      <c r="AB41" s="260"/>
      <c r="AC41" s="260"/>
      <c r="AD41" s="260"/>
      <c r="AE41" s="260"/>
      <c r="AF41" s="260"/>
      <c r="AG41" s="260"/>
      <c r="AH41" s="260"/>
      <c r="AI41" s="260"/>
      <c r="AJ41" s="260"/>
      <c r="AK41" s="260"/>
      <c r="AL41" s="260"/>
      <c r="AM41" s="260"/>
      <c r="AN41" s="260"/>
      <c r="AO41" s="260"/>
      <c r="AP41" s="260"/>
      <c r="AQ41" s="260"/>
      <c r="AR41" s="260"/>
      <c r="AS41" s="260"/>
      <c r="AT41" s="260"/>
    </row>
    <row r="42" spans="2:46">
      <c r="E42" s="260"/>
      <c r="F42" s="260"/>
      <c r="G42" s="260"/>
      <c r="H42" s="260"/>
      <c r="I42" s="260"/>
      <c r="J42" s="260"/>
      <c r="K42" s="260"/>
      <c r="L42" s="260"/>
      <c r="M42" s="260"/>
      <c r="N42" s="260"/>
      <c r="O42" s="260"/>
      <c r="P42" s="260"/>
      <c r="Q42" s="260"/>
      <c r="R42" s="260"/>
      <c r="S42" s="260"/>
      <c r="T42" s="260"/>
      <c r="U42" s="260"/>
      <c r="V42" s="260"/>
      <c r="W42" s="260"/>
      <c r="X42" s="260"/>
      <c r="Y42" s="260"/>
      <c r="Z42" s="260"/>
      <c r="AA42" s="260"/>
      <c r="AB42" s="260"/>
      <c r="AC42" s="260"/>
      <c r="AD42" s="260"/>
      <c r="AE42" s="260"/>
      <c r="AF42" s="260"/>
      <c r="AG42" s="260"/>
      <c r="AH42" s="260"/>
      <c r="AI42" s="260"/>
      <c r="AJ42" s="260"/>
      <c r="AK42" s="260"/>
      <c r="AL42" s="260"/>
      <c r="AM42" s="260"/>
      <c r="AN42" s="260"/>
      <c r="AO42" s="260"/>
      <c r="AP42" s="260"/>
      <c r="AQ42" s="260"/>
      <c r="AR42" s="260"/>
      <c r="AS42" s="260"/>
      <c r="AT42" s="260"/>
    </row>
    <row r="43" spans="2:46">
      <c r="E43" s="260"/>
      <c r="F43" s="260"/>
      <c r="G43" s="260"/>
      <c r="H43" s="260"/>
      <c r="I43" s="260"/>
      <c r="J43" s="260"/>
      <c r="K43" s="260"/>
      <c r="L43" s="260"/>
      <c r="M43" s="260"/>
      <c r="N43" s="260"/>
      <c r="O43" s="260"/>
      <c r="P43" s="260"/>
      <c r="Q43" s="260"/>
      <c r="R43" s="260"/>
      <c r="S43" s="260"/>
      <c r="T43" s="260"/>
      <c r="U43" s="260"/>
      <c r="V43" s="260"/>
      <c r="W43" s="260"/>
      <c r="X43" s="260"/>
      <c r="Y43" s="260"/>
      <c r="Z43" s="260"/>
      <c r="AA43" s="260"/>
      <c r="AB43" s="260"/>
      <c r="AC43" s="260"/>
      <c r="AD43" s="260"/>
      <c r="AE43" s="260"/>
      <c r="AF43" s="260"/>
      <c r="AG43" s="260"/>
      <c r="AH43" s="260"/>
      <c r="AI43" s="260"/>
      <c r="AJ43" s="260"/>
      <c r="AK43" s="260"/>
      <c r="AL43" s="260"/>
      <c r="AM43" s="260"/>
      <c r="AN43" s="260"/>
      <c r="AO43" s="260"/>
      <c r="AP43" s="260"/>
      <c r="AQ43" s="260"/>
      <c r="AR43" s="260"/>
      <c r="AS43" s="260"/>
      <c r="AT43" s="260"/>
    </row>
    <row r="44" spans="2:46">
      <c r="E44" s="260"/>
      <c r="F44" s="260"/>
      <c r="G44" s="260"/>
      <c r="H44" s="260"/>
      <c r="I44" s="260"/>
      <c r="J44" s="260"/>
      <c r="K44" s="260"/>
      <c r="L44" s="260"/>
      <c r="M44" s="260"/>
      <c r="N44" s="260"/>
      <c r="O44" s="260"/>
      <c r="P44" s="260"/>
      <c r="Q44" s="260"/>
      <c r="R44" s="260"/>
      <c r="S44" s="260"/>
      <c r="T44" s="260"/>
      <c r="U44" s="260"/>
      <c r="V44" s="260"/>
      <c r="W44" s="260"/>
      <c r="X44" s="260"/>
      <c r="Y44" s="260"/>
      <c r="Z44" s="260"/>
      <c r="AA44" s="260"/>
      <c r="AB44" s="260"/>
      <c r="AC44" s="260"/>
      <c r="AD44" s="260"/>
      <c r="AE44" s="260"/>
      <c r="AF44" s="260"/>
      <c r="AG44" s="260"/>
      <c r="AH44" s="260"/>
      <c r="AI44" s="260"/>
      <c r="AJ44" s="260"/>
      <c r="AK44" s="260"/>
      <c r="AL44" s="260"/>
      <c r="AM44" s="260"/>
      <c r="AN44" s="260"/>
      <c r="AO44" s="260"/>
      <c r="AP44" s="260"/>
      <c r="AQ44" s="260"/>
      <c r="AR44" s="260"/>
      <c r="AS44" s="260"/>
      <c r="AT44" s="260"/>
    </row>
    <row r="45" spans="2:46">
      <c r="E45" s="260"/>
      <c r="F45" s="260"/>
      <c r="G45" s="260"/>
      <c r="H45" s="260"/>
      <c r="I45" s="260"/>
      <c r="J45" s="260"/>
      <c r="K45" s="260"/>
      <c r="L45" s="260"/>
      <c r="M45" s="260"/>
      <c r="N45" s="260"/>
      <c r="O45" s="260"/>
      <c r="P45" s="260"/>
      <c r="Q45" s="260"/>
      <c r="R45" s="260"/>
      <c r="S45" s="260"/>
      <c r="T45" s="260"/>
      <c r="U45" s="260"/>
      <c r="V45" s="260"/>
      <c r="W45" s="260"/>
      <c r="X45" s="260"/>
      <c r="Y45" s="260"/>
      <c r="Z45" s="260"/>
      <c r="AA45" s="260"/>
      <c r="AB45" s="260"/>
      <c r="AC45" s="260"/>
      <c r="AD45" s="260"/>
      <c r="AE45" s="260"/>
      <c r="AF45" s="260"/>
      <c r="AG45" s="260"/>
      <c r="AH45" s="260"/>
      <c r="AI45" s="260"/>
      <c r="AJ45" s="260"/>
      <c r="AK45" s="260"/>
      <c r="AL45" s="260"/>
      <c r="AM45" s="260"/>
      <c r="AN45" s="260"/>
      <c r="AO45" s="260"/>
      <c r="AP45" s="260"/>
      <c r="AQ45" s="260"/>
      <c r="AR45" s="260"/>
      <c r="AS45" s="260"/>
      <c r="AT45" s="260"/>
    </row>
    <row r="46" spans="2:46">
      <c r="E46" s="260"/>
      <c r="F46" s="260"/>
      <c r="G46" s="260"/>
      <c r="H46" s="260"/>
      <c r="I46" s="260"/>
      <c r="J46" s="260"/>
      <c r="K46" s="260"/>
      <c r="L46" s="260"/>
      <c r="M46" s="260"/>
      <c r="N46" s="260"/>
      <c r="O46" s="260"/>
      <c r="P46" s="260"/>
      <c r="Q46" s="260"/>
      <c r="R46" s="260"/>
      <c r="S46" s="260"/>
      <c r="T46" s="260"/>
      <c r="U46" s="260"/>
      <c r="V46" s="260"/>
      <c r="W46" s="260"/>
      <c r="X46" s="260"/>
      <c r="Y46" s="260"/>
      <c r="Z46" s="260"/>
      <c r="AA46" s="260"/>
      <c r="AB46" s="260"/>
      <c r="AC46" s="260"/>
      <c r="AD46" s="260"/>
      <c r="AE46" s="260"/>
      <c r="AF46" s="260"/>
      <c r="AG46" s="260"/>
      <c r="AH46" s="260"/>
      <c r="AI46" s="260"/>
      <c r="AJ46" s="260"/>
      <c r="AK46" s="260"/>
      <c r="AL46" s="260"/>
      <c r="AM46" s="260"/>
      <c r="AN46" s="260"/>
      <c r="AO46" s="260"/>
      <c r="AP46" s="260"/>
      <c r="AQ46" s="260"/>
      <c r="AR46" s="260"/>
      <c r="AS46" s="260"/>
      <c r="AT46" s="260"/>
    </row>
    <row r="47" spans="2:46">
      <c r="E47" s="260"/>
      <c r="F47" s="260"/>
      <c r="G47" s="260"/>
      <c r="H47" s="260"/>
      <c r="I47" s="260"/>
      <c r="J47" s="260"/>
      <c r="K47" s="260"/>
      <c r="L47" s="260"/>
      <c r="M47" s="260"/>
      <c r="N47" s="260"/>
      <c r="O47" s="260"/>
      <c r="P47" s="260"/>
      <c r="Q47" s="260"/>
      <c r="R47" s="260"/>
      <c r="S47" s="260"/>
      <c r="T47" s="260"/>
      <c r="U47" s="260"/>
      <c r="V47" s="260"/>
      <c r="W47" s="260"/>
      <c r="X47" s="260"/>
      <c r="Y47" s="260"/>
      <c r="Z47" s="260"/>
      <c r="AA47" s="260"/>
      <c r="AB47" s="260"/>
      <c r="AC47" s="260"/>
      <c r="AD47" s="260"/>
      <c r="AE47" s="260"/>
      <c r="AF47" s="260"/>
      <c r="AG47" s="260"/>
      <c r="AH47" s="260"/>
      <c r="AI47" s="260"/>
      <c r="AJ47" s="260"/>
      <c r="AK47" s="260"/>
      <c r="AL47" s="260"/>
      <c r="AM47" s="260"/>
      <c r="AN47" s="260"/>
      <c r="AO47" s="260"/>
      <c r="AP47" s="260"/>
      <c r="AQ47" s="260"/>
      <c r="AR47" s="260"/>
      <c r="AS47" s="260"/>
      <c r="AT47" s="260"/>
    </row>
    <row r="48" spans="2:46">
      <c r="E48" s="260"/>
      <c r="F48" s="260"/>
      <c r="G48" s="260"/>
      <c r="H48" s="260"/>
      <c r="I48" s="260"/>
      <c r="J48" s="260"/>
      <c r="K48" s="260"/>
      <c r="L48" s="260"/>
      <c r="M48" s="260"/>
      <c r="N48" s="260"/>
      <c r="O48" s="260"/>
      <c r="P48" s="260"/>
      <c r="Q48" s="260"/>
      <c r="R48" s="260"/>
      <c r="S48" s="260"/>
      <c r="T48" s="260"/>
      <c r="U48" s="260"/>
      <c r="V48" s="260"/>
      <c r="W48" s="260"/>
      <c r="X48" s="260"/>
      <c r="Y48" s="260"/>
      <c r="Z48" s="260"/>
      <c r="AA48" s="260"/>
      <c r="AB48" s="260"/>
      <c r="AC48" s="260"/>
      <c r="AD48" s="260"/>
      <c r="AE48" s="260"/>
      <c r="AF48" s="260"/>
      <c r="AG48" s="260"/>
      <c r="AH48" s="260"/>
      <c r="AI48" s="260"/>
      <c r="AJ48" s="260"/>
      <c r="AK48" s="260"/>
      <c r="AL48" s="260"/>
      <c r="AM48" s="260"/>
      <c r="AN48" s="260"/>
      <c r="AO48" s="260"/>
      <c r="AP48" s="260"/>
      <c r="AQ48" s="260"/>
      <c r="AR48" s="260"/>
      <c r="AS48" s="260"/>
      <c r="AT48" s="260"/>
    </row>
    <row r="49" spans="5:46">
      <c r="E49" s="260"/>
      <c r="F49" s="260"/>
      <c r="G49" s="260"/>
      <c r="H49" s="260"/>
      <c r="I49" s="260"/>
      <c r="J49" s="260"/>
      <c r="K49" s="260"/>
      <c r="L49" s="260"/>
      <c r="M49" s="260"/>
      <c r="N49" s="260"/>
      <c r="O49" s="260"/>
      <c r="P49" s="260"/>
      <c r="Q49" s="260"/>
      <c r="R49" s="260"/>
      <c r="S49" s="260"/>
      <c r="T49" s="260"/>
      <c r="U49" s="260"/>
      <c r="V49" s="260"/>
      <c r="W49" s="260"/>
      <c r="X49" s="260"/>
      <c r="Y49" s="260"/>
      <c r="Z49" s="260"/>
      <c r="AA49" s="260"/>
      <c r="AB49" s="260"/>
      <c r="AC49" s="260"/>
      <c r="AD49" s="260"/>
      <c r="AE49" s="260"/>
      <c r="AF49" s="260"/>
      <c r="AG49" s="260"/>
      <c r="AH49" s="260"/>
      <c r="AI49" s="260"/>
      <c r="AJ49" s="260"/>
      <c r="AK49" s="260"/>
      <c r="AL49" s="260"/>
      <c r="AM49" s="260"/>
      <c r="AN49" s="260"/>
      <c r="AO49" s="260"/>
      <c r="AP49" s="260"/>
      <c r="AQ49" s="260"/>
      <c r="AR49" s="260"/>
      <c r="AS49" s="260"/>
      <c r="AT49" s="260"/>
    </row>
    <row r="50" spans="5:46">
      <c r="E50" s="260"/>
      <c r="F50" s="260"/>
      <c r="G50" s="260"/>
      <c r="H50" s="260"/>
      <c r="I50" s="260"/>
      <c r="J50" s="260"/>
      <c r="K50" s="260"/>
      <c r="L50" s="260"/>
      <c r="M50" s="260"/>
      <c r="N50" s="260"/>
      <c r="O50" s="260"/>
      <c r="P50" s="260"/>
      <c r="Q50" s="260"/>
      <c r="R50" s="260"/>
      <c r="S50" s="260"/>
      <c r="T50" s="260"/>
      <c r="U50" s="260"/>
      <c r="V50" s="260"/>
      <c r="W50" s="260"/>
      <c r="X50" s="260"/>
      <c r="Y50" s="260"/>
      <c r="Z50" s="260"/>
      <c r="AA50" s="260"/>
      <c r="AB50" s="260"/>
      <c r="AC50" s="260"/>
      <c r="AD50" s="260"/>
      <c r="AE50" s="260"/>
      <c r="AF50" s="260"/>
      <c r="AG50" s="260"/>
      <c r="AH50" s="260"/>
      <c r="AI50" s="260"/>
      <c r="AJ50" s="260"/>
      <c r="AK50" s="260"/>
      <c r="AL50" s="260"/>
      <c r="AM50" s="260"/>
      <c r="AN50" s="260"/>
      <c r="AO50" s="260"/>
      <c r="AP50" s="260"/>
      <c r="AQ50" s="260"/>
      <c r="AR50" s="260"/>
      <c r="AS50" s="260"/>
      <c r="AT50" s="260"/>
    </row>
    <row r="51" spans="5:46">
      <c r="E51" s="260"/>
      <c r="F51" s="260"/>
      <c r="G51" s="260"/>
      <c r="H51" s="260"/>
      <c r="I51" s="260"/>
      <c r="J51" s="260"/>
      <c r="K51" s="260"/>
      <c r="L51" s="260"/>
      <c r="M51" s="260"/>
      <c r="N51" s="260"/>
      <c r="O51" s="260"/>
      <c r="P51" s="260"/>
      <c r="Q51" s="260"/>
      <c r="R51" s="260"/>
      <c r="S51" s="260"/>
      <c r="T51" s="260"/>
      <c r="U51" s="260"/>
      <c r="V51" s="260"/>
      <c r="W51" s="260"/>
      <c r="X51" s="260"/>
      <c r="Y51" s="260"/>
      <c r="Z51" s="260"/>
      <c r="AA51" s="260"/>
      <c r="AB51" s="260"/>
      <c r="AC51" s="260"/>
      <c r="AD51" s="260"/>
      <c r="AE51" s="260"/>
      <c r="AF51" s="260"/>
      <c r="AG51" s="260"/>
      <c r="AH51" s="260"/>
      <c r="AI51" s="260"/>
      <c r="AJ51" s="260"/>
      <c r="AK51" s="260"/>
      <c r="AL51" s="260"/>
      <c r="AM51" s="260"/>
      <c r="AN51" s="260"/>
      <c r="AO51" s="260"/>
      <c r="AP51" s="260"/>
      <c r="AQ51" s="260"/>
      <c r="AR51" s="260"/>
      <c r="AS51" s="260"/>
      <c r="AT51" s="260"/>
    </row>
    <row r="52" spans="5:46">
      <c r="E52" s="260"/>
      <c r="F52" s="260"/>
      <c r="G52" s="260"/>
      <c r="H52" s="260"/>
      <c r="I52" s="260"/>
      <c r="J52" s="260"/>
      <c r="K52" s="260"/>
      <c r="L52" s="260"/>
      <c r="M52" s="260"/>
      <c r="N52" s="260"/>
      <c r="O52" s="260"/>
      <c r="P52" s="260"/>
      <c r="Q52" s="260"/>
      <c r="R52" s="260"/>
      <c r="S52" s="260"/>
      <c r="T52" s="260"/>
      <c r="U52" s="260"/>
      <c r="V52" s="260"/>
      <c r="W52" s="260"/>
      <c r="X52" s="260"/>
      <c r="Y52" s="260"/>
      <c r="Z52" s="260"/>
      <c r="AA52" s="260"/>
      <c r="AB52" s="260"/>
      <c r="AC52" s="260"/>
      <c r="AD52" s="260"/>
      <c r="AE52" s="260"/>
      <c r="AF52" s="260"/>
      <c r="AG52" s="260"/>
      <c r="AH52" s="260"/>
      <c r="AI52" s="260"/>
      <c r="AJ52" s="260"/>
      <c r="AK52" s="260"/>
      <c r="AL52" s="260"/>
      <c r="AM52" s="260"/>
      <c r="AN52" s="260"/>
      <c r="AO52" s="260"/>
      <c r="AP52" s="260"/>
      <c r="AQ52" s="260"/>
      <c r="AR52" s="260"/>
      <c r="AS52" s="260"/>
      <c r="AT52" s="260"/>
    </row>
    <row r="53" spans="5:46">
      <c r="E53" s="260"/>
      <c r="F53" s="260"/>
      <c r="G53" s="260"/>
      <c r="H53" s="260"/>
      <c r="I53" s="260"/>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row>
    <row r="54" spans="5:46">
      <c r="E54" s="260"/>
      <c r="F54" s="260"/>
      <c r="G54" s="260"/>
      <c r="H54" s="260"/>
      <c r="I54" s="260"/>
      <c r="J54" s="260"/>
      <c r="K54" s="260"/>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0"/>
      <c r="AS54" s="260"/>
      <c r="AT54" s="260"/>
    </row>
    <row r="55" spans="5:46">
      <c r="E55" s="260"/>
      <c r="F55" s="260"/>
      <c r="G55" s="260"/>
      <c r="H55" s="260"/>
      <c r="I55" s="260"/>
      <c r="J55" s="260"/>
      <c r="K55" s="260"/>
      <c r="L55" s="260"/>
      <c r="M55" s="260"/>
      <c r="N55" s="260"/>
      <c r="O55" s="260"/>
      <c r="P55" s="260"/>
      <c r="Q55" s="260"/>
      <c r="R55" s="260"/>
      <c r="S55" s="260"/>
      <c r="T55" s="260"/>
      <c r="U55" s="260"/>
      <c r="V55" s="260"/>
      <c r="W55" s="260"/>
      <c r="X55" s="260"/>
      <c r="Y55" s="260"/>
      <c r="Z55" s="260"/>
      <c r="AA55" s="260"/>
      <c r="AB55" s="260"/>
      <c r="AC55" s="260"/>
      <c r="AD55" s="260"/>
      <c r="AE55" s="260"/>
      <c r="AF55" s="260"/>
      <c r="AG55" s="260"/>
      <c r="AH55" s="260"/>
      <c r="AI55" s="260"/>
      <c r="AJ55" s="260"/>
      <c r="AK55" s="260"/>
      <c r="AL55" s="260"/>
      <c r="AM55" s="260"/>
      <c r="AN55" s="260"/>
      <c r="AO55" s="260"/>
      <c r="AP55" s="260"/>
      <c r="AQ55" s="260"/>
      <c r="AR55" s="260"/>
      <c r="AS55" s="260"/>
      <c r="AT55" s="260"/>
    </row>
    <row r="56" spans="5:46">
      <c r="E56" s="260"/>
      <c r="F56" s="260"/>
      <c r="G56" s="260"/>
      <c r="H56" s="260"/>
      <c r="I56" s="260"/>
      <c r="J56" s="260"/>
      <c r="K56" s="260"/>
      <c r="L56" s="260"/>
      <c r="M56" s="260"/>
      <c r="N56" s="260"/>
      <c r="O56" s="260"/>
      <c r="P56" s="260"/>
      <c r="Q56" s="260"/>
      <c r="R56" s="260"/>
      <c r="S56" s="260"/>
      <c r="T56" s="260"/>
      <c r="U56" s="260"/>
      <c r="V56" s="260"/>
      <c r="W56" s="260"/>
      <c r="X56" s="260"/>
      <c r="Y56" s="260"/>
      <c r="Z56" s="260"/>
      <c r="AA56" s="260"/>
      <c r="AB56" s="260"/>
      <c r="AC56" s="260"/>
      <c r="AD56" s="260"/>
      <c r="AE56" s="260"/>
      <c r="AF56" s="260"/>
      <c r="AG56" s="260"/>
      <c r="AH56" s="260"/>
      <c r="AI56" s="260"/>
      <c r="AJ56" s="260"/>
      <c r="AK56" s="260"/>
      <c r="AL56" s="260"/>
      <c r="AM56" s="260"/>
      <c r="AN56" s="260"/>
      <c r="AO56" s="260"/>
      <c r="AP56" s="260"/>
      <c r="AQ56" s="260"/>
      <c r="AR56" s="260"/>
      <c r="AS56" s="260"/>
      <c r="AT56" s="260"/>
    </row>
    <row r="57" spans="5:46">
      <c r="E57" s="260"/>
      <c r="F57" s="260"/>
      <c r="G57" s="260"/>
      <c r="H57" s="260"/>
      <c r="I57" s="260"/>
      <c r="J57" s="260"/>
      <c r="K57" s="260"/>
      <c r="L57" s="260"/>
      <c r="M57" s="260"/>
      <c r="N57" s="260"/>
      <c r="O57" s="260"/>
      <c r="P57" s="260"/>
      <c r="Q57" s="260"/>
      <c r="R57" s="260"/>
      <c r="S57" s="260"/>
      <c r="T57" s="260"/>
      <c r="U57" s="260"/>
      <c r="V57" s="260"/>
      <c r="W57" s="260"/>
      <c r="X57" s="260"/>
      <c r="Y57" s="260"/>
      <c r="Z57" s="260"/>
      <c r="AA57" s="260"/>
      <c r="AB57" s="260"/>
      <c r="AC57" s="260"/>
      <c r="AD57" s="260"/>
      <c r="AE57" s="260"/>
      <c r="AF57" s="260"/>
      <c r="AG57" s="260"/>
      <c r="AH57" s="260"/>
      <c r="AI57" s="260"/>
      <c r="AJ57" s="260"/>
      <c r="AK57" s="260"/>
      <c r="AL57" s="260"/>
      <c r="AM57" s="260"/>
      <c r="AN57" s="260"/>
      <c r="AO57" s="260"/>
      <c r="AP57" s="260"/>
      <c r="AQ57" s="260"/>
      <c r="AR57" s="260"/>
      <c r="AS57" s="260"/>
      <c r="AT57" s="260"/>
    </row>
    <row r="58" spans="5:46">
      <c r="E58" s="260"/>
      <c r="F58" s="260"/>
      <c r="G58" s="260"/>
      <c r="H58" s="260"/>
      <c r="I58" s="260"/>
      <c r="J58" s="260"/>
      <c r="K58" s="260"/>
      <c r="L58" s="260"/>
      <c r="M58" s="260"/>
      <c r="N58" s="260"/>
      <c r="O58" s="260"/>
      <c r="P58" s="260"/>
      <c r="Q58" s="260"/>
      <c r="R58" s="260"/>
      <c r="S58" s="260"/>
      <c r="T58" s="260"/>
      <c r="U58" s="260"/>
      <c r="V58" s="260"/>
      <c r="W58" s="260"/>
      <c r="X58" s="260"/>
      <c r="Y58" s="260"/>
      <c r="Z58" s="260"/>
      <c r="AA58" s="260"/>
      <c r="AB58" s="260"/>
      <c r="AC58" s="260"/>
      <c r="AD58" s="260"/>
      <c r="AE58" s="260"/>
      <c r="AF58" s="260"/>
      <c r="AG58" s="260"/>
      <c r="AH58" s="260"/>
      <c r="AI58" s="260"/>
      <c r="AJ58" s="260"/>
      <c r="AK58" s="260"/>
      <c r="AL58" s="260"/>
      <c r="AM58" s="260"/>
      <c r="AN58" s="260"/>
      <c r="AO58" s="260"/>
      <c r="AP58" s="260"/>
      <c r="AQ58" s="260"/>
      <c r="AR58" s="260"/>
      <c r="AS58" s="260"/>
      <c r="AT58" s="260"/>
    </row>
    <row r="59" spans="5:46">
      <c r="E59" s="260"/>
      <c r="F59" s="260"/>
      <c r="G59" s="260"/>
      <c r="H59" s="260"/>
      <c r="I59" s="260"/>
      <c r="J59" s="260"/>
      <c r="K59" s="260"/>
      <c r="L59" s="260"/>
      <c r="M59" s="260"/>
      <c r="N59" s="260"/>
      <c r="O59" s="260"/>
      <c r="P59" s="260"/>
      <c r="Q59" s="260"/>
      <c r="R59" s="260"/>
      <c r="S59" s="260"/>
      <c r="T59" s="260"/>
      <c r="U59" s="260"/>
      <c r="V59" s="260"/>
      <c r="W59" s="260"/>
      <c r="X59" s="260"/>
      <c r="Y59" s="260"/>
      <c r="Z59" s="260"/>
      <c r="AA59" s="260"/>
      <c r="AB59" s="260"/>
      <c r="AC59" s="260"/>
      <c r="AD59" s="260"/>
      <c r="AE59" s="260"/>
      <c r="AF59" s="260"/>
      <c r="AG59" s="260"/>
      <c r="AH59" s="260"/>
      <c r="AI59" s="260"/>
      <c r="AJ59" s="260"/>
      <c r="AK59" s="260"/>
      <c r="AL59" s="260"/>
      <c r="AM59" s="260"/>
      <c r="AN59" s="260"/>
      <c r="AO59" s="260"/>
      <c r="AP59" s="260"/>
      <c r="AQ59" s="260"/>
      <c r="AR59" s="260"/>
      <c r="AS59" s="260"/>
      <c r="AT59" s="260"/>
    </row>
    <row r="60" spans="5:46">
      <c r="E60" s="260"/>
      <c r="F60" s="260"/>
      <c r="G60" s="260"/>
      <c r="H60" s="260"/>
      <c r="I60" s="260"/>
      <c r="J60" s="260"/>
      <c r="K60" s="260"/>
      <c r="L60" s="260"/>
      <c r="M60" s="260"/>
      <c r="N60" s="260"/>
      <c r="O60" s="260"/>
      <c r="P60" s="260"/>
      <c r="Q60" s="260"/>
      <c r="R60" s="260"/>
      <c r="S60" s="260"/>
      <c r="T60" s="260"/>
      <c r="U60" s="260"/>
      <c r="V60" s="260"/>
      <c r="W60" s="260"/>
      <c r="X60" s="260"/>
      <c r="Y60" s="260"/>
      <c r="Z60" s="260"/>
      <c r="AA60" s="260"/>
      <c r="AB60" s="260"/>
      <c r="AC60" s="260"/>
      <c r="AD60" s="260"/>
      <c r="AE60" s="260"/>
      <c r="AF60" s="260"/>
      <c r="AG60" s="260"/>
      <c r="AH60" s="260"/>
      <c r="AI60" s="260"/>
      <c r="AJ60" s="260"/>
      <c r="AK60" s="260"/>
      <c r="AL60" s="260"/>
      <c r="AM60" s="260"/>
      <c r="AN60" s="260"/>
      <c r="AO60" s="260"/>
      <c r="AP60" s="260"/>
      <c r="AQ60" s="260"/>
      <c r="AR60" s="260"/>
      <c r="AS60" s="260"/>
      <c r="AT60" s="260"/>
    </row>
    <row r="61" spans="5:46">
      <c r="E61" s="260"/>
      <c r="F61" s="260"/>
      <c r="G61" s="260"/>
      <c r="H61" s="260"/>
      <c r="I61" s="260"/>
      <c r="J61" s="260"/>
      <c r="K61" s="260"/>
      <c r="L61" s="260"/>
      <c r="M61" s="260"/>
      <c r="N61" s="260"/>
      <c r="O61" s="260"/>
      <c r="P61" s="260"/>
      <c r="Q61" s="260"/>
      <c r="R61" s="260"/>
      <c r="S61" s="260"/>
      <c r="T61" s="260"/>
      <c r="U61" s="260"/>
      <c r="V61" s="260"/>
      <c r="W61" s="260"/>
      <c r="X61" s="260"/>
      <c r="Y61" s="260"/>
      <c r="Z61" s="260"/>
      <c r="AA61" s="260"/>
      <c r="AB61" s="260"/>
      <c r="AC61" s="260"/>
      <c r="AD61" s="260"/>
      <c r="AE61" s="260"/>
      <c r="AF61" s="260"/>
      <c r="AG61" s="260"/>
      <c r="AH61" s="260"/>
      <c r="AI61" s="260"/>
      <c r="AJ61" s="260"/>
      <c r="AK61" s="260"/>
      <c r="AL61" s="260"/>
      <c r="AM61" s="260"/>
      <c r="AN61" s="260"/>
      <c r="AO61" s="260"/>
      <c r="AP61" s="260"/>
      <c r="AQ61" s="260"/>
      <c r="AR61" s="260"/>
      <c r="AS61" s="260"/>
      <c r="AT61" s="260"/>
    </row>
    <row r="62" spans="5:46">
      <c r="E62" s="260"/>
      <c r="F62" s="260"/>
      <c r="G62" s="260"/>
      <c r="H62" s="260"/>
      <c r="I62" s="260"/>
      <c r="J62" s="260"/>
      <c r="K62" s="260"/>
      <c r="L62" s="260"/>
      <c r="M62" s="260"/>
      <c r="N62" s="260"/>
      <c r="O62" s="260"/>
      <c r="P62" s="260"/>
      <c r="Q62" s="260"/>
      <c r="R62" s="260"/>
      <c r="S62" s="260"/>
      <c r="T62" s="260"/>
      <c r="U62" s="260"/>
      <c r="V62" s="260"/>
      <c r="W62" s="260"/>
      <c r="X62" s="260"/>
      <c r="Y62" s="260"/>
      <c r="Z62" s="260"/>
      <c r="AA62" s="260"/>
      <c r="AB62" s="260"/>
      <c r="AC62" s="260"/>
      <c r="AD62" s="260"/>
      <c r="AE62" s="260"/>
      <c r="AF62" s="260"/>
      <c r="AG62" s="260"/>
      <c r="AH62" s="260"/>
      <c r="AI62" s="260"/>
      <c r="AJ62" s="260"/>
      <c r="AK62" s="260"/>
      <c r="AL62" s="260"/>
      <c r="AM62" s="260"/>
      <c r="AN62" s="260"/>
      <c r="AO62" s="260"/>
      <c r="AP62" s="260"/>
      <c r="AQ62" s="260"/>
      <c r="AR62" s="260"/>
      <c r="AS62" s="260"/>
      <c r="AT62" s="260"/>
    </row>
    <row r="63" spans="5:46">
      <c r="E63" s="260"/>
      <c r="F63" s="260"/>
      <c r="G63" s="260"/>
      <c r="H63" s="260"/>
      <c r="I63" s="260"/>
      <c r="J63" s="260"/>
      <c r="K63" s="260"/>
      <c r="L63" s="260"/>
      <c r="M63" s="260"/>
      <c r="N63" s="260"/>
      <c r="O63" s="260"/>
      <c r="P63" s="260"/>
      <c r="Q63" s="260"/>
      <c r="R63" s="260"/>
      <c r="S63" s="260"/>
      <c r="T63" s="260"/>
      <c r="U63" s="260"/>
      <c r="V63" s="260"/>
      <c r="W63" s="260"/>
      <c r="X63" s="260"/>
      <c r="Y63" s="260"/>
      <c r="Z63" s="260"/>
      <c r="AA63" s="260"/>
      <c r="AB63" s="260"/>
      <c r="AC63" s="260"/>
      <c r="AD63" s="260"/>
      <c r="AE63" s="260"/>
      <c r="AF63" s="260"/>
      <c r="AG63" s="260"/>
      <c r="AH63" s="260"/>
      <c r="AI63" s="260"/>
      <c r="AJ63" s="260"/>
      <c r="AK63" s="260"/>
      <c r="AL63" s="260"/>
      <c r="AM63" s="260"/>
      <c r="AN63" s="260"/>
      <c r="AO63" s="260"/>
      <c r="AP63" s="260"/>
      <c r="AQ63" s="260"/>
      <c r="AR63" s="260"/>
      <c r="AS63" s="260"/>
      <c r="AT63" s="260"/>
    </row>
    <row r="64" spans="5:46">
      <c r="E64" s="260"/>
      <c r="F64" s="260"/>
      <c r="G64" s="260"/>
      <c r="H64" s="260"/>
      <c r="I64" s="260"/>
      <c r="J64" s="260"/>
      <c r="K64" s="260"/>
      <c r="L64" s="260"/>
      <c r="M64" s="260"/>
      <c r="N64" s="260"/>
      <c r="O64" s="260"/>
      <c r="P64" s="260"/>
      <c r="Q64" s="260"/>
      <c r="R64" s="260"/>
      <c r="S64" s="260"/>
      <c r="T64" s="260"/>
      <c r="U64" s="260"/>
      <c r="V64" s="260"/>
      <c r="W64" s="260"/>
      <c r="X64" s="260"/>
      <c r="Y64" s="260"/>
      <c r="Z64" s="260"/>
      <c r="AA64" s="260"/>
      <c r="AB64" s="260"/>
      <c r="AC64" s="260"/>
      <c r="AD64" s="260"/>
      <c r="AE64" s="260"/>
      <c r="AF64" s="260"/>
      <c r="AG64" s="260"/>
      <c r="AH64" s="260"/>
      <c r="AI64" s="260"/>
      <c r="AJ64" s="260"/>
      <c r="AK64" s="260"/>
      <c r="AL64" s="260"/>
      <c r="AM64" s="260"/>
      <c r="AN64" s="260"/>
      <c r="AO64" s="260"/>
      <c r="AP64" s="260"/>
      <c r="AQ64" s="260"/>
      <c r="AR64" s="260"/>
      <c r="AS64" s="260"/>
      <c r="AT64" s="260"/>
    </row>
    <row r="65" spans="5:46">
      <c r="E65" s="260"/>
      <c r="F65" s="260"/>
      <c r="G65" s="260"/>
      <c r="H65" s="260"/>
      <c r="I65" s="260"/>
      <c r="J65" s="260"/>
      <c r="K65" s="260"/>
      <c r="L65" s="260"/>
      <c r="M65" s="260"/>
      <c r="N65" s="260"/>
      <c r="O65" s="260"/>
      <c r="P65" s="260"/>
      <c r="Q65" s="260"/>
      <c r="R65" s="260"/>
      <c r="S65" s="260"/>
      <c r="T65" s="260"/>
      <c r="U65" s="260"/>
      <c r="V65" s="260"/>
      <c r="W65" s="260"/>
      <c r="X65" s="260"/>
      <c r="Y65" s="260"/>
      <c r="Z65" s="260"/>
      <c r="AA65" s="260"/>
      <c r="AB65" s="260"/>
      <c r="AC65" s="260"/>
      <c r="AD65" s="260"/>
      <c r="AE65" s="260"/>
      <c r="AF65" s="260"/>
      <c r="AG65" s="260"/>
      <c r="AH65" s="260"/>
      <c r="AI65" s="260"/>
      <c r="AJ65" s="260"/>
      <c r="AK65" s="260"/>
      <c r="AL65" s="260"/>
      <c r="AM65" s="260"/>
      <c r="AN65" s="260"/>
      <c r="AO65" s="260"/>
      <c r="AP65" s="260"/>
      <c r="AQ65" s="260"/>
      <c r="AR65" s="260"/>
      <c r="AS65" s="260"/>
      <c r="AT65" s="260"/>
    </row>
    <row r="66" spans="5:46">
      <c r="E66" s="260"/>
      <c r="F66" s="260"/>
      <c r="G66" s="260"/>
      <c r="H66" s="260"/>
      <c r="I66" s="260"/>
      <c r="J66" s="260"/>
      <c r="K66" s="260"/>
      <c r="L66" s="260"/>
      <c r="M66" s="260"/>
      <c r="N66" s="260"/>
      <c r="O66" s="260"/>
      <c r="P66" s="260"/>
      <c r="Q66" s="260"/>
      <c r="R66" s="260"/>
      <c r="S66" s="260"/>
      <c r="T66" s="260"/>
      <c r="U66" s="260"/>
      <c r="V66" s="260"/>
      <c r="W66" s="260"/>
      <c r="X66" s="260"/>
      <c r="Y66" s="260"/>
      <c r="Z66" s="260"/>
      <c r="AA66" s="260"/>
      <c r="AB66" s="260"/>
      <c r="AC66" s="260"/>
      <c r="AD66" s="260"/>
      <c r="AE66" s="260"/>
      <c r="AF66" s="260"/>
      <c r="AG66" s="260"/>
      <c r="AH66" s="260"/>
      <c r="AI66" s="260"/>
      <c r="AJ66" s="260"/>
      <c r="AK66" s="260"/>
      <c r="AL66" s="260"/>
      <c r="AM66" s="260"/>
      <c r="AN66" s="260"/>
      <c r="AO66" s="260"/>
      <c r="AP66" s="260"/>
      <c r="AQ66" s="260"/>
      <c r="AR66" s="260"/>
      <c r="AS66" s="260"/>
      <c r="AT66" s="260"/>
    </row>
  </sheetData>
  <mergeCells count="1">
    <mergeCell ref="B1:Y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FBA1B-4011-4F01-A761-C447B7D73AF6}">
  <dimension ref="A1:AB33"/>
  <sheetViews>
    <sheetView showGridLines="0" topLeftCell="A12" workbookViewId="0">
      <selection activeCell="U14" sqref="U14"/>
    </sheetView>
  </sheetViews>
  <sheetFormatPr baseColWidth="10" defaultColWidth="9.140625" defaultRowHeight="15"/>
  <cols>
    <col min="2" max="2" width="9.140625" style="63"/>
    <col min="3" max="4" width="11.42578125" style="63" bestFit="1" customWidth="1"/>
    <col min="5" max="28" width="9.140625" style="63"/>
  </cols>
  <sheetData>
    <row r="1" spans="1:28">
      <c r="A1" s="146" t="s">
        <v>37</v>
      </c>
      <c r="B1" s="1845" t="s">
        <v>561</v>
      </c>
      <c r="C1" s="1846"/>
      <c r="D1" s="1846"/>
      <c r="E1" s="1845" t="s">
        <v>562</v>
      </c>
      <c r="F1" s="1846"/>
      <c r="G1" s="1846"/>
      <c r="H1" s="1845" t="s">
        <v>563</v>
      </c>
      <c r="I1" s="1846"/>
      <c r="J1" s="1846"/>
      <c r="K1" s="1845" t="s">
        <v>564</v>
      </c>
      <c r="L1" s="1846"/>
      <c r="M1" s="1846"/>
      <c r="N1" s="1845" t="s">
        <v>565</v>
      </c>
      <c r="O1" s="1846"/>
      <c r="P1" s="1846"/>
      <c r="Q1" s="1845" t="s">
        <v>566</v>
      </c>
      <c r="R1" s="1846"/>
      <c r="S1" s="1846"/>
      <c r="T1" s="1845" t="s">
        <v>567</v>
      </c>
      <c r="U1" s="1846"/>
      <c r="V1" s="1846"/>
      <c r="W1" s="1845" t="s">
        <v>568</v>
      </c>
      <c r="X1" s="1846"/>
      <c r="Y1" s="1846"/>
      <c r="Z1" s="1845" t="s">
        <v>569</v>
      </c>
      <c r="AA1" s="1846"/>
      <c r="AB1" s="1846"/>
    </row>
    <row r="2" spans="1:28">
      <c r="A2" s="159" t="s">
        <v>3</v>
      </c>
      <c r="B2" s="198" t="s">
        <v>570</v>
      </c>
      <c r="C2" s="199" t="s">
        <v>571</v>
      </c>
      <c r="D2" s="199" t="s">
        <v>572</v>
      </c>
      <c r="E2" s="198" t="s">
        <v>570</v>
      </c>
      <c r="F2" s="199" t="s">
        <v>571</v>
      </c>
      <c r="G2" s="199" t="s">
        <v>572</v>
      </c>
      <c r="H2" s="198" t="s">
        <v>570</v>
      </c>
      <c r="I2" s="199" t="s">
        <v>571</v>
      </c>
      <c r="J2" s="199" t="s">
        <v>572</v>
      </c>
      <c r="K2" s="198" t="s">
        <v>570</v>
      </c>
      <c r="L2" s="199" t="s">
        <v>571</v>
      </c>
      <c r="M2" s="199" t="s">
        <v>572</v>
      </c>
      <c r="N2" s="198" t="s">
        <v>570</v>
      </c>
      <c r="O2" s="199" t="s">
        <v>571</v>
      </c>
      <c r="P2" s="199" t="s">
        <v>572</v>
      </c>
      <c r="Q2" s="198" t="s">
        <v>570</v>
      </c>
      <c r="R2" s="199" t="s">
        <v>571</v>
      </c>
      <c r="S2" s="199" t="s">
        <v>572</v>
      </c>
      <c r="T2" s="198" t="s">
        <v>570</v>
      </c>
      <c r="U2" s="199" t="s">
        <v>571</v>
      </c>
      <c r="V2" s="199" t="s">
        <v>572</v>
      </c>
      <c r="W2" s="198" t="s">
        <v>570</v>
      </c>
      <c r="X2" s="199" t="s">
        <v>571</v>
      </c>
      <c r="Y2" s="199" t="s">
        <v>572</v>
      </c>
      <c r="Z2" s="198" t="s">
        <v>570</v>
      </c>
      <c r="AA2" s="199" t="s">
        <v>571</v>
      </c>
      <c r="AB2" s="199" t="s">
        <v>572</v>
      </c>
    </row>
    <row r="3" spans="1:28">
      <c r="A3" s="145">
        <v>46266</v>
      </c>
      <c r="B3" s="200">
        <f>'[4]MOLINOS DE BARRAS'!C7</f>
        <v>495</v>
      </c>
      <c r="C3" s="201">
        <f>'[4]MOLINOS DE BARRAS'!D7</f>
        <v>156</v>
      </c>
      <c r="D3" s="202">
        <f>'[4]MOLINOS DE BARRAS'!E7</f>
        <v>1554</v>
      </c>
      <c r="E3" s="200">
        <f>'[4]MOLINOS DE BARRAS'!I7</f>
        <v>1230</v>
      </c>
      <c r="F3" s="201">
        <f>'[4]MOLINOS DE BARRAS'!J7</f>
        <v>1170</v>
      </c>
      <c r="G3" s="202">
        <f>'[4]MOLINOS DE BARRAS'!K7</f>
        <v>0</v>
      </c>
      <c r="H3" s="200">
        <f>'[4]MOLINOS DE BARRAS'!O7</f>
        <v>1620</v>
      </c>
      <c r="I3" s="201">
        <f>'[4]MOLINOS DE BARRAS'!P7</f>
        <v>1370</v>
      </c>
      <c r="J3" s="202">
        <f>'[4]MOLINOS DE BARRAS'!Q7</f>
        <v>1540</v>
      </c>
      <c r="K3" s="200">
        <f>'[4]MOLINOS DE BARRAS'!U7</f>
        <v>1306</v>
      </c>
      <c r="L3" s="201">
        <f>'[4]MOLINOS DE BARRAS'!V7</f>
        <v>1051</v>
      </c>
      <c r="M3" s="202">
        <f>'[4]MOLINOS DE BARRAS'!W7</f>
        <v>1186</v>
      </c>
      <c r="N3" s="200">
        <f>'[4]MOLINOS DE BARRAS'!AA7</f>
        <v>1566</v>
      </c>
      <c r="O3" s="201">
        <f>'[4]MOLINOS DE BARRAS'!AB7</f>
        <v>1581</v>
      </c>
      <c r="P3" s="202">
        <f>'[4]MOLINOS DE BARRAS'!AC7</f>
        <v>1568</v>
      </c>
      <c r="Q3" s="200">
        <f>'[4]MOLINOS DE BARRAS'!AG7</f>
        <v>1582</v>
      </c>
      <c r="R3" s="201">
        <f>'[4]MOLINOS DE BARRAS'!AH7</f>
        <v>1648</v>
      </c>
      <c r="S3" s="202">
        <f>'[4]MOLINOS DE BARRAS'!AI7</f>
        <v>1482</v>
      </c>
      <c r="T3" s="200">
        <f>'[4]MOLINOS DE BARRAS'!AM7</f>
        <v>1532</v>
      </c>
      <c r="U3" s="201">
        <f>'[4]MOLINOS DE BARRAS'!AN7</f>
        <v>1618</v>
      </c>
      <c r="V3" s="202">
        <f>'[4]MOLINOS DE BARRAS'!AO7</f>
        <v>1573</v>
      </c>
      <c r="W3" s="200">
        <f>'[4]MOLINOS DE BARRAS'!AS7</f>
        <v>1573</v>
      </c>
      <c r="X3" s="201">
        <f>'[4]MOLINOS DE BARRAS'!AT7</f>
        <v>1719</v>
      </c>
      <c r="Y3" s="202">
        <f>'[4]MOLINOS DE BARRAS'!AU7</f>
        <v>1519</v>
      </c>
      <c r="Z3" s="200">
        <f>'[4]MOLINOS DE BARRAS'!AY7</f>
        <v>2010</v>
      </c>
      <c r="AA3" s="201">
        <f>'[4]MOLINOS DE BARRAS'!AZ7</f>
        <v>1680</v>
      </c>
      <c r="AB3" s="202">
        <f>'[4]MOLINOS DE BARRAS'!BA7</f>
        <v>1883</v>
      </c>
    </row>
    <row r="4" spans="1:28">
      <c r="A4" s="145">
        <v>46267</v>
      </c>
      <c r="B4" s="203">
        <f>'[4]MOLINOS DE BARRAS'!C8</f>
        <v>1671</v>
      </c>
      <c r="C4" s="209">
        <f>'[4]MOLINOS DE BARRAS'!D8</f>
        <v>1469</v>
      </c>
      <c r="D4" s="210">
        <f>'[4]MOLINOS DE BARRAS'!E8</f>
        <v>1412</v>
      </c>
      <c r="E4" s="203">
        <f>'[4]MOLINOS DE BARRAS'!I8</f>
        <v>154</v>
      </c>
      <c r="F4" s="209">
        <f>'[4]MOLINOS DE BARRAS'!J8</f>
        <v>0</v>
      </c>
      <c r="G4" s="210">
        <f>'[4]MOLINOS DE BARRAS'!K8</f>
        <v>0</v>
      </c>
      <c r="H4" s="203">
        <f>'[4]MOLINOS DE BARRAS'!O8</f>
        <v>1519</v>
      </c>
      <c r="I4" s="209">
        <f>'[4]MOLINOS DE BARRAS'!P8</f>
        <v>1436</v>
      </c>
      <c r="J4" s="210">
        <f>'[4]MOLINOS DE BARRAS'!Q8</f>
        <v>1445</v>
      </c>
      <c r="K4" s="203">
        <f>'[4]MOLINOS DE BARRAS'!U8</f>
        <v>1304</v>
      </c>
      <c r="L4" s="209">
        <f>'[4]MOLINOS DE BARRAS'!V8</f>
        <v>1212</v>
      </c>
      <c r="M4" s="210">
        <f>'[4]MOLINOS DE BARRAS'!W8</f>
        <v>1227</v>
      </c>
      <c r="N4" s="203">
        <f>'[4]MOLINOS DE BARRAS'!AA8</f>
        <v>1676</v>
      </c>
      <c r="O4" s="209">
        <f>'[4]MOLINOS DE BARRAS'!AB8</f>
        <v>1721</v>
      </c>
      <c r="P4" s="210">
        <f>'[4]MOLINOS DE BARRAS'!AC8</f>
        <v>1658</v>
      </c>
      <c r="Q4" s="203">
        <f>'[4]MOLINOS DE BARRAS'!AG8</f>
        <v>1674</v>
      </c>
      <c r="R4" s="209">
        <f>'[4]MOLINOS DE BARRAS'!AH8</f>
        <v>1705</v>
      </c>
      <c r="S4" s="210">
        <f>'[4]MOLINOS DE BARRAS'!AI8</f>
        <v>1595</v>
      </c>
      <c r="T4" s="203">
        <f>'[4]MOLINOS DE BARRAS'!AM8</f>
        <v>1529</v>
      </c>
      <c r="U4" s="209">
        <f>'[4]MOLINOS DE BARRAS'!AN8</f>
        <v>1698</v>
      </c>
      <c r="V4" s="210">
        <f>'[4]MOLINOS DE BARRAS'!AO8</f>
        <v>1656</v>
      </c>
      <c r="W4" s="203">
        <f>'[4]MOLINOS DE BARRAS'!AS8</f>
        <v>1596</v>
      </c>
      <c r="X4" s="209">
        <f>'[4]MOLINOS DE BARRAS'!AT8</f>
        <v>1700</v>
      </c>
      <c r="Y4" s="210">
        <f>'[4]MOLINOS DE BARRAS'!AU8</f>
        <v>1535</v>
      </c>
      <c r="Z4" s="203">
        <f>'[4]MOLINOS DE BARRAS'!AY8</f>
        <v>1839</v>
      </c>
      <c r="AA4" s="209">
        <f>'[4]MOLINOS DE BARRAS'!AZ8</f>
        <v>1723</v>
      </c>
      <c r="AB4" s="210">
        <f>'[4]MOLINOS DE BARRAS'!BA8</f>
        <v>1870</v>
      </c>
    </row>
    <row r="5" spans="1:28">
      <c r="A5" s="145">
        <v>46268</v>
      </c>
      <c r="B5" s="203">
        <f>'[4]MOLINOS DE BARRAS'!C9</f>
        <v>1376</v>
      </c>
      <c r="C5" s="209">
        <f>'[4]MOLINOS DE BARRAS'!D9</f>
        <v>1530</v>
      </c>
      <c r="D5" s="210">
        <f>'[4]MOLINOS DE BARRAS'!E9</f>
        <v>1772</v>
      </c>
      <c r="E5" s="203">
        <f>'[4]MOLINOS DE BARRAS'!I9</f>
        <v>0</v>
      </c>
      <c r="F5" s="209">
        <f>'[4]MOLINOS DE BARRAS'!J9</f>
        <v>0</v>
      </c>
      <c r="G5" s="210">
        <f>'[4]MOLINOS DE BARRAS'!K9</f>
        <v>0</v>
      </c>
      <c r="H5" s="203">
        <f>'[4]MOLINOS DE BARRAS'!O9</f>
        <v>1670</v>
      </c>
      <c r="I5" s="209">
        <f>'[4]MOLINOS DE BARRAS'!P9</f>
        <v>1510</v>
      </c>
      <c r="J5" s="210">
        <f>'[4]MOLINOS DE BARRAS'!Q9</f>
        <v>1620</v>
      </c>
      <c r="K5" s="203">
        <f>'[4]MOLINOS DE BARRAS'!U9</f>
        <v>1335</v>
      </c>
      <c r="L5" s="209">
        <f>'[4]MOLINOS DE BARRAS'!V9</f>
        <v>1166</v>
      </c>
      <c r="M5" s="210">
        <f>'[4]MOLINOS DE BARRAS'!W9</f>
        <v>1215</v>
      </c>
      <c r="N5" s="203">
        <f>'[4]MOLINOS DE BARRAS'!AA9</f>
        <v>529</v>
      </c>
      <c r="O5" s="209">
        <f>'[4]MOLINOS DE BARRAS'!AB9</f>
        <v>0</v>
      </c>
      <c r="P5" s="210">
        <f>'[4]MOLINOS DE BARRAS'!AC9</f>
        <v>0</v>
      </c>
      <c r="Q5" s="203">
        <f>'[4]MOLINOS DE BARRAS'!AG9</f>
        <v>1660</v>
      </c>
      <c r="R5" s="209">
        <f>'[4]MOLINOS DE BARRAS'!AH9</f>
        <v>1745</v>
      </c>
      <c r="S5" s="210">
        <f>'[4]MOLINOS DE BARRAS'!AI9</f>
        <v>1703</v>
      </c>
      <c r="T5" s="203">
        <f>'[4]MOLINOS DE BARRAS'!AM9</f>
        <v>1373</v>
      </c>
      <c r="U5" s="209">
        <f>'[4]MOLINOS DE BARRAS'!AN9</f>
        <v>1776</v>
      </c>
      <c r="V5" s="210">
        <f>'[4]MOLINOS DE BARRAS'!AO9</f>
        <v>1726</v>
      </c>
      <c r="W5" s="203">
        <f>'[4]MOLINOS DE BARRAS'!AS9</f>
        <v>1442</v>
      </c>
      <c r="X5" s="209">
        <f>'[4]MOLINOS DE BARRAS'!AT9</f>
        <v>1621</v>
      </c>
      <c r="Y5" s="210">
        <f>'[4]MOLINOS DE BARRAS'!AU9</f>
        <v>1496</v>
      </c>
      <c r="Z5" s="203">
        <f>'[4]MOLINOS DE BARRAS'!AY9</f>
        <v>1802</v>
      </c>
      <c r="AA5" s="209">
        <f>'[4]MOLINOS DE BARRAS'!AZ9</f>
        <v>728</v>
      </c>
      <c r="AB5" s="210">
        <f>'[4]MOLINOS DE BARRAS'!BA9</f>
        <v>1813</v>
      </c>
    </row>
    <row r="6" spans="1:28">
      <c r="A6" s="145">
        <v>46269</v>
      </c>
      <c r="B6" s="203">
        <f>'[4]MOLINOS DE BARRAS'!C10</f>
        <v>1696</v>
      </c>
      <c r="C6" s="209">
        <f>'[4]MOLINOS DE BARRAS'!D10</f>
        <v>1722</v>
      </c>
      <c r="D6" s="210">
        <f>'[4]MOLINOS DE BARRAS'!E10</f>
        <v>1794</v>
      </c>
      <c r="E6" s="203">
        <f>'[4]MOLINOS DE BARRAS'!I10</f>
        <v>0</v>
      </c>
      <c r="F6" s="209">
        <f>'[4]MOLINOS DE BARRAS'!J10</f>
        <v>1390</v>
      </c>
      <c r="G6" s="210">
        <f>'[4]MOLINOS DE BARRAS'!K10</f>
        <v>1786</v>
      </c>
      <c r="H6" s="203">
        <f>'[4]MOLINOS DE BARRAS'!O10</f>
        <v>1580</v>
      </c>
      <c r="I6" s="209">
        <f>'[4]MOLINOS DE BARRAS'!P10</f>
        <v>1408</v>
      </c>
      <c r="J6" s="210">
        <f>'[4]MOLINOS DE BARRAS'!Q10</f>
        <v>1292</v>
      </c>
      <c r="K6" s="203">
        <f>'[4]MOLINOS DE BARRAS'!U10</f>
        <v>1215</v>
      </c>
      <c r="L6" s="209">
        <f>'[4]MOLINOS DE BARRAS'!V10</f>
        <v>182</v>
      </c>
      <c r="M6" s="210">
        <f>'[4]MOLINOS DE BARRAS'!W10</f>
        <v>0</v>
      </c>
      <c r="N6" s="203">
        <f>'[4]MOLINOS DE BARRAS'!AA10</f>
        <v>0</v>
      </c>
      <c r="O6" s="209">
        <f>'[4]MOLINOS DE BARRAS'!AB10</f>
        <v>388</v>
      </c>
      <c r="P6" s="210">
        <f>'[4]MOLINOS DE BARRAS'!AC10</f>
        <v>0</v>
      </c>
      <c r="Q6" s="203">
        <f>'[4]MOLINOS DE BARRAS'!AG10</f>
        <v>1775</v>
      </c>
      <c r="R6" s="209">
        <f>'[4]MOLINOS DE BARRAS'!AH10</f>
        <v>1659</v>
      </c>
      <c r="S6" s="210">
        <f>'[4]MOLINOS DE BARRAS'!AI10</f>
        <v>1630</v>
      </c>
      <c r="T6" s="203">
        <f>'[4]MOLINOS DE BARRAS'!AM10</f>
        <v>1726</v>
      </c>
      <c r="U6" s="209">
        <f>'[4]MOLINOS DE BARRAS'!AN10</f>
        <v>1151</v>
      </c>
      <c r="V6" s="210">
        <f>'[4]MOLINOS DE BARRAS'!AO10</f>
        <v>1641</v>
      </c>
      <c r="W6" s="203">
        <f>'[4]MOLINOS DE BARRAS'!AS10</f>
        <v>1534</v>
      </c>
      <c r="X6" s="209">
        <f>'[4]MOLINOS DE BARRAS'!AT10</f>
        <v>1515</v>
      </c>
      <c r="Y6" s="210">
        <f>'[4]MOLINOS DE BARRAS'!AU10</f>
        <v>1560</v>
      </c>
      <c r="Z6" s="203">
        <f>'[4]MOLINOS DE BARRAS'!AY10</f>
        <v>1346</v>
      </c>
      <c r="AA6" s="209">
        <f>'[4]MOLINOS DE BARRAS'!AZ10</f>
        <v>1571</v>
      </c>
      <c r="AB6" s="210">
        <f>'[4]MOLINOS DE BARRAS'!BA10</f>
        <v>1909</v>
      </c>
    </row>
    <row r="7" spans="1:28">
      <c r="A7" s="145">
        <v>46270</v>
      </c>
      <c r="B7" s="203">
        <f>'[4]MOLINOS DE BARRAS'!C11</f>
        <v>1861</v>
      </c>
      <c r="C7" s="209">
        <f>'[4]MOLINOS DE BARRAS'!D11</f>
        <v>1635</v>
      </c>
      <c r="D7" s="210">
        <f>'[4]MOLINOS DE BARRAS'!E11</f>
        <v>1765</v>
      </c>
      <c r="E7" s="203">
        <f>'[4]MOLINOS DE BARRAS'!I11</f>
        <v>1750</v>
      </c>
      <c r="F7" s="209">
        <f>'[4]MOLINOS DE BARRAS'!J11</f>
        <v>1570</v>
      </c>
      <c r="G7" s="210">
        <f>'[4]MOLINOS DE BARRAS'!K11</f>
        <v>1750</v>
      </c>
      <c r="H7" s="203">
        <f>'[4]MOLINOS DE BARRAS'!O11</f>
        <v>1450</v>
      </c>
      <c r="I7" s="209">
        <f>'[4]MOLINOS DE BARRAS'!P11</f>
        <v>1130</v>
      </c>
      <c r="J7" s="210">
        <f>'[4]MOLINOS DE BARRAS'!Q11</f>
        <v>1300</v>
      </c>
      <c r="K7" s="203">
        <f>'[4]MOLINOS DE BARRAS'!U11</f>
        <v>0</v>
      </c>
      <c r="L7" s="209">
        <f>'[4]MOLINOS DE BARRAS'!V11</f>
        <v>0</v>
      </c>
      <c r="M7" s="210">
        <f>'[4]MOLINOS DE BARRAS'!W11</f>
        <v>0</v>
      </c>
      <c r="N7" s="203">
        <f>'[4]MOLINOS DE BARRAS'!AA11</f>
        <v>0</v>
      </c>
      <c r="O7" s="209">
        <f>'[4]MOLINOS DE BARRAS'!AB11</f>
        <v>0</v>
      </c>
      <c r="P7" s="210">
        <f>'[4]MOLINOS DE BARRAS'!AC11</f>
        <v>0</v>
      </c>
      <c r="Q7" s="203">
        <f>'[4]MOLINOS DE BARRAS'!AG11</f>
        <v>1672</v>
      </c>
      <c r="R7" s="209">
        <f>'[4]MOLINOS DE BARRAS'!AH11</f>
        <v>1620</v>
      </c>
      <c r="S7" s="210">
        <f>'[4]MOLINOS DE BARRAS'!AI11</f>
        <v>1701</v>
      </c>
      <c r="T7" s="203">
        <f>'[4]MOLINOS DE BARRAS'!AM11</f>
        <v>1651</v>
      </c>
      <c r="U7" s="209">
        <f>'[4]MOLINOS DE BARRAS'!AN11</f>
        <v>1683</v>
      </c>
      <c r="V7" s="210">
        <f>'[4]MOLINOS DE BARRAS'!AO11</f>
        <v>1628</v>
      </c>
      <c r="W7" s="203">
        <f>'[4]MOLINOS DE BARRAS'!AS11</f>
        <v>1519</v>
      </c>
      <c r="X7" s="209">
        <f>'[4]MOLINOS DE BARRAS'!AT11</f>
        <v>1552</v>
      </c>
      <c r="Y7" s="210">
        <f>'[4]MOLINOS DE BARRAS'!AU11</f>
        <v>1647</v>
      </c>
      <c r="Z7" s="203">
        <f>'[4]MOLINOS DE BARRAS'!AY11</f>
        <v>1836</v>
      </c>
      <c r="AA7" s="209">
        <f>'[4]MOLINOS DE BARRAS'!AZ11</f>
        <v>1679</v>
      </c>
      <c r="AB7" s="210">
        <f>'[4]MOLINOS DE BARRAS'!BA11</f>
        <v>1890</v>
      </c>
    </row>
    <row r="8" spans="1:28">
      <c r="A8" s="145">
        <v>46271</v>
      </c>
      <c r="B8" s="203">
        <f>'[4]MOLINOS DE BARRAS'!C12</f>
        <v>1759</v>
      </c>
      <c r="C8" s="209">
        <f>'[4]MOLINOS DE BARRAS'!D12</f>
        <v>1514</v>
      </c>
      <c r="D8" s="210">
        <f>'[4]MOLINOS DE BARRAS'!E12</f>
        <v>1722</v>
      </c>
      <c r="E8" s="203">
        <f>'[4]MOLINOS DE BARRAS'!I12</f>
        <v>1689</v>
      </c>
      <c r="F8" s="209">
        <f>'[4]MOLINOS DE BARRAS'!J12</f>
        <v>1470</v>
      </c>
      <c r="G8" s="210">
        <f>'[4]MOLINOS DE BARRAS'!K12</f>
        <v>1617</v>
      </c>
      <c r="H8" s="203">
        <f>'[4]MOLINOS DE BARRAS'!O12</f>
        <v>1046</v>
      </c>
      <c r="I8" s="209">
        <f>'[4]MOLINOS DE BARRAS'!P12</f>
        <v>1188</v>
      </c>
      <c r="J8" s="210">
        <f>'[4]MOLINOS DE BARRAS'!Q12</f>
        <v>1327</v>
      </c>
      <c r="K8" s="203">
        <f>'[4]MOLINOS DE BARRAS'!U12</f>
        <v>0</v>
      </c>
      <c r="L8" s="209">
        <f>'[4]MOLINOS DE BARRAS'!V12</f>
        <v>0</v>
      </c>
      <c r="M8" s="210">
        <f>'[4]MOLINOS DE BARRAS'!W12</f>
        <v>0</v>
      </c>
      <c r="N8" s="203">
        <f>'[4]MOLINOS DE BARRAS'!AA12</f>
        <v>0</v>
      </c>
      <c r="O8" s="209">
        <f>'[4]MOLINOS DE BARRAS'!AB12</f>
        <v>0</v>
      </c>
      <c r="P8" s="210">
        <f>'[4]MOLINOS DE BARRAS'!AC12</f>
        <v>0</v>
      </c>
      <c r="Q8" s="203">
        <f>'[4]MOLINOS DE BARRAS'!AG12</f>
        <v>1789</v>
      </c>
      <c r="R8" s="209">
        <f>'[4]MOLINOS DE BARRAS'!AH12</f>
        <v>1563</v>
      </c>
      <c r="S8" s="210">
        <f>'[4]MOLINOS DE BARRAS'!AI12</f>
        <v>1600</v>
      </c>
      <c r="T8" s="203">
        <f>'[4]MOLINOS DE BARRAS'!AM12</f>
        <v>1758</v>
      </c>
      <c r="U8" s="209">
        <f>'[4]MOLINOS DE BARRAS'!AN12</f>
        <v>1652</v>
      </c>
      <c r="V8" s="210">
        <f>'[4]MOLINOS DE BARRAS'!AO12</f>
        <v>1508</v>
      </c>
      <c r="W8" s="203">
        <f>'[4]MOLINOS DE BARRAS'!AS12</f>
        <v>1586</v>
      </c>
      <c r="X8" s="209">
        <f>'[4]MOLINOS DE BARRAS'!AT12</f>
        <v>1497</v>
      </c>
      <c r="Y8" s="210">
        <f>'[4]MOLINOS DE BARRAS'!AU12</f>
        <v>1525</v>
      </c>
      <c r="Z8" s="203">
        <f>'[4]MOLINOS DE BARRAS'!AY12</f>
        <v>1843</v>
      </c>
      <c r="AA8" s="209">
        <f>'[4]MOLINOS DE BARRAS'!AZ12</f>
        <v>1752</v>
      </c>
      <c r="AB8" s="210">
        <f>'[4]MOLINOS DE BARRAS'!BA12</f>
        <v>1823</v>
      </c>
    </row>
    <row r="9" spans="1:28">
      <c r="A9" s="145">
        <v>46272</v>
      </c>
      <c r="B9" s="203">
        <f>'[4]MOLINOS DE BARRAS'!C13</f>
        <v>1782</v>
      </c>
      <c r="C9" s="209">
        <f>'[4]MOLINOS DE BARRAS'!D13</f>
        <v>1317</v>
      </c>
      <c r="D9" s="210">
        <f>'[4]MOLINOS DE BARRAS'!E13</f>
        <v>1551</v>
      </c>
      <c r="E9" s="203">
        <f>'[4]MOLINOS DE BARRAS'!I13</f>
        <v>1917</v>
      </c>
      <c r="F9" s="209">
        <f>'[4]MOLINOS DE BARRAS'!J13</f>
        <v>1283</v>
      </c>
      <c r="G9" s="210">
        <f>'[4]MOLINOS DE BARRAS'!K13</f>
        <v>1444</v>
      </c>
      <c r="H9" s="203">
        <f>'[4]MOLINOS DE BARRAS'!O13</f>
        <v>1393</v>
      </c>
      <c r="I9" s="209">
        <f>'[4]MOLINOS DE BARRAS'!P13</f>
        <v>1210</v>
      </c>
      <c r="J9" s="210">
        <f>'[4]MOLINOS DE BARRAS'!Q13</f>
        <v>826</v>
      </c>
      <c r="K9" s="203">
        <f>'[4]MOLINOS DE BARRAS'!U13</f>
        <v>0</v>
      </c>
      <c r="L9" s="209">
        <f>'[4]MOLINOS DE BARRAS'!V13</f>
        <v>0</v>
      </c>
      <c r="M9" s="210">
        <f>'[4]MOLINOS DE BARRAS'!W13</f>
        <v>0</v>
      </c>
      <c r="N9" s="203">
        <f>'[4]MOLINOS DE BARRAS'!AA13</f>
        <v>420</v>
      </c>
      <c r="O9" s="209">
        <f>'[4]MOLINOS DE BARRAS'!AB13</f>
        <v>0</v>
      </c>
      <c r="P9" s="210">
        <f>'[4]MOLINOS DE BARRAS'!AC13</f>
        <v>0</v>
      </c>
      <c r="Q9" s="203">
        <f>'[4]MOLINOS DE BARRAS'!AG13</f>
        <v>1668</v>
      </c>
      <c r="R9" s="209">
        <f>'[4]MOLINOS DE BARRAS'!AH13</f>
        <v>1471</v>
      </c>
      <c r="S9" s="210">
        <f>'[4]MOLINOS DE BARRAS'!AI13</f>
        <v>1519</v>
      </c>
      <c r="T9" s="203">
        <f>'[4]MOLINOS DE BARRAS'!AM13</f>
        <v>1636</v>
      </c>
      <c r="U9" s="209">
        <f>'[4]MOLINOS DE BARRAS'!AN13</f>
        <v>1413</v>
      </c>
      <c r="V9" s="210">
        <f>'[4]MOLINOS DE BARRAS'!AO13</f>
        <v>1577</v>
      </c>
      <c r="W9" s="203">
        <f>'[4]MOLINOS DE BARRAS'!AS13</f>
        <v>1043</v>
      </c>
      <c r="X9" s="209">
        <f>'[4]MOLINOS DE BARRAS'!AT13</f>
        <v>1442</v>
      </c>
      <c r="Y9" s="210">
        <f>'[4]MOLINOS DE BARRAS'!AU13</f>
        <v>1597</v>
      </c>
      <c r="Z9" s="203">
        <f>'[4]MOLINOS DE BARRAS'!AY13</f>
        <v>1765</v>
      </c>
      <c r="AA9" s="209">
        <f>'[4]MOLINOS DE BARRAS'!AZ13</f>
        <v>1673</v>
      </c>
      <c r="AB9" s="210">
        <f>'[4]MOLINOS DE BARRAS'!BA13</f>
        <v>1897</v>
      </c>
    </row>
    <row r="10" spans="1:28">
      <c r="A10" s="145">
        <v>46273</v>
      </c>
      <c r="B10" s="203">
        <f>'[4]MOLINOS DE BARRAS'!C14</f>
        <v>1730</v>
      </c>
      <c r="C10" s="209">
        <f>'[4]MOLINOS DE BARRAS'!D14</f>
        <v>1612</v>
      </c>
      <c r="D10" s="210">
        <f>'[4]MOLINOS DE BARRAS'!E14</f>
        <v>1736</v>
      </c>
      <c r="E10" s="203">
        <f>'[4]MOLINOS DE BARRAS'!I14</f>
        <v>1695</v>
      </c>
      <c r="F10" s="209">
        <f>'[4]MOLINOS DE BARRAS'!J14</f>
        <v>1465</v>
      </c>
      <c r="G10" s="210">
        <f>'[4]MOLINOS DE BARRAS'!K14</f>
        <v>1580</v>
      </c>
      <c r="H10" s="203">
        <f>'[4]MOLINOS DE BARRAS'!O14</f>
        <v>1240</v>
      </c>
      <c r="I10" s="209">
        <f>'[4]MOLINOS DE BARRAS'!P14</f>
        <v>1130</v>
      </c>
      <c r="J10" s="210">
        <f>'[4]MOLINOS DE BARRAS'!Q14</f>
        <v>1200</v>
      </c>
      <c r="K10" s="203">
        <f>'[4]MOLINOS DE BARRAS'!U14</f>
        <v>0</v>
      </c>
      <c r="L10" s="209">
        <f>'[4]MOLINOS DE BARRAS'!V14</f>
        <v>0</v>
      </c>
      <c r="M10" s="210">
        <f>'[4]MOLINOS DE BARRAS'!W14</f>
        <v>0</v>
      </c>
      <c r="N10" s="203">
        <f>'[4]MOLINOS DE BARRAS'!AA14</f>
        <v>0</v>
      </c>
      <c r="O10" s="209">
        <f>'[4]MOLINOS DE BARRAS'!AB14</f>
        <v>655</v>
      </c>
      <c r="P10" s="210">
        <f>'[4]MOLINOS DE BARRAS'!AC14</f>
        <v>1445</v>
      </c>
      <c r="Q10" s="203">
        <f>'[4]MOLINOS DE BARRAS'!AG14</f>
        <v>1558</v>
      </c>
      <c r="R10" s="209">
        <f>'[4]MOLINOS DE BARRAS'!AH14</f>
        <v>1472</v>
      </c>
      <c r="S10" s="210">
        <f>'[4]MOLINOS DE BARRAS'!AI14</f>
        <v>1435</v>
      </c>
      <c r="T10" s="203">
        <f>'[4]MOLINOS DE BARRAS'!AM14</f>
        <v>1652</v>
      </c>
      <c r="U10" s="209">
        <f>'[4]MOLINOS DE BARRAS'!AN14</f>
        <v>1732</v>
      </c>
      <c r="V10" s="210">
        <f>'[4]MOLINOS DE BARRAS'!AO14</f>
        <v>1676</v>
      </c>
      <c r="W10" s="203">
        <f>'[4]MOLINOS DE BARRAS'!AS14</f>
        <v>1643</v>
      </c>
      <c r="X10" s="209">
        <f>'[4]MOLINOS DE BARRAS'!AT14</f>
        <v>1659</v>
      </c>
      <c r="Y10" s="210">
        <f>'[4]MOLINOS DE BARRAS'!AU14</f>
        <v>1587</v>
      </c>
      <c r="Z10" s="203">
        <f>'[4]MOLINOS DE BARRAS'!AY14</f>
        <v>1900</v>
      </c>
      <c r="AA10" s="209">
        <f>'[4]MOLINOS DE BARRAS'!AZ14</f>
        <v>1639</v>
      </c>
      <c r="AB10" s="210">
        <f>'[4]MOLINOS DE BARRAS'!BA14</f>
        <v>1756</v>
      </c>
    </row>
    <row r="11" spans="1:28">
      <c r="A11" s="145">
        <v>46274</v>
      </c>
      <c r="B11" s="203">
        <f>'[4]MOLINOS DE BARRAS'!C15</f>
        <v>1477</v>
      </c>
      <c r="C11" s="209">
        <f>'[4]MOLINOS DE BARRAS'!D15</f>
        <v>1645</v>
      </c>
      <c r="D11" s="210">
        <f>'[4]MOLINOS DE BARRAS'!E15</f>
        <v>1625</v>
      </c>
      <c r="E11" s="203">
        <f>'[4]MOLINOS DE BARRAS'!I15</f>
        <v>1575</v>
      </c>
      <c r="F11" s="209">
        <f>'[4]MOLINOS DE BARRAS'!J15</f>
        <v>1420</v>
      </c>
      <c r="G11" s="210">
        <f>'[4]MOLINOS DE BARRAS'!K15</f>
        <v>1425</v>
      </c>
      <c r="H11" s="203">
        <f>'[4]MOLINOS DE BARRAS'!O15</f>
        <v>1395</v>
      </c>
      <c r="I11" s="209">
        <f>'[4]MOLINOS DE BARRAS'!P15</f>
        <v>1328</v>
      </c>
      <c r="J11" s="210">
        <f>'[4]MOLINOS DE BARRAS'!Q15</f>
        <v>1477</v>
      </c>
      <c r="K11" s="203">
        <f>'[4]MOLINOS DE BARRAS'!U15</f>
        <v>259</v>
      </c>
      <c r="L11" s="209">
        <f>'[4]MOLINOS DE BARRAS'!V15</f>
        <v>0</v>
      </c>
      <c r="M11" s="210">
        <f>'[4]MOLINOS DE BARRAS'!W15</f>
        <v>0</v>
      </c>
      <c r="N11" s="203">
        <f>'[4]MOLINOS DE BARRAS'!AA15</f>
        <v>1281</v>
      </c>
      <c r="O11" s="209">
        <f>'[4]MOLINOS DE BARRAS'!AB15</f>
        <v>1047</v>
      </c>
      <c r="P11" s="210">
        <f>'[4]MOLINOS DE BARRAS'!AC15</f>
        <v>1539</v>
      </c>
      <c r="Q11" s="203">
        <f>'[4]MOLINOS DE BARRAS'!AG15</f>
        <v>1263</v>
      </c>
      <c r="R11" s="209">
        <f>'[4]MOLINOS DE BARRAS'!AH15</f>
        <v>1413</v>
      </c>
      <c r="S11" s="210">
        <f>'[4]MOLINOS DE BARRAS'!AI15</f>
        <v>1445</v>
      </c>
      <c r="T11" s="203">
        <f>'[4]MOLINOS DE BARRAS'!AM15</f>
        <v>1556</v>
      </c>
      <c r="U11" s="209">
        <f>'[4]MOLINOS DE BARRAS'!AN15</f>
        <v>1596</v>
      </c>
      <c r="V11" s="210">
        <f>'[4]MOLINOS DE BARRAS'!AO15</f>
        <v>1692</v>
      </c>
      <c r="W11" s="203">
        <f>'[4]MOLINOS DE BARRAS'!AS15</f>
        <v>1562</v>
      </c>
      <c r="X11" s="209">
        <f>'[4]MOLINOS DE BARRAS'!AT15</f>
        <v>1730</v>
      </c>
      <c r="Y11" s="210">
        <f>'[4]MOLINOS DE BARRAS'!AU15</f>
        <v>1692</v>
      </c>
      <c r="Z11" s="203">
        <f>'[4]MOLINOS DE BARRAS'!AY15</f>
        <v>1566</v>
      </c>
      <c r="AA11" s="209">
        <f>'[4]MOLINOS DE BARRAS'!AZ15</f>
        <v>1601</v>
      </c>
      <c r="AB11" s="210">
        <f>'[4]MOLINOS DE BARRAS'!BA15</f>
        <v>1810</v>
      </c>
    </row>
    <row r="12" spans="1:28">
      <c r="A12" s="145">
        <v>46275</v>
      </c>
      <c r="B12" s="203">
        <f>'[4]MOLINOS DE BARRAS'!C16</f>
        <v>1775</v>
      </c>
      <c r="C12" s="209">
        <f>'[4]MOLINOS DE BARRAS'!D16</f>
        <v>1612</v>
      </c>
      <c r="D12" s="210">
        <f>'[4]MOLINOS DE BARRAS'!E16</f>
        <v>1585</v>
      </c>
      <c r="E12" s="203">
        <f>'[4]MOLINOS DE BARRAS'!I16</f>
        <v>1645</v>
      </c>
      <c r="F12" s="209">
        <f>'[4]MOLINOS DE BARRAS'!J16</f>
        <v>1546</v>
      </c>
      <c r="G12" s="210">
        <f>'[4]MOLINOS DE BARRAS'!K16</f>
        <v>1519</v>
      </c>
      <c r="H12" s="203">
        <f>'[4]MOLINOS DE BARRAS'!O16</f>
        <v>1680</v>
      </c>
      <c r="I12" s="209">
        <f>'[4]MOLINOS DE BARRAS'!P16</f>
        <v>1589</v>
      </c>
      <c r="J12" s="210">
        <f>'[4]MOLINOS DE BARRAS'!Q16</f>
        <v>1561</v>
      </c>
      <c r="K12" s="203">
        <f>'[4]MOLINOS DE BARRAS'!U16</f>
        <v>498</v>
      </c>
      <c r="L12" s="209">
        <f>'[4]MOLINOS DE BARRAS'!V16</f>
        <v>1395</v>
      </c>
      <c r="M12" s="210">
        <f>'[4]MOLINOS DE BARRAS'!W16</f>
        <v>215</v>
      </c>
      <c r="N12" s="203">
        <f>'[4]MOLINOS DE BARRAS'!AA16</f>
        <v>1582</v>
      </c>
      <c r="O12" s="209">
        <f>'[4]MOLINOS DE BARRAS'!AB16</f>
        <v>1579</v>
      </c>
      <c r="P12" s="210">
        <f>'[4]MOLINOS DE BARRAS'!AC16</f>
        <v>1546</v>
      </c>
      <c r="Q12" s="203">
        <f>'[4]MOLINOS DE BARRAS'!AG16</f>
        <v>1423</v>
      </c>
      <c r="R12" s="209">
        <f>'[4]MOLINOS DE BARRAS'!AH16</f>
        <v>1425</v>
      </c>
      <c r="S12" s="210">
        <f>'[4]MOLINOS DE BARRAS'!AI16</f>
        <v>1538</v>
      </c>
      <c r="T12" s="203">
        <f>'[4]MOLINOS DE BARRAS'!AM16</f>
        <v>1662</v>
      </c>
      <c r="U12" s="209">
        <f>'[4]MOLINOS DE BARRAS'!AN16</f>
        <v>1660</v>
      </c>
      <c r="V12" s="210">
        <f>'[4]MOLINOS DE BARRAS'!AO16</f>
        <v>1621</v>
      </c>
      <c r="W12" s="203">
        <f>'[4]MOLINOS DE BARRAS'!AS16</f>
        <v>555</v>
      </c>
      <c r="X12" s="209">
        <f>'[4]MOLINOS DE BARRAS'!AT16</f>
        <v>0</v>
      </c>
      <c r="Y12" s="210">
        <f>'[4]MOLINOS DE BARRAS'!AU16</f>
        <v>1341</v>
      </c>
      <c r="Z12" s="203">
        <f>'[4]MOLINOS DE BARRAS'!AY16</f>
        <v>0</v>
      </c>
      <c r="AA12" s="209">
        <f>'[4]MOLINOS DE BARRAS'!AZ16</f>
        <v>0</v>
      </c>
      <c r="AB12" s="210">
        <f>'[4]MOLINOS DE BARRAS'!BA16</f>
        <v>1541</v>
      </c>
    </row>
    <row r="13" spans="1:28">
      <c r="A13" s="145">
        <v>46276</v>
      </c>
      <c r="B13" s="203">
        <f>'[4]MOLINOS DE BARRAS'!C17</f>
        <v>1813</v>
      </c>
      <c r="C13" s="209">
        <f>'[4]MOLINOS DE BARRAS'!D17</f>
        <v>1671</v>
      </c>
      <c r="D13" s="210">
        <f>'[4]MOLINOS DE BARRAS'!E17</f>
        <v>1429</v>
      </c>
      <c r="E13" s="203">
        <f>'[4]MOLINOS DE BARRAS'!I17</f>
        <v>1656</v>
      </c>
      <c r="F13" s="209">
        <f>'[4]MOLINOS DE BARRAS'!J17</f>
        <v>1427</v>
      </c>
      <c r="G13" s="210">
        <f>'[4]MOLINOS DE BARRAS'!K17</f>
        <v>1397</v>
      </c>
      <c r="H13" s="203">
        <f>'[4]MOLINOS DE BARRAS'!O17</f>
        <v>1695</v>
      </c>
      <c r="I13" s="209">
        <f>'[4]MOLINOS DE BARRAS'!P17</f>
        <v>1553</v>
      </c>
      <c r="J13" s="210">
        <f>'[4]MOLINOS DE BARRAS'!Q17</f>
        <v>1352</v>
      </c>
      <c r="K13" s="203">
        <f>'[4]MOLINOS DE BARRAS'!U17</f>
        <v>457</v>
      </c>
      <c r="L13" s="209">
        <f>'[4]MOLINOS DE BARRAS'!V17</f>
        <v>0</v>
      </c>
      <c r="M13" s="210">
        <f>'[4]MOLINOS DE BARRAS'!W17</f>
        <v>0</v>
      </c>
      <c r="N13" s="203">
        <f>'[4]MOLINOS DE BARRAS'!AA17</f>
        <v>1501</v>
      </c>
      <c r="O13" s="209">
        <f>'[4]MOLINOS DE BARRAS'!AB17</f>
        <v>1566</v>
      </c>
      <c r="P13" s="210">
        <f>'[4]MOLINOS DE BARRAS'!AC17</f>
        <v>1279</v>
      </c>
      <c r="Q13" s="203">
        <f>'[4]MOLINOS DE BARRAS'!AG17</f>
        <v>1548</v>
      </c>
      <c r="R13" s="209">
        <f>'[4]MOLINOS DE BARRAS'!AH17</f>
        <v>1558</v>
      </c>
      <c r="S13" s="210">
        <f>'[4]MOLINOS DE BARRAS'!AI17</f>
        <v>1232</v>
      </c>
      <c r="T13" s="203">
        <f>'[4]MOLINOS DE BARRAS'!AM17</f>
        <v>1415</v>
      </c>
      <c r="U13" s="209">
        <f>'[4]MOLINOS DE BARRAS'!AN17</f>
        <v>1748</v>
      </c>
      <c r="V13" s="210">
        <f>'[4]MOLINOS DE BARRAS'!AO17</f>
        <v>1270</v>
      </c>
      <c r="W13" s="203">
        <f>'[4]MOLINOS DE BARRAS'!AS17</f>
        <v>1226</v>
      </c>
      <c r="X13" s="209">
        <f>'[4]MOLINOS DE BARRAS'!AT17</f>
        <v>1600</v>
      </c>
      <c r="Y13" s="210">
        <f>'[4]MOLINOS DE BARRAS'!AU17</f>
        <v>1274</v>
      </c>
      <c r="Z13" s="203">
        <f>'[4]MOLINOS DE BARRAS'!AY17</f>
        <v>1468</v>
      </c>
      <c r="AA13" s="209">
        <f>'[4]MOLINOS DE BARRAS'!AZ17</f>
        <v>2017</v>
      </c>
      <c r="AB13" s="210">
        <f>'[4]MOLINOS DE BARRAS'!BA17</f>
        <v>1514</v>
      </c>
    </row>
    <row r="14" spans="1:28">
      <c r="A14" s="145">
        <v>46277</v>
      </c>
      <c r="B14" s="203">
        <f>'[4]MOLINOS DE BARRAS'!C18</f>
        <v>0</v>
      </c>
      <c r="C14" s="209">
        <f>'[4]MOLINOS DE BARRAS'!D18</f>
        <v>675</v>
      </c>
      <c r="D14" s="210">
        <f>'[4]MOLINOS DE BARRAS'!E18</f>
        <v>1502</v>
      </c>
      <c r="E14" s="203">
        <f>'[4]MOLINOS DE BARRAS'!I18</f>
        <v>0</v>
      </c>
      <c r="F14" s="209">
        <f>'[4]MOLINOS DE BARRAS'!J18</f>
        <v>590</v>
      </c>
      <c r="G14" s="210">
        <f>'[4]MOLINOS DE BARRAS'!K18</f>
        <v>1260</v>
      </c>
      <c r="H14" s="203">
        <f>'[4]MOLINOS DE BARRAS'!O18</f>
        <v>0</v>
      </c>
      <c r="I14" s="209">
        <f>'[4]MOLINOS DE BARRAS'!P18</f>
        <v>520</v>
      </c>
      <c r="J14" s="210">
        <f>'[4]MOLINOS DE BARRAS'!Q18</f>
        <v>1170</v>
      </c>
      <c r="K14" s="203">
        <f>'[4]MOLINOS DE BARRAS'!U18</f>
        <v>0</v>
      </c>
      <c r="L14" s="209">
        <f>'[4]MOLINOS DE BARRAS'!V18</f>
        <v>0</v>
      </c>
      <c r="M14" s="210">
        <f>'[4]MOLINOS DE BARRAS'!W18</f>
        <v>0</v>
      </c>
      <c r="N14" s="203">
        <f>'[4]MOLINOS DE BARRAS'!AA18</f>
        <v>0</v>
      </c>
      <c r="O14" s="209">
        <f>'[4]MOLINOS DE BARRAS'!AB18</f>
        <v>840</v>
      </c>
      <c r="P14" s="210">
        <f>'[4]MOLINOS DE BARRAS'!AC18</f>
        <v>1540</v>
      </c>
      <c r="Q14" s="203">
        <f>'[4]MOLINOS DE BARRAS'!AG18</f>
        <v>0</v>
      </c>
      <c r="R14" s="209">
        <f>'[4]MOLINOS DE BARRAS'!AH18</f>
        <v>863</v>
      </c>
      <c r="S14" s="210">
        <f>'[4]MOLINOS DE BARRAS'!AI18</f>
        <v>1487</v>
      </c>
      <c r="T14" s="203">
        <f>'[4]MOLINOS DE BARRAS'!AM18</f>
        <v>0</v>
      </c>
      <c r="U14" s="209">
        <f>'[4]MOLINOS DE BARRAS'!AN18</f>
        <v>896</v>
      </c>
      <c r="V14" s="210">
        <f>'[4]MOLINOS DE BARRAS'!AO18</f>
        <v>1583</v>
      </c>
      <c r="W14" s="203">
        <f>'[4]MOLINOS DE BARRAS'!AS18</f>
        <v>0</v>
      </c>
      <c r="X14" s="209">
        <f>'[4]MOLINOS DE BARRAS'!AT18</f>
        <v>891</v>
      </c>
      <c r="Y14" s="210">
        <f>'[4]MOLINOS DE BARRAS'!AU18</f>
        <v>1539</v>
      </c>
      <c r="Z14" s="203">
        <f>'[4]MOLINOS DE BARRAS'!AY18</f>
        <v>0</v>
      </c>
      <c r="AA14" s="209">
        <f>'[4]MOLINOS DE BARRAS'!AZ18</f>
        <v>829</v>
      </c>
      <c r="AB14" s="210">
        <f>'[4]MOLINOS DE BARRAS'!BA18</f>
        <v>1904</v>
      </c>
    </row>
    <row r="15" spans="1:28">
      <c r="A15" s="145">
        <v>46278</v>
      </c>
      <c r="B15" s="203">
        <f>'[4]MOLINOS DE BARRAS'!C19</f>
        <v>1460</v>
      </c>
      <c r="C15" s="209">
        <f>'[4]MOLINOS DE BARRAS'!D19</f>
        <v>1674</v>
      </c>
      <c r="D15" s="210">
        <f>'[4]MOLINOS DE BARRAS'!E19</f>
        <v>1164</v>
      </c>
      <c r="E15" s="203">
        <f>'[4]MOLINOS DE BARRAS'!I19</f>
        <v>1550</v>
      </c>
      <c r="F15" s="209">
        <f>'[4]MOLINOS DE BARRAS'!J19</f>
        <v>1583</v>
      </c>
      <c r="G15" s="210">
        <f>'[4]MOLINOS DE BARRAS'!K19</f>
        <v>1497</v>
      </c>
      <c r="H15" s="203">
        <f>'[4]MOLINOS DE BARRAS'!O19</f>
        <v>1460</v>
      </c>
      <c r="I15" s="209">
        <f>'[4]MOLINOS DE BARRAS'!P19</f>
        <v>690</v>
      </c>
      <c r="J15" s="210">
        <f>'[4]MOLINOS DE BARRAS'!Q19</f>
        <v>310</v>
      </c>
      <c r="K15" s="203">
        <f>'[4]MOLINOS DE BARRAS'!U19</f>
        <v>0</v>
      </c>
      <c r="L15" s="209">
        <f>'[4]MOLINOS DE BARRAS'!V19</f>
        <v>0</v>
      </c>
      <c r="M15" s="210">
        <f>'[4]MOLINOS DE BARRAS'!W19</f>
        <v>1178</v>
      </c>
      <c r="N15" s="203">
        <f>'[4]MOLINOS DE BARRAS'!AA19</f>
        <v>1588</v>
      </c>
      <c r="O15" s="209">
        <f>'[4]MOLINOS DE BARRAS'!AB19</f>
        <v>1530</v>
      </c>
      <c r="P15" s="210">
        <f>'[4]MOLINOS DE BARRAS'!AC19</f>
        <v>1592</v>
      </c>
      <c r="Q15" s="203">
        <f>'[4]MOLINOS DE BARRAS'!AG19</f>
        <v>1470</v>
      </c>
      <c r="R15" s="209">
        <f>'[4]MOLINOS DE BARRAS'!AH19</f>
        <v>1399</v>
      </c>
      <c r="S15" s="210">
        <f>'[4]MOLINOS DE BARRAS'!AI19</f>
        <v>1561</v>
      </c>
      <c r="T15" s="203">
        <f>'[4]MOLINOS DE BARRAS'!AM19</f>
        <v>1542</v>
      </c>
      <c r="U15" s="209">
        <f>'[4]MOLINOS DE BARRAS'!AN19</f>
        <v>1447</v>
      </c>
      <c r="V15" s="210">
        <f>'[4]MOLINOS DE BARRAS'!AO19</f>
        <v>1422</v>
      </c>
      <c r="W15" s="203">
        <f>'[4]MOLINOS DE BARRAS'!AS19</f>
        <v>1502</v>
      </c>
      <c r="X15" s="209">
        <f>'[4]MOLINOS DE BARRAS'!AT19</f>
        <v>1496</v>
      </c>
      <c r="Y15" s="210">
        <f>'[4]MOLINOS DE BARRAS'!AU19</f>
        <v>1562</v>
      </c>
      <c r="Z15" s="203">
        <f>'[4]MOLINOS DE BARRAS'!AY19</f>
        <v>1885</v>
      </c>
      <c r="AA15" s="209">
        <f>'[4]MOLINOS DE BARRAS'!AZ19</f>
        <v>1569</v>
      </c>
      <c r="AB15" s="210">
        <f>'[4]MOLINOS DE BARRAS'!BA19</f>
        <v>1949</v>
      </c>
    </row>
    <row r="16" spans="1:28">
      <c r="A16" s="145">
        <v>46279</v>
      </c>
      <c r="B16" s="203">
        <f>'[4]MOLINOS DE BARRAS'!C20</f>
        <v>0</v>
      </c>
      <c r="C16" s="209">
        <f>'[4]MOLINOS DE BARRAS'!D20</f>
        <v>348</v>
      </c>
      <c r="D16" s="210">
        <f>'[4]MOLINOS DE BARRAS'!E20</f>
        <v>1619</v>
      </c>
      <c r="E16" s="203">
        <f>'[4]MOLINOS DE BARRAS'!I20</f>
        <v>1480</v>
      </c>
      <c r="F16" s="209">
        <f>'[4]MOLINOS DE BARRAS'!J20</f>
        <v>930</v>
      </c>
      <c r="G16" s="210">
        <f>'[4]MOLINOS DE BARRAS'!K20</f>
        <v>0</v>
      </c>
      <c r="H16" s="203">
        <f>'[4]MOLINOS DE BARRAS'!O20</f>
        <v>1320</v>
      </c>
      <c r="I16" s="209">
        <f>'[4]MOLINOS DE BARRAS'!P20</f>
        <v>1338</v>
      </c>
      <c r="J16" s="210">
        <f>'[4]MOLINOS DE BARRAS'!Q20</f>
        <v>1572</v>
      </c>
      <c r="K16" s="203">
        <f>'[4]MOLINOS DE BARRAS'!U20</f>
        <v>1205</v>
      </c>
      <c r="L16" s="209">
        <f>'[4]MOLINOS DE BARRAS'!V20</f>
        <v>1281</v>
      </c>
      <c r="M16" s="210">
        <f>'[4]MOLINOS DE BARRAS'!W20</f>
        <v>1170</v>
      </c>
      <c r="N16" s="203">
        <f>'[4]MOLINOS DE BARRAS'!AA20</f>
        <v>1542</v>
      </c>
      <c r="O16" s="209">
        <f>'[4]MOLINOS DE BARRAS'!AB20</f>
        <v>1370</v>
      </c>
      <c r="P16" s="210">
        <f>'[4]MOLINOS DE BARRAS'!AC20</f>
        <v>1459</v>
      </c>
      <c r="Q16" s="203">
        <f>'[4]MOLINOS DE BARRAS'!AG20</f>
        <v>1475</v>
      </c>
      <c r="R16" s="209">
        <f>'[4]MOLINOS DE BARRAS'!AH20</f>
        <v>1369</v>
      </c>
      <c r="S16" s="210">
        <f>'[4]MOLINOS DE BARRAS'!AI20</f>
        <v>1434</v>
      </c>
      <c r="T16" s="203">
        <f>'[4]MOLINOS DE BARRAS'!AM20</f>
        <v>1560</v>
      </c>
      <c r="U16" s="209">
        <f>'[4]MOLINOS DE BARRAS'!AN20</f>
        <v>1390</v>
      </c>
      <c r="V16" s="210">
        <f>'[4]MOLINOS DE BARRAS'!AO20</f>
        <v>1433</v>
      </c>
      <c r="W16" s="203">
        <f>'[4]MOLINOS DE BARRAS'!AS20</f>
        <v>1406</v>
      </c>
      <c r="X16" s="209">
        <f>'[4]MOLINOS DE BARRAS'!AT20</f>
        <v>1378</v>
      </c>
      <c r="Y16" s="210">
        <f>'[4]MOLINOS DE BARRAS'!AU20</f>
        <v>1443</v>
      </c>
      <c r="Z16" s="203">
        <f>'[4]MOLINOS DE BARRAS'!AY20</f>
        <v>1732</v>
      </c>
      <c r="AA16" s="209">
        <f>'[4]MOLINOS DE BARRAS'!AZ20</f>
        <v>1861</v>
      </c>
      <c r="AB16" s="210">
        <f>'[4]MOLINOS DE BARRAS'!BA20</f>
        <v>1837</v>
      </c>
    </row>
    <row r="17" spans="1:28">
      <c r="A17" s="145">
        <v>46280</v>
      </c>
      <c r="B17" s="203">
        <f>'[4]MOLINOS DE BARRAS'!C21</f>
        <v>1620</v>
      </c>
      <c r="C17" s="209">
        <f>'[4]MOLINOS DE BARRAS'!D21</f>
        <v>1657</v>
      </c>
      <c r="D17" s="210">
        <f>'[4]MOLINOS DE BARRAS'!E21</f>
        <v>1600</v>
      </c>
      <c r="E17" s="203">
        <f>'[4]MOLINOS DE BARRAS'!I21</f>
        <v>993</v>
      </c>
      <c r="F17" s="209">
        <f>'[4]MOLINOS DE BARRAS'!J21</f>
        <v>1516</v>
      </c>
      <c r="G17" s="210">
        <f>'[4]MOLINOS DE BARRAS'!K21</f>
        <v>1650</v>
      </c>
      <c r="H17" s="203">
        <f>'[4]MOLINOS DE BARRAS'!O21</f>
        <v>0</v>
      </c>
      <c r="I17" s="209">
        <f>'[4]MOLINOS DE BARRAS'!P21</f>
        <v>0</v>
      </c>
      <c r="J17" s="210">
        <f>'[4]MOLINOS DE BARRAS'!Q21</f>
        <v>0</v>
      </c>
      <c r="K17" s="203">
        <f>'[4]MOLINOS DE BARRAS'!U21</f>
        <v>209</v>
      </c>
      <c r="L17" s="209">
        <f>'[4]MOLINOS DE BARRAS'!V21</f>
        <v>0</v>
      </c>
      <c r="M17" s="210">
        <f>'[4]MOLINOS DE BARRAS'!W21</f>
        <v>0</v>
      </c>
      <c r="N17" s="203">
        <f>'[4]MOLINOS DE BARRAS'!AA21</f>
        <v>1583</v>
      </c>
      <c r="O17" s="209">
        <f>'[4]MOLINOS DE BARRAS'!AB21</f>
        <v>1603</v>
      </c>
      <c r="P17" s="210">
        <f>'[4]MOLINOS DE BARRAS'!AC21</f>
        <v>1409</v>
      </c>
      <c r="Q17" s="203">
        <f>'[4]MOLINOS DE BARRAS'!AG21</f>
        <v>1490</v>
      </c>
      <c r="R17" s="209">
        <f>'[4]MOLINOS DE BARRAS'!AH21</f>
        <v>1453</v>
      </c>
      <c r="S17" s="210">
        <f>'[4]MOLINOS DE BARRAS'!AI21</f>
        <v>1343</v>
      </c>
      <c r="T17" s="203">
        <f>'[4]MOLINOS DE BARRAS'!AM21</f>
        <v>1548</v>
      </c>
      <c r="U17" s="209">
        <f>'[4]MOLINOS DE BARRAS'!AN21</f>
        <v>1650</v>
      </c>
      <c r="V17" s="210">
        <f>'[4]MOLINOS DE BARRAS'!AO21</f>
        <v>1385</v>
      </c>
      <c r="W17" s="203">
        <f>'[4]MOLINOS DE BARRAS'!AS21</f>
        <v>1138</v>
      </c>
      <c r="X17" s="209">
        <f>'[4]MOLINOS DE BARRAS'!AT21</f>
        <v>535</v>
      </c>
      <c r="Y17" s="210">
        <f>'[4]MOLINOS DE BARRAS'!AU21</f>
        <v>700</v>
      </c>
      <c r="Z17" s="203">
        <f>'[4]MOLINOS DE BARRAS'!AY21</f>
        <v>1594</v>
      </c>
      <c r="AA17" s="209">
        <f>'[4]MOLINOS DE BARRAS'!AZ21</f>
        <v>1870</v>
      </c>
      <c r="AB17" s="210">
        <f>'[4]MOLINOS DE BARRAS'!BA21</f>
        <v>1738</v>
      </c>
    </row>
    <row r="18" spans="1:28">
      <c r="A18" s="145">
        <v>46281</v>
      </c>
      <c r="B18" s="203">
        <f>'[4]MOLINOS DE BARRAS'!C22</f>
        <v>1795</v>
      </c>
      <c r="C18" s="209">
        <f>'[4]MOLINOS DE BARRAS'!D22</f>
        <v>1405</v>
      </c>
      <c r="D18" s="210">
        <f>'[4]MOLINOS DE BARRAS'!E22</f>
        <v>1729</v>
      </c>
      <c r="E18" s="203">
        <f>'[4]MOLINOS DE BARRAS'!I22</f>
        <v>1801</v>
      </c>
      <c r="F18" s="209">
        <f>'[4]MOLINOS DE BARRAS'!J22</f>
        <v>1391</v>
      </c>
      <c r="G18" s="210">
        <f>'[4]MOLINOS DE BARRAS'!K22</f>
        <v>1604</v>
      </c>
      <c r="H18" s="203">
        <f>'[4]MOLINOS DE BARRAS'!O22</f>
        <v>0</v>
      </c>
      <c r="I18" s="209">
        <f>'[4]MOLINOS DE BARRAS'!P22</f>
        <v>0</v>
      </c>
      <c r="J18" s="210">
        <f>'[4]MOLINOS DE BARRAS'!Q22</f>
        <v>0</v>
      </c>
      <c r="K18" s="203">
        <f>'[4]MOLINOS DE BARRAS'!U22</f>
        <v>0</v>
      </c>
      <c r="L18" s="209">
        <f>'[4]MOLINOS DE BARRAS'!V22</f>
        <v>0</v>
      </c>
      <c r="M18" s="210">
        <f>'[4]MOLINOS DE BARRAS'!W22</f>
        <v>0</v>
      </c>
      <c r="N18" s="203">
        <f>'[4]MOLINOS DE BARRAS'!AA22</f>
        <v>1541</v>
      </c>
      <c r="O18" s="209">
        <f>'[4]MOLINOS DE BARRAS'!AB22</f>
        <v>1493</v>
      </c>
      <c r="P18" s="210">
        <f>'[4]MOLINOS DE BARRAS'!AC22</f>
        <v>1523</v>
      </c>
      <c r="Q18" s="203">
        <f>'[4]MOLINOS DE BARRAS'!AG22</f>
        <v>1448</v>
      </c>
      <c r="R18" s="209">
        <f>'[4]MOLINOS DE BARRAS'!AH22</f>
        <v>1479</v>
      </c>
      <c r="S18" s="210">
        <f>'[4]MOLINOS DE BARRAS'!AI22</f>
        <v>1471</v>
      </c>
      <c r="T18" s="203">
        <f>'[4]MOLINOS DE BARRAS'!AM22</f>
        <v>1560</v>
      </c>
      <c r="U18" s="209">
        <f>'[4]MOLINOS DE BARRAS'!AN22</f>
        <v>1446</v>
      </c>
      <c r="V18" s="210">
        <f>'[4]MOLINOS DE BARRAS'!AO22</f>
        <v>948</v>
      </c>
      <c r="W18" s="203">
        <f>'[4]MOLINOS DE BARRAS'!AS22</f>
        <v>1503</v>
      </c>
      <c r="X18" s="209">
        <f>'[4]MOLINOS DE BARRAS'!AT22</f>
        <v>1486</v>
      </c>
      <c r="Y18" s="210">
        <f>'[4]MOLINOS DE BARRAS'!AU22</f>
        <v>1459</v>
      </c>
      <c r="Z18" s="203">
        <f>'[4]MOLINOS DE BARRAS'!AY22</f>
        <v>1623</v>
      </c>
      <c r="AA18" s="209">
        <f>'[4]MOLINOS DE BARRAS'!AZ22</f>
        <v>1712</v>
      </c>
      <c r="AB18" s="210">
        <f>'[4]MOLINOS DE BARRAS'!BA22</f>
        <v>1785</v>
      </c>
    </row>
    <row r="19" spans="1:28">
      <c r="A19" s="145">
        <v>46282</v>
      </c>
      <c r="B19" s="203">
        <f>'[4]MOLINOS DE BARRAS'!C23</f>
        <v>1602</v>
      </c>
      <c r="C19" s="209">
        <f>'[4]MOLINOS DE BARRAS'!D23</f>
        <v>1743</v>
      </c>
      <c r="D19" s="210">
        <f>'[4]MOLINOS DE BARRAS'!E23</f>
        <v>1629</v>
      </c>
      <c r="E19" s="203">
        <f>'[4]MOLINOS DE BARRAS'!I23</f>
        <v>1595</v>
      </c>
      <c r="F19" s="209">
        <f>'[4]MOLINOS DE BARRAS'!J23</f>
        <v>1687</v>
      </c>
      <c r="G19" s="210">
        <f>'[4]MOLINOS DE BARRAS'!K23</f>
        <v>1513</v>
      </c>
      <c r="H19" s="203">
        <f>'[4]MOLINOS DE BARRAS'!O23</f>
        <v>0</v>
      </c>
      <c r="I19" s="209">
        <f>'[4]MOLINOS DE BARRAS'!P23</f>
        <v>0</v>
      </c>
      <c r="J19" s="210">
        <f>'[4]MOLINOS DE BARRAS'!Q23</f>
        <v>410</v>
      </c>
      <c r="K19" s="203">
        <f>'[4]MOLINOS DE BARRAS'!U23</f>
        <v>0</v>
      </c>
      <c r="L19" s="209">
        <f>'[4]MOLINOS DE BARRAS'!V23</f>
        <v>0</v>
      </c>
      <c r="M19" s="210">
        <f>'[4]MOLINOS DE BARRAS'!W23</f>
        <v>99</v>
      </c>
      <c r="N19" s="203">
        <f>'[4]MOLINOS DE BARRAS'!AA23</f>
        <v>1510</v>
      </c>
      <c r="O19" s="209">
        <f>'[4]MOLINOS DE BARRAS'!AB23</f>
        <v>1523</v>
      </c>
      <c r="P19" s="210">
        <f>'[4]MOLINOS DE BARRAS'!AC23</f>
        <v>1500</v>
      </c>
      <c r="Q19" s="203">
        <f>'[4]MOLINOS DE BARRAS'!AG23</f>
        <v>1525</v>
      </c>
      <c r="R19" s="209">
        <f>'[4]MOLINOS DE BARRAS'!AH23</f>
        <v>1538</v>
      </c>
      <c r="S19" s="210">
        <f>'[4]MOLINOS DE BARRAS'!AI23</f>
        <v>1457</v>
      </c>
      <c r="T19" s="203">
        <f>'[4]MOLINOS DE BARRAS'!AM23</f>
        <v>0</v>
      </c>
      <c r="U19" s="209">
        <f>'[4]MOLINOS DE BARRAS'!AN23</f>
        <v>0</v>
      </c>
      <c r="V19" s="210">
        <f>'[4]MOLINOS DE BARRAS'!AO23</f>
        <v>0</v>
      </c>
      <c r="W19" s="203">
        <f>'[4]MOLINOS DE BARRAS'!AS23</f>
        <v>1504</v>
      </c>
      <c r="X19" s="209">
        <f>'[4]MOLINOS DE BARRAS'!AT23</f>
        <v>1514</v>
      </c>
      <c r="Y19" s="210">
        <f>'[4]MOLINOS DE BARRAS'!AU23</f>
        <v>1480</v>
      </c>
      <c r="Z19" s="203">
        <f>'[4]MOLINOS DE BARRAS'!AY23</f>
        <v>1568</v>
      </c>
      <c r="AA19" s="209">
        <f>'[4]MOLINOS DE BARRAS'!AZ23</f>
        <v>1836</v>
      </c>
      <c r="AB19" s="210">
        <f>'[4]MOLINOS DE BARRAS'!BA23</f>
        <v>1797</v>
      </c>
    </row>
    <row r="20" spans="1:28">
      <c r="A20" s="145">
        <v>46283</v>
      </c>
      <c r="B20" s="203">
        <f>'[4]MOLINOS DE BARRAS'!C24</f>
        <v>1539</v>
      </c>
      <c r="C20" s="209">
        <f>'[4]MOLINOS DE BARRAS'!D24</f>
        <v>1567</v>
      </c>
      <c r="D20" s="210">
        <f>'[4]MOLINOS DE BARRAS'!E24</f>
        <v>1717</v>
      </c>
      <c r="E20" s="203">
        <f>'[4]MOLINOS DE BARRAS'!I24</f>
        <v>1642</v>
      </c>
      <c r="F20" s="209">
        <f>'[4]MOLINOS DE BARRAS'!J24</f>
        <v>1623</v>
      </c>
      <c r="G20" s="210">
        <f>'[4]MOLINOS DE BARRAS'!K24</f>
        <v>1685</v>
      </c>
      <c r="H20" s="203">
        <f>'[4]MOLINOS DE BARRAS'!O24</f>
        <v>0</v>
      </c>
      <c r="I20" s="209">
        <f>'[4]MOLINOS DE BARRAS'!P24</f>
        <v>0</v>
      </c>
      <c r="J20" s="210">
        <f>'[4]MOLINOS DE BARRAS'!Q24</f>
        <v>0</v>
      </c>
      <c r="K20" s="203">
        <f>'[4]MOLINOS DE BARRAS'!U24</f>
        <v>965</v>
      </c>
      <c r="L20" s="209">
        <f>'[4]MOLINOS DE BARRAS'!V24</f>
        <v>331</v>
      </c>
      <c r="M20" s="210">
        <f>'[4]MOLINOS DE BARRAS'!W24</f>
        <v>1290</v>
      </c>
      <c r="N20" s="203">
        <f>'[4]MOLINOS DE BARRAS'!AA24</f>
        <v>1599</v>
      </c>
      <c r="O20" s="209">
        <f>'[4]MOLINOS DE BARRAS'!AB24</f>
        <v>1532</v>
      </c>
      <c r="P20" s="210">
        <f>'[4]MOLINOS DE BARRAS'!AC24</f>
        <v>1689</v>
      </c>
      <c r="Q20" s="203">
        <f>'[4]MOLINOS DE BARRAS'!AG24</f>
        <v>1060</v>
      </c>
      <c r="R20" s="209">
        <f>'[4]MOLINOS DE BARRAS'!AH24</f>
        <v>1457</v>
      </c>
      <c r="S20" s="210">
        <f>'[4]MOLINOS DE BARRAS'!AI24</f>
        <v>1644</v>
      </c>
      <c r="T20" s="203">
        <f>'[4]MOLINOS DE BARRAS'!AM24</f>
        <v>0</v>
      </c>
      <c r="U20" s="209">
        <f>'[4]MOLINOS DE BARRAS'!AN24</f>
        <v>0</v>
      </c>
      <c r="V20" s="210">
        <f>'[4]MOLINOS DE BARRAS'!AO24</f>
        <v>0</v>
      </c>
      <c r="W20" s="203">
        <f>'[4]MOLINOS DE BARRAS'!AS24</f>
        <v>1687</v>
      </c>
      <c r="X20" s="209">
        <f>'[4]MOLINOS DE BARRAS'!AT24</f>
        <v>1498</v>
      </c>
      <c r="Y20" s="210">
        <f>'[4]MOLINOS DE BARRAS'!AU24</f>
        <v>1654</v>
      </c>
      <c r="Z20" s="203">
        <f>'[4]MOLINOS DE BARRAS'!AY24</f>
        <v>1589</v>
      </c>
      <c r="AA20" s="209">
        <f>'[4]MOLINOS DE BARRAS'!AZ24</f>
        <v>1775</v>
      </c>
      <c r="AB20" s="210">
        <f>'[4]MOLINOS DE BARRAS'!BA24</f>
        <v>1836</v>
      </c>
    </row>
    <row r="21" spans="1:28">
      <c r="A21" s="145">
        <v>46284</v>
      </c>
      <c r="B21" s="203">
        <f>'[4]MOLINOS DE BARRAS'!C25</f>
        <v>1598</v>
      </c>
      <c r="C21" s="209">
        <f>'[4]MOLINOS DE BARRAS'!D25</f>
        <v>1607</v>
      </c>
      <c r="D21" s="210">
        <f>'[4]MOLINOS DE BARRAS'!E25</f>
        <v>1720</v>
      </c>
      <c r="E21" s="203">
        <f>'[4]MOLINOS DE BARRAS'!I25</f>
        <v>592</v>
      </c>
      <c r="F21" s="209">
        <f>'[4]MOLINOS DE BARRAS'!J25</f>
        <v>1240</v>
      </c>
      <c r="G21" s="210">
        <f>'[4]MOLINOS DE BARRAS'!K25</f>
        <v>1408</v>
      </c>
      <c r="H21" s="203">
        <f>'[4]MOLINOS DE BARRAS'!O25</f>
        <v>645</v>
      </c>
      <c r="I21" s="209">
        <f>'[4]MOLINOS DE BARRAS'!P25</f>
        <v>0</v>
      </c>
      <c r="J21" s="210">
        <f>'[4]MOLINOS DE BARRAS'!Q25</f>
        <v>0</v>
      </c>
      <c r="K21" s="203">
        <f>'[4]MOLINOS DE BARRAS'!U25</f>
        <v>509</v>
      </c>
      <c r="L21" s="209">
        <f>'[4]MOLINOS DE BARRAS'!V25</f>
        <v>938</v>
      </c>
      <c r="M21" s="210">
        <f>'[4]MOLINOS DE BARRAS'!W25</f>
        <v>1243</v>
      </c>
      <c r="N21" s="203">
        <f>'[4]MOLINOS DE BARRAS'!AA25</f>
        <v>1613</v>
      </c>
      <c r="O21" s="209">
        <f>'[4]MOLINOS DE BARRAS'!AB25</f>
        <v>1853</v>
      </c>
      <c r="P21" s="210">
        <f>'[4]MOLINOS DE BARRAS'!AC25</f>
        <v>1437</v>
      </c>
      <c r="Q21" s="203">
        <f>'[4]MOLINOS DE BARRAS'!AG25</f>
        <v>1525</v>
      </c>
      <c r="R21" s="209">
        <f>'[4]MOLINOS DE BARRAS'!AH25</f>
        <v>1764</v>
      </c>
      <c r="S21" s="210">
        <f>'[4]MOLINOS DE BARRAS'!AI25</f>
        <v>1426</v>
      </c>
      <c r="T21" s="203">
        <f>'[4]MOLINOS DE BARRAS'!AM25</f>
        <v>0</v>
      </c>
      <c r="U21" s="209">
        <f>'[4]MOLINOS DE BARRAS'!AN25</f>
        <v>0</v>
      </c>
      <c r="V21" s="210">
        <f>'[4]MOLINOS DE BARRAS'!AO25</f>
        <v>0</v>
      </c>
      <c r="W21" s="203">
        <f>'[4]MOLINOS DE BARRAS'!AS25</f>
        <v>1616</v>
      </c>
      <c r="X21" s="209">
        <f>'[4]MOLINOS DE BARRAS'!AT25</f>
        <v>1804</v>
      </c>
      <c r="Y21" s="210">
        <f>'[4]MOLINOS DE BARRAS'!AU25</f>
        <v>1441</v>
      </c>
      <c r="Z21" s="203">
        <f>'[4]MOLINOS DE BARRAS'!AY25</f>
        <v>1574</v>
      </c>
      <c r="AA21" s="209">
        <f>'[4]MOLINOS DE BARRAS'!AZ25</f>
        <v>1831</v>
      </c>
      <c r="AB21" s="210">
        <f>'[4]MOLINOS DE BARRAS'!BA25</f>
        <v>1657</v>
      </c>
    </row>
    <row r="22" spans="1:28">
      <c r="A22" s="145">
        <v>46285</v>
      </c>
      <c r="B22" s="203">
        <f>'[4]MOLINOS DE BARRAS'!C26</f>
        <v>1573</v>
      </c>
      <c r="C22" s="209">
        <f>'[4]MOLINOS DE BARRAS'!D26</f>
        <v>1635</v>
      </c>
      <c r="D22" s="210">
        <f>'[4]MOLINOS DE BARRAS'!E26</f>
        <v>1577</v>
      </c>
      <c r="E22" s="203">
        <f>'[4]MOLINOS DE BARRAS'!I26</f>
        <v>840</v>
      </c>
      <c r="F22" s="209">
        <f>'[4]MOLINOS DE BARRAS'!J26</f>
        <v>0</v>
      </c>
      <c r="G22" s="210">
        <f>'[4]MOLINOS DE BARRAS'!K26</f>
        <v>0</v>
      </c>
      <c r="H22" s="203">
        <f>'[4]MOLINOS DE BARRAS'!O26</f>
        <v>305</v>
      </c>
      <c r="I22" s="209">
        <f>'[4]MOLINOS DE BARRAS'!P26</f>
        <v>1204</v>
      </c>
      <c r="J22" s="210">
        <f>'[4]MOLINOS DE BARRAS'!Q26</f>
        <v>1235</v>
      </c>
      <c r="K22" s="203">
        <f>'[4]MOLINOS DE BARRAS'!U26</f>
        <v>1215</v>
      </c>
      <c r="L22" s="209">
        <f>'[4]MOLINOS DE BARRAS'!V26</f>
        <v>998</v>
      </c>
      <c r="M22" s="210">
        <f>'[4]MOLINOS DE BARRAS'!W26</f>
        <v>1185</v>
      </c>
      <c r="N22" s="203">
        <f>'[4]MOLINOS DE BARRAS'!AA26</f>
        <v>1636</v>
      </c>
      <c r="O22" s="209">
        <f>'[4]MOLINOS DE BARRAS'!AB26</f>
        <v>1525</v>
      </c>
      <c r="P22" s="210">
        <f>'[4]MOLINOS DE BARRAS'!AC26</f>
        <v>1523</v>
      </c>
      <c r="Q22" s="203">
        <f>'[4]MOLINOS DE BARRAS'!AG26</f>
        <v>1593</v>
      </c>
      <c r="R22" s="209">
        <f>'[4]MOLINOS DE BARRAS'!AH26</f>
        <v>1509</v>
      </c>
      <c r="S22" s="210">
        <f>'[4]MOLINOS DE BARRAS'!AI26</f>
        <v>1462</v>
      </c>
      <c r="T22" s="203">
        <f>'[4]MOLINOS DE BARRAS'!AM26</f>
        <v>793</v>
      </c>
      <c r="U22" s="209">
        <f>'[4]MOLINOS DE BARRAS'!AN26</f>
        <v>1497</v>
      </c>
      <c r="V22" s="210">
        <f>'[4]MOLINOS DE BARRAS'!AO26</f>
        <v>924</v>
      </c>
      <c r="W22" s="203">
        <f>'[4]MOLINOS DE BARRAS'!AS26</f>
        <v>1758</v>
      </c>
      <c r="X22" s="209">
        <f>'[4]MOLINOS DE BARRAS'!AT26</f>
        <v>1746</v>
      </c>
      <c r="Y22" s="210">
        <f>'[4]MOLINOS DE BARRAS'!AU26</f>
        <v>1586</v>
      </c>
      <c r="Z22" s="203">
        <f>'[4]MOLINOS DE BARRAS'!AY26</f>
        <v>769</v>
      </c>
      <c r="AA22" s="209">
        <f>'[4]MOLINOS DE BARRAS'!AZ26</f>
        <v>0</v>
      </c>
      <c r="AB22" s="210">
        <f>'[4]MOLINOS DE BARRAS'!BA26</f>
        <v>1269</v>
      </c>
    </row>
    <row r="23" spans="1:28">
      <c r="A23" s="145">
        <v>46286</v>
      </c>
      <c r="B23" s="203">
        <f>'[4]MOLINOS DE BARRAS'!C27</f>
        <v>1643</v>
      </c>
      <c r="C23" s="209">
        <f>'[4]MOLINOS DE BARRAS'!D27</f>
        <v>1331</v>
      </c>
      <c r="D23" s="210">
        <f>'[4]MOLINOS DE BARRAS'!E27</f>
        <v>1648</v>
      </c>
      <c r="E23" s="203">
        <f>'[4]MOLINOS DE BARRAS'!I27</f>
        <v>0</v>
      </c>
      <c r="F23" s="209">
        <f>'[4]MOLINOS DE BARRAS'!J27</f>
        <v>0</v>
      </c>
      <c r="G23" s="210">
        <f>'[4]MOLINOS DE BARRAS'!K27</f>
        <v>0</v>
      </c>
      <c r="H23" s="203">
        <f>'[4]MOLINOS DE BARRAS'!O27</f>
        <v>1279</v>
      </c>
      <c r="I23" s="209">
        <f>'[4]MOLINOS DE BARRAS'!P27</f>
        <v>1182</v>
      </c>
      <c r="J23" s="210">
        <f>'[4]MOLINOS DE BARRAS'!Q27</f>
        <v>1280</v>
      </c>
      <c r="K23" s="203">
        <f>'[4]MOLINOS DE BARRAS'!U27</f>
        <v>1235</v>
      </c>
      <c r="L23" s="209">
        <f>'[4]MOLINOS DE BARRAS'!V27</f>
        <v>1193</v>
      </c>
      <c r="M23" s="210">
        <f>'[4]MOLINOS DE BARRAS'!W27</f>
        <v>1191</v>
      </c>
      <c r="N23" s="203">
        <f>'[4]MOLINOS DE BARRAS'!AA27</f>
        <v>1602</v>
      </c>
      <c r="O23" s="209">
        <f>'[4]MOLINOS DE BARRAS'!AB27</f>
        <v>1555</v>
      </c>
      <c r="P23" s="210">
        <f>'[4]MOLINOS DE BARRAS'!AC27</f>
        <v>1545</v>
      </c>
      <c r="Q23" s="203">
        <f>'[4]MOLINOS DE BARRAS'!AG27</f>
        <v>1501</v>
      </c>
      <c r="R23" s="209">
        <f>'[4]MOLINOS DE BARRAS'!AH27</f>
        <v>1482</v>
      </c>
      <c r="S23" s="210">
        <f>'[4]MOLINOS DE BARRAS'!AI27</f>
        <v>1553</v>
      </c>
      <c r="T23" s="203">
        <f>'[4]MOLINOS DE BARRAS'!AM27</f>
        <v>0</v>
      </c>
      <c r="U23" s="209">
        <f>'[4]MOLINOS DE BARRAS'!AN27</f>
        <v>0</v>
      </c>
      <c r="V23" s="210">
        <f>'[4]MOLINOS DE BARRAS'!AO27</f>
        <v>0</v>
      </c>
      <c r="W23" s="203">
        <f>'[4]MOLINOS DE BARRAS'!AS27</f>
        <v>1603</v>
      </c>
      <c r="X23" s="209">
        <f>'[4]MOLINOS DE BARRAS'!AT27</f>
        <v>1536</v>
      </c>
      <c r="Y23" s="210">
        <f>'[4]MOLINOS DE BARRAS'!AU27</f>
        <v>1547</v>
      </c>
      <c r="Z23" s="203">
        <f>'[4]MOLINOS DE BARRAS'!AY27</f>
        <v>1208</v>
      </c>
      <c r="AA23" s="209">
        <f>'[4]MOLINOS DE BARRAS'!AZ27</f>
        <v>968</v>
      </c>
      <c r="AB23" s="210">
        <f>'[4]MOLINOS DE BARRAS'!BA27</f>
        <v>1530</v>
      </c>
    </row>
    <row r="24" spans="1:28">
      <c r="A24" s="145">
        <v>46287</v>
      </c>
      <c r="B24" s="203">
        <f>'[4]MOLINOS DE BARRAS'!C28</f>
        <v>1513</v>
      </c>
      <c r="C24" s="209">
        <f>'[4]MOLINOS DE BARRAS'!D28</f>
        <v>1369</v>
      </c>
      <c r="D24" s="210">
        <f>'[4]MOLINOS DE BARRAS'!E28</f>
        <v>1608</v>
      </c>
      <c r="E24" s="203">
        <f>'[4]MOLINOS DE BARRAS'!I28</f>
        <v>144</v>
      </c>
      <c r="F24" s="209">
        <f>'[4]MOLINOS DE BARRAS'!J28</f>
        <v>260</v>
      </c>
      <c r="G24" s="210">
        <f>'[4]MOLINOS DE BARRAS'!K28</f>
        <v>0</v>
      </c>
      <c r="H24" s="203">
        <f>'[4]MOLINOS DE BARRAS'!O28</f>
        <v>1340</v>
      </c>
      <c r="I24" s="209">
        <f>'[4]MOLINOS DE BARRAS'!P28</f>
        <v>1320</v>
      </c>
      <c r="J24" s="210">
        <f>'[4]MOLINOS DE BARRAS'!Q28</f>
        <v>1260</v>
      </c>
      <c r="K24" s="203">
        <f>'[4]MOLINOS DE BARRAS'!U28</f>
        <v>1239</v>
      </c>
      <c r="L24" s="209">
        <f>'[4]MOLINOS DE BARRAS'!V28</f>
        <v>1266</v>
      </c>
      <c r="M24" s="210">
        <f>'[4]MOLINOS DE BARRAS'!W28</f>
        <v>1270</v>
      </c>
      <c r="N24" s="203">
        <f>'[4]MOLINOS DE BARRAS'!AA28</f>
        <v>1521</v>
      </c>
      <c r="O24" s="209">
        <f>'[4]MOLINOS DE BARRAS'!AB28</f>
        <v>554</v>
      </c>
      <c r="P24" s="210">
        <f>'[4]MOLINOS DE BARRAS'!AC28</f>
        <v>1521</v>
      </c>
      <c r="Q24" s="203">
        <f>'[4]MOLINOS DE BARRAS'!AG28</f>
        <v>1594</v>
      </c>
      <c r="R24" s="209">
        <f>'[4]MOLINOS DE BARRAS'!AH28</f>
        <v>1585</v>
      </c>
      <c r="S24" s="210">
        <f>'[4]MOLINOS DE BARRAS'!AI28</f>
        <v>1500</v>
      </c>
      <c r="T24" s="203">
        <f>'[4]MOLINOS DE BARRAS'!AM28</f>
        <v>681</v>
      </c>
      <c r="U24" s="209">
        <f>'[4]MOLINOS DE BARRAS'!AN28</f>
        <v>434</v>
      </c>
      <c r="V24" s="210">
        <f>'[4]MOLINOS DE BARRAS'!AO28</f>
        <v>0</v>
      </c>
      <c r="W24" s="203">
        <f>'[4]MOLINOS DE BARRAS'!AS28</f>
        <v>1601</v>
      </c>
      <c r="X24" s="209">
        <f>'[4]MOLINOS DE BARRAS'!AT28</f>
        <v>1600</v>
      </c>
      <c r="Y24" s="210">
        <f>'[4]MOLINOS DE BARRAS'!AU28</f>
        <v>1522</v>
      </c>
      <c r="Z24" s="203">
        <f>'[4]MOLINOS DE BARRAS'!AY28</f>
        <v>1590</v>
      </c>
      <c r="AA24" s="209">
        <f>'[4]MOLINOS DE BARRAS'!AZ28</f>
        <v>1733</v>
      </c>
      <c r="AB24" s="210">
        <f>'[4]MOLINOS DE BARRAS'!BA28</f>
        <v>1800</v>
      </c>
    </row>
    <row r="25" spans="1:28">
      <c r="A25" s="145">
        <v>46288</v>
      </c>
      <c r="B25" s="203">
        <f>'[4]MOLINOS DE BARRAS'!C29</f>
        <v>1679</v>
      </c>
      <c r="C25" s="209">
        <f>'[4]MOLINOS DE BARRAS'!D29</f>
        <v>1626</v>
      </c>
      <c r="D25" s="210">
        <f>'[4]MOLINOS DE BARRAS'!E29</f>
        <v>1477</v>
      </c>
      <c r="E25" s="203">
        <f>'[4]MOLINOS DE BARRAS'!I29</f>
        <v>860</v>
      </c>
      <c r="F25" s="209">
        <f>'[4]MOLINOS DE BARRAS'!J29</f>
        <v>1268</v>
      </c>
      <c r="G25" s="210">
        <f>'[4]MOLINOS DE BARRAS'!K29</f>
        <v>1225</v>
      </c>
      <c r="H25" s="203">
        <f>'[4]MOLINOS DE BARRAS'!O29</f>
        <v>840</v>
      </c>
      <c r="I25" s="209">
        <f>'[4]MOLINOS DE BARRAS'!P29</f>
        <v>1235</v>
      </c>
      <c r="J25" s="210">
        <f>'[4]MOLINOS DE BARRAS'!Q29</f>
        <v>1161</v>
      </c>
      <c r="K25" s="203">
        <f>'[4]MOLINOS DE BARRAS'!U29</f>
        <v>338</v>
      </c>
      <c r="L25" s="209">
        <f>'[4]MOLINOS DE BARRAS'!V29</f>
        <v>0</v>
      </c>
      <c r="M25" s="210">
        <f>'[4]MOLINOS DE BARRAS'!W29</f>
        <v>0</v>
      </c>
      <c r="N25" s="203">
        <f>'[4]MOLINOS DE BARRAS'!AA29</f>
        <v>1512</v>
      </c>
      <c r="O25" s="209">
        <f>'[4]MOLINOS DE BARRAS'!AB29</f>
        <v>1443</v>
      </c>
      <c r="P25" s="210">
        <f>'[4]MOLINOS DE BARRAS'!AC29</f>
        <v>1586</v>
      </c>
      <c r="Q25" s="203">
        <f>'[4]MOLINOS DE BARRAS'!AG29</f>
        <v>1547</v>
      </c>
      <c r="R25" s="209">
        <f>'[4]MOLINOS DE BARRAS'!AH29</f>
        <v>1356</v>
      </c>
      <c r="S25" s="210">
        <f>'[4]MOLINOS DE BARRAS'!AI29</f>
        <v>1625</v>
      </c>
      <c r="T25" s="203">
        <f>'[4]MOLINOS DE BARRAS'!AM29</f>
        <v>1218</v>
      </c>
      <c r="U25" s="209">
        <f>'[4]MOLINOS DE BARRAS'!AN29</f>
        <v>1433</v>
      </c>
      <c r="V25" s="210">
        <f>'[4]MOLINOS DE BARRAS'!AO29</f>
        <v>1500</v>
      </c>
      <c r="W25" s="203">
        <f>'[4]MOLINOS DE BARRAS'!AS29</f>
        <v>1593</v>
      </c>
      <c r="X25" s="209">
        <f>'[4]MOLINOS DE BARRAS'!AT29</f>
        <v>1482</v>
      </c>
      <c r="Y25" s="210">
        <f>'[4]MOLINOS DE BARRAS'!AU29</f>
        <v>1600</v>
      </c>
      <c r="Z25" s="203">
        <f>'[4]MOLINOS DE BARRAS'!AY29</f>
        <v>1614</v>
      </c>
      <c r="AA25" s="209">
        <f>'[4]MOLINOS DE BARRAS'!AZ29</f>
        <v>1890</v>
      </c>
      <c r="AB25" s="210">
        <f>'[4]MOLINOS DE BARRAS'!BA29</f>
        <v>1756</v>
      </c>
    </row>
    <row r="26" spans="1:28">
      <c r="A26" s="145">
        <v>46289</v>
      </c>
      <c r="B26" s="203">
        <f>'[4]MOLINOS DE BARRAS'!C30</f>
        <v>1401</v>
      </c>
      <c r="C26" s="209">
        <f>'[4]MOLINOS DE BARRAS'!D30</f>
        <v>1491</v>
      </c>
      <c r="D26" s="210">
        <f>'[4]MOLINOS DE BARRAS'!E30</f>
        <v>1504</v>
      </c>
      <c r="E26" s="203">
        <f>'[4]MOLINOS DE BARRAS'!I30</f>
        <v>1207</v>
      </c>
      <c r="F26" s="209">
        <f>'[4]MOLINOS DE BARRAS'!J30</f>
        <v>1352</v>
      </c>
      <c r="G26" s="210">
        <f>'[4]MOLINOS DE BARRAS'!K30</f>
        <v>1238</v>
      </c>
      <c r="H26" s="203">
        <f>'[4]MOLINOS DE BARRAS'!O30</f>
        <v>1214</v>
      </c>
      <c r="I26" s="209">
        <f>'[4]MOLINOS DE BARRAS'!P30</f>
        <v>1197</v>
      </c>
      <c r="J26" s="210">
        <f>'[4]MOLINOS DE BARRAS'!Q30</f>
        <v>1233</v>
      </c>
      <c r="K26" s="203">
        <f>'[4]MOLINOS DE BARRAS'!U30</f>
        <v>0</v>
      </c>
      <c r="L26" s="209">
        <f>'[4]MOLINOS DE BARRAS'!V30</f>
        <v>0</v>
      </c>
      <c r="M26" s="210">
        <f>'[4]MOLINOS DE BARRAS'!W30</f>
        <v>0</v>
      </c>
      <c r="N26" s="203">
        <f>'[4]MOLINOS DE BARRAS'!AA30</f>
        <v>1549</v>
      </c>
      <c r="O26" s="209">
        <f>'[4]MOLINOS DE BARRAS'!AB30</f>
        <v>1559</v>
      </c>
      <c r="P26" s="210">
        <f>'[4]MOLINOS DE BARRAS'!AC30</f>
        <v>1403</v>
      </c>
      <c r="Q26" s="203">
        <f>'[4]MOLINOS DE BARRAS'!AG30</f>
        <v>1495</v>
      </c>
      <c r="R26" s="209">
        <f>'[4]MOLINOS DE BARRAS'!AH30</f>
        <v>1480</v>
      </c>
      <c r="S26" s="210">
        <f>'[4]MOLINOS DE BARRAS'!AI30</f>
        <v>1530</v>
      </c>
      <c r="T26" s="203">
        <f>'[4]MOLINOS DE BARRAS'!AM30</f>
        <v>1620</v>
      </c>
      <c r="U26" s="209">
        <f>'[4]MOLINOS DE BARRAS'!AN30</f>
        <v>1600</v>
      </c>
      <c r="V26" s="210">
        <f>'[4]MOLINOS DE BARRAS'!AO30</f>
        <v>1382</v>
      </c>
      <c r="W26" s="203">
        <f>'[4]MOLINOS DE BARRAS'!AS30</f>
        <v>1520</v>
      </c>
      <c r="X26" s="209">
        <f>'[4]MOLINOS DE BARRAS'!AT30</f>
        <v>1500</v>
      </c>
      <c r="Y26" s="210">
        <f>'[4]MOLINOS DE BARRAS'!AU30</f>
        <v>1501</v>
      </c>
      <c r="Z26" s="203">
        <f>'[4]MOLINOS DE BARRAS'!AY30</f>
        <v>1684</v>
      </c>
      <c r="AA26" s="209">
        <f>'[4]MOLINOS DE BARRAS'!AZ30</f>
        <v>1778</v>
      </c>
      <c r="AB26" s="210">
        <f>'[4]MOLINOS DE BARRAS'!BA30</f>
        <v>1748</v>
      </c>
    </row>
    <row r="27" spans="1:28">
      <c r="A27" s="145">
        <v>46290</v>
      </c>
      <c r="B27" s="203">
        <f>'[4]MOLINOS DE BARRAS'!C31</f>
        <v>1485</v>
      </c>
      <c r="C27" s="209">
        <f>'[4]MOLINOS DE BARRAS'!D31</f>
        <v>1529</v>
      </c>
      <c r="D27" s="210">
        <f>'[4]MOLINOS DE BARRAS'!E31</f>
        <v>1408</v>
      </c>
      <c r="E27" s="203">
        <f>'[4]MOLINOS DE BARRAS'!I31</f>
        <v>1207</v>
      </c>
      <c r="F27" s="209">
        <f>'[4]MOLINOS DE BARRAS'!J31</f>
        <v>1259</v>
      </c>
      <c r="G27" s="210">
        <f>'[4]MOLINOS DE BARRAS'!K31</f>
        <v>1184</v>
      </c>
      <c r="H27" s="203">
        <f>'[4]MOLINOS DE BARRAS'!O31</f>
        <v>1181</v>
      </c>
      <c r="I27" s="209">
        <f>'[4]MOLINOS DE BARRAS'!P31</f>
        <v>1227</v>
      </c>
      <c r="J27" s="210">
        <f>'[4]MOLINOS DE BARRAS'!Q31</f>
        <v>1231</v>
      </c>
      <c r="K27" s="203">
        <f>'[4]MOLINOS DE BARRAS'!U31</f>
        <v>0</v>
      </c>
      <c r="L27" s="209">
        <f>'[4]MOLINOS DE BARRAS'!V31</f>
        <v>0</v>
      </c>
      <c r="M27" s="210">
        <f>'[4]MOLINOS DE BARRAS'!W31</f>
        <v>0</v>
      </c>
      <c r="N27" s="203">
        <f>'[4]MOLINOS DE BARRAS'!AA31</f>
        <v>1473</v>
      </c>
      <c r="O27" s="209">
        <f>'[4]MOLINOS DE BARRAS'!AB31</f>
        <v>1390</v>
      </c>
      <c r="P27" s="210">
        <f>'[4]MOLINOS DE BARRAS'!AC31</f>
        <v>1551</v>
      </c>
      <c r="Q27" s="203">
        <f>'[4]MOLINOS DE BARRAS'!AG31</f>
        <v>1412</v>
      </c>
      <c r="R27" s="209">
        <f>'[4]MOLINOS DE BARRAS'!AH31</f>
        <v>1378</v>
      </c>
      <c r="S27" s="210">
        <f>'[4]MOLINOS DE BARRAS'!AI31</f>
        <v>1556</v>
      </c>
      <c r="T27" s="203">
        <f>'[4]MOLINOS DE BARRAS'!AM31</f>
        <v>1326</v>
      </c>
      <c r="U27" s="209">
        <f>'[4]MOLINOS DE BARRAS'!AN31</f>
        <v>1631</v>
      </c>
      <c r="V27" s="210">
        <f>'[4]MOLINOS DE BARRAS'!AO31</f>
        <v>1681</v>
      </c>
      <c r="W27" s="203">
        <f>'[4]MOLINOS DE BARRAS'!AS31</f>
        <v>1541</v>
      </c>
      <c r="X27" s="209">
        <f>'[4]MOLINOS DE BARRAS'!AT31</f>
        <v>1344</v>
      </c>
      <c r="Y27" s="210">
        <f>'[4]MOLINOS DE BARRAS'!AU31</f>
        <v>1636</v>
      </c>
      <c r="Z27" s="203">
        <f>'[4]MOLINOS DE BARRAS'!AY31</f>
        <v>1634</v>
      </c>
      <c r="AA27" s="209">
        <f>'[4]MOLINOS DE BARRAS'!AZ31</f>
        <v>1832</v>
      </c>
      <c r="AB27" s="210">
        <f>'[4]MOLINOS DE BARRAS'!BA31</f>
        <v>1627</v>
      </c>
    </row>
    <row r="28" spans="1:28">
      <c r="A28" s="145">
        <v>46291</v>
      </c>
      <c r="B28" s="203">
        <f>'[4]MOLINOS DE BARRAS'!C32</f>
        <v>1482</v>
      </c>
      <c r="C28" s="209">
        <f>'[4]MOLINOS DE BARRAS'!D32</f>
        <v>1434</v>
      </c>
      <c r="D28" s="210">
        <f>'[4]MOLINOS DE BARRAS'!E32</f>
        <v>1607</v>
      </c>
      <c r="E28" s="203">
        <f>'[4]MOLINOS DE BARRAS'!I32</f>
        <v>1335</v>
      </c>
      <c r="F28" s="209">
        <f>'[4]MOLINOS DE BARRAS'!J32</f>
        <v>516</v>
      </c>
      <c r="G28" s="210">
        <f>'[4]MOLINOS DE BARRAS'!K32</f>
        <v>0</v>
      </c>
      <c r="H28" s="203">
        <f>'[4]MOLINOS DE BARRAS'!O32</f>
        <v>1291</v>
      </c>
      <c r="I28" s="209">
        <f>'[4]MOLINOS DE BARRAS'!P32</f>
        <v>1105</v>
      </c>
      <c r="J28" s="210">
        <f>'[4]MOLINOS DE BARRAS'!Q32</f>
        <v>1265</v>
      </c>
      <c r="K28" s="203">
        <f>'[4]MOLINOS DE BARRAS'!U32</f>
        <v>0</v>
      </c>
      <c r="L28" s="209">
        <f>'[4]MOLINOS DE BARRAS'!V32</f>
        <v>464</v>
      </c>
      <c r="M28" s="210">
        <f>'[4]MOLINOS DE BARRAS'!W32</f>
        <v>1236</v>
      </c>
      <c r="N28" s="203">
        <f>'[4]MOLINOS DE BARRAS'!AA32</f>
        <v>1464</v>
      </c>
      <c r="O28" s="209">
        <f>'[4]MOLINOS DE BARRAS'!AB32</f>
        <v>1551</v>
      </c>
      <c r="P28" s="210">
        <f>'[4]MOLINOS DE BARRAS'!AC32</f>
        <v>1615</v>
      </c>
      <c r="Q28" s="203">
        <f>'[4]MOLINOS DE BARRAS'!AG32</f>
        <v>1433</v>
      </c>
      <c r="R28" s="209">
        <f>'[4]MOLINOS DE BARRAS'!AH32</f>
        <v>1508</v>
      </c>
      <c r="S28" s="210">
        <f>'[4]MOLINOS DE BARRAS'!AI32</f>
        <v>1627</v>
      </c>
      <c r="T28" s="203">
        <f>'[4]MOLINOS DE BARRAS'!AM32</f>
        <v>1559</v>
      </c>
      <c r="U28" s="209">
        <f>'[4]MOLINOS DE BARRAS'!AN32</f>
        <v>1597</v>
      </c>
      <c r="V28" s="210">
        <f>'[4]MOLINOS DE BARRAS'!AO32</f>
        <v>1711</v>
      </c>
      <c r="W28" s="203">
        <f>'[4]MOLINOS DE BARRAS'!AS32</f>
        <v>1461</v>
      </c>
      <c r="X28" s="209">
        <f>'[4]MOLINOS DE BARRAS'!AT32</f>
        <v>1583</v>
      </c>
      <c r="Y28" s="210">
        <f>'[4]MOLINOS DE BARRAS'!AU32</f>
        <v>1712</v>
      </c>
      <c r="Z28" s="203">
        <f>'[4]MOLINOS DE BARRAS'!AY32</f>
        <v>0</v>
      </c>
      <c r="AA28" s="209">
        <f>'[4]MOLINOS DE BARRAS'!AZ32</f>
        <v>0</v>
      </c>
      <c r="AB28" s="210">
        <f>'[4]MOLINOS DE BARRAS'!BA32</f>
        <v>1384</v>
      </c>
    </row>
    <row r="29" spans="1:28">
      <c r="A29" s="145">
        <v>46292</v>
      </c>
      <c r="B29" s="203">
        <f>'[4]MOLINOS DE BARRAS'!C33</f>
        <v>1426</v>
      </c>
      <c r="C29" s="209">
        <f>'[4]MOLINOS DE BARRAS'!D33</f>
        <v>1590</v>
      </c>
      <c r="D29" s="210">
        <f>'[4]MOLINOS DE BARRAS'!E33</f>
        <v>1573</v>
      </c>
      <c r="E29" s="203">
        <f>'[4]MOLINOS DE BARRAS'!I33</f>
        <v>0</v>
      </c>
      <c r="F29" s="209">
        <f>'[4]MOLINOS DE BARRAS'!J33</f>
        <v>0</v>
      </c>
      <c r="G29" s="210">
        <f>'[4]MOLINOS DE BARRAS'!K33</f>
        <v>809</v>
      </c>
      <c r="H29" s="203">
        <f>'[4]MOLINOS DE BARRAS'!O33</f>
        <v>1230</v>
      </c>
      <c r="I29" s="209">
        <f>'[4]MOLINOS DE BARRAS'!P33</f>
        <v>1272</v>
      </c>
      <c r="J29" s="210">
        <f>'[4]MOLINOS DE BARRAS'!Q33</f>
        <v>1518</v>
      </c>
      <c r="K29" s="203">
        <f>'[4]MOLINOS DE BARRAS'!U33</f>
        <v>1202</v>
      </c>
      <c r="L29" s="209">
        <f>'[4]MOLINOS DE BARRAS'!V33</f>
        <v>1156</v>
      </c>
      <c r="M29" s="210">
        <f>'[4]MOLINOS DE BARRAS'!W33</f>
        <v>417</v>
      </c>
      <c r="N29" s="203">
        <f>'[4]MOLINOS DE BARRAS'!AA33</f>
        <v>1554</v>
      </c>
      <c r="O29" s="209">
        <f>'[4]MOLINOS DE BARRAS'!AB33</f>
        <v>1367</v>
      </c>
      <c r="P29" s="210">
        <f>'[4]MOLINOS DE BARRAS'!AC33</f>
        <v>1589</v>
      </c>
      <c r="Q29" s="203">
        <f>'[4]MOLINOS DE BARRAS'!AG33</f>
        <v>1641</v>
      </c>
      <c r="R29" s="209">
        <f>'[4]MOLINOS DE BARRAS'!AH33</f>
        <v>1594</v>
      </c>
      <c r="S29" s="210">
        <f>'[4]MOLINOS DE BARRAS'!AI33</f>
        <v>1567</v>
      </c>
      <c r="T29" s="203">
        <f>'[4]MOLINOS DE BARRAS'!AM33</f>
        <v>1601</v>
      </c>
      <c r="U29" s="209">
        <f>'[4]MOLINOS DE BARRAS'!AN33</f>
        <v>1542</v>
      </c>
      <c r="V29" s="210">
        <f>'[4]MOLINOS DE BARRAS'!AO33</f>
        <v>1684</v>
      </c>
      <c r="W29" s="203">
        <f>'[4]MOLINOS DE BARRAS'!AS33</f>
        <v>1697</v>
      </c>
      <c r="X29" s="209">
        <f>'[4]MOLINOS DE BARRAS'!AT33</f>
        <v>1680</v>
      </c>
      <c r="Y29" s="210">
        <f>'[4]MOLINOS DE BARRAS'!AU33</f>
        <v>1706</v>
      </c>
      <c r="Z29" s="203">
        <f>'[4]MOLINOS DE BARRAS'!AY33</f>
        <v>1190</v>
      </c>
      <c r="AA29" s="209">
        <f>'[4]MOLINOS DE BARRAS'!AZ33</f>
        <v>1825</v>
      </c>
      <c r="AB29" s="210">
        <f>'[4]MOLINOS DE BARRAS'!BA33</f>
        <v>1608</v>
      </c>
    </row>
    <row r="30" spans="1:28">
      <c r="A30" s="145">
        <v>46293</v>
      </c>
      <c r="B30" s="203">
        <f>'[4]MOLINOS DE BARRAS'!C34</f>
        <v>1702</v>
      </c>
      <c r="C30" s="209">
        <f>'[4]MOLINOS DE BARRAS'!D34</f>
        <v>1599</v>
      </c>
      <c r="D30" s="210">
        <f>'[4]MOLINOS DE BARRAS'!E34</f>
        <v>1590</v>
      </c>
      <c r="E30" s="203">
        <f>'[4]MOLINOS DE BARRAS'!I34</f>
        <v>0</v>
      </c>
      <c r="F30" s="209">
        <f>'[4]MOLINOS DE BARRAS'!J34</f>
        <v>0</v>
      </c>
      <c r="G30" s="210">
        <f>'[4]MOLINOS DE BARRAS'!K34</f>
        <v>0</v>
      </c>
      <c r="H30" s="203">
        <f>'[4]MOLINOS DE BARRAS'!O34</f>
        <v>1142</v>
      </c>
      <c r="I30" s="209">
        <f>'[4]MOLINOS DE BARRAS'!P34</f>
        <v>1218</v>
      </c>
      <c r="J30" s="210">
        <f>'[4]MOLINOS DE BARRAS'!Q34</f>
        <v>1185</v>
      </c>
      <c r="K30" s="203">
        <f>'[4]MOLINOS DE BARRAS'!U34</f>
        <v>1215</v>
      </c>
      <c r="L30" s="209">
        <f>'[4]MOLINOS DE BARRAS'!V34</f>
        <v>1270</v>
      </c>
      <c r="M30" s="210">
        <f>'[4]MOLINOS DE BARRAS'!W34</f>
        <v>961</v>
      </c>
      <c r="N30" s="203">
        <f>'[4]MOLINOS DE BARRAS'!AA34</f>
        <v>1651</v>
      </c>
      <c r="O30" s="209">
        <f>'[4]MOLINOS DE BARRAS'!AB34</f>
        <v>1534</v>
      </c>
      <c r="P30" s="210">
        <f>'[4]MOLINOS DE BARRAS'!AC34</f>
        <v>1420</v>
      </c>
      <c r="Q30" s="203">
        <f>'[4]MOLINOS DE BARRAS'!AG34</f>
        <v>1648</v>
      </c>
      <c r="R30" s="209">
        <f>'[4]MOLINOS DE BARRAS'!AH34</f>
        <v>1542</v>
      </c>
      <c r="S30" s="210">
        <f>'[4]MOLINOS DE BARRAS'!AI34</f>
        <v>1569</v>
      </c>
      <c r="T30" s="203">
        <f>'[4]MOLINOS DE BARRAS'!AM34</f>
        <v>1634</v>
      </c>
      <c r="U30" s="209">
        <f>'[4]MOLINOS DE BARRAS'!AN34</f>
        <v>1632</v>
      </c>
      <c r="V30" s="210">
        <f>'[4]MOLINOS DE BARRAS'!AO34</f>
        <v>1539</v>
      </c>
      <c r="W30" s="203">
        <f>'[4]MOLINOS DE BARRAS'!AS34</f>
        <v>1650</v>
      </c>
      <c r="X30" s="209">
        <f>'[4]MOLINOS DE BARRAS'!AT34</f>
        <v>1549</v>
      </c>
      <c r="Y30" s="210">
        <f>'[4]MOLINOS DE BARRAS'!AU34</f>
        <v>1654</v>
      </c>
      <c r="Z30" s="203">
        <f>'[4]MOLINOS DE BARRAS'!AY34</f>
        <v>1821</v>
      </c>
      <c r="AA30" s="209">
        <f>'[4]MOLINOS DE BARRAS'!AZ34</f>
        <v>1655</v>
      </c>
      <c r="AB30" s="210">
        <f>'[4]MOLINOS DE BARRAS'!BA34</f>
        <v>1827</v>
      </c>
    </row>
    <row r="31" spans="1:28">
      <c r="A31" s="145">
        <v>46294</v>
      </c>
      <c r="B31" s="203">
        <f>'[4]MOLINOS DE BARRAS'!C35</f>
        <v>1500</v>
      </c>
      <c r="C31" s="209">
        <f>'[4]MOLINOS DE BARRAS'!D35</f>
        <v>1460</v>
      </c>
      <c r="D31" s="210">
        <f>'[4]MOLINOS DE BARRAS'!E35</f>
        <v>1418</v>
      </c>
      <c r="E31" s="203">
        <f>'[4]MOLINOS DE BARRAS'!I35</f>
        <v>0</v>
      </c>
      <c r="F31" s="209">
        <f>'[4]MOLINOS DE BARRAS'!J35</f>
        <v>0</v>
      </c>
      <c r="G31" s="210">
        <f>'[4]MOLINOS DE BARRAS'!K35</f>
        <v>1060</v>
      </c>
      <c r="H31" s="203">
        <f>'[4]MOLINOS DE BARRAS'!O35</f>
        <v>1055</v>
      </c>
      <c r="I31" s="209">
        <f>'[4]MOLINOS DE BARRAS'!P35</f>
        <v>1220</v>
      </c>
      <c r="J31" s="210">
        <f>'[4]MOLINOS DE BARRAS'!Q35</f>
        <v>1313</v>
      </c>
      <c r="K31" s="203">
        <f>'[4]MOLINOS DE BARRAS'!U35</f>
        <v>539</v>
      </c>
      <c r="L31" s="209">
        <f>'[4]MOLINOS DE BARRAS'!V35</f>
        <v>1190</v>
      </c>
      <c r="M31" s="210">
        <f>'[4]MOLINOS DE BARRAS'!W35</f>
        <v>1226</v>
      </c>
      <c r="N31" s="203">
        <f>'[4]MOLINOS DE BARRAS'!AA35</f>
        <v>1568</v>
      </c>
      <c r="O31" s="209">
        <f>'[4]MOLINOS DE BARRAS'!AB35</f>
        <v>1308</v>
      </c>
      <c r="P31" s="210">
        <f>'[4]MOLINOS DE BARRAS'!AC35</f>
        <v>1536</v>
      </c>
      <c r="Q31" s="203">
        <f>'[4]MOLINOS DE BARRAS'!AG35</f>
        <v>1578</v>
      </c>
      <c r="R31" s="209">
        <f>'[4]MOLINOS DE BARRAS'!AH35</f>
        <v>1333</v>
      </c>
      <c r="S31" s="210">
        <f>'[4]MOLINOS DE BARRAS'!AI35</f>
        <v>1495</v>
      </c>
      <c r="T31" s="203">
        <f>'[4]MOLINOS DE BARRAS'!AM35</f>
        <v>1613</v>
      </c>
      <c r="U31" s="209">
        <f>'[4]MOLINOS DE BARRAS'!AN35</f>
        <v>1280</v>
      </c>
      <c r="V31" s="210">
        <f>'[4]MOLINOS DE BARRAS'!AO35</f>
        <v>290</v>
      </c>
      <c r="W31" s="203">
        <f>'[4]MOLINOS DE BARRAS'!AS35</f>
        <v>1606</v>
      </c>
      <c r="X31" s="209">
        <f>'[4]MOLINOS DE BARRAS'!AT35</f>
        <v>1316</v>
      </c>
      <c r="Y31" s="210">
        <f>'[4]MOLINOS DE BARRAS'!AU35</f>
        <v>1477</v>
      </c>
      <c r="Z31" s="203">
        <f>'[4]MOLINOS DE BARRAS'!AY35</f>
        <v>1671</v>
      </c>
      <c r="AA31" s="209">
        <f>'[4]MOLINOS DE BARRAS'!AZ35</f>
        <v>1627</v>
      </c>
      <c r="AB31" s="210">
        <f>'[4]MOLINOS DE BARRAS'!BA35</f>
        <v>1583</v>
      </c>
    </row>
    <row r="32" spans="1:28">
      <c r="A32" s="145">
        <v>46295</v>
      </c>
      <c r="B32" s="203">
        <f>'[4]MOLINOS DE BARRAS'!C36</f>
        <v>0</v>
      </c>
      <c r="C32" s="209">
        <f>'[4]MOLINOS DE BARRAS'!D36</f>
        <v>0</v>
      </c>
      <c r="D32" s="210">
        <f>'[4]MOLINOS DE BARRAS'!E36</f>
        <v>0</v>
      </c>
      <c r="E32" s="203">
        <f>'[4]MOLINOS DE BARRAS'!I36</f>
        <v>0</v>
      </c>
      <c r="F32" s="209">
        <f>'[4]MOLINOS DE BARRAS'!J36</f>
        <v>0</v>
      </c>
      <c r="G32" s="210">
        <f>'[4]MOLINOS DE BARRAS'!K36</f>
        <v>0</v>
      </c>
      <c r="H32" s="203">
        <f>'[4]MOLINOS DE BARRAS'!O36</f>
        <v>0</v>
      </c>
      <c r="I32" s="209">
        <f>'[4]MOLINOS DE BARRAS'!P36</f>
        <v>0</v>
      </c>
      <c r="J32" s="210">
        <f>'[4]MOLINOS DE BARRAS'!Q36</f>
        <v>0</v>
      </c>
      <c r="K32" s="203">
        <f>'[4]MOLINOS DE BARRAS'!U36</f>
        <v>0</v>
      </c>
      <c r="L32" s="209">
        <f>'[4]MOLINOS DE BARRAS'!V36</f>
        <v>0</v>
      </c>
      <c r="M32" s="210">
        <f>'[4]MOLINOS DE BARRAS'!W36</f>
        <v>0</v>
      </c>
      <c r="N32" s="203">
        <f>'[4]MOLINOS DE BARRAS'!AA36</f>
        <v>0</v>
      </c>
      <c r="O32" s="209">
        <f>'[4]MOLINOS DE BARRAS'!AB36</f>
        <v>0</v>
      </c>
      <c r="P32" s="210">
        <f>'[4]MOLINOS DE BARRAS'!AC36</f>
        <v>0</v>
      </c>
      <c r="Q32" s="203">
        <f>'[4]MOLINOS DE BARRAS'!AG36</f>
        <v>0</v>
      </c>
      <c r="R32" s="209">
        <f>'[4]MOLINOS DE BARRAS'!AH36</f>
        <v>0</v>
      </c>
      <c r="S32" s="210">
        <f>'[4]MOLINOS DE BARRAS'!AI36</f>
        <v>0</v>
      </c>
      <c r="T32" s="203">
        <f>'[4]MOLINOS DE BARRAS'!AM36</f>
        <v>0</v>
      </c>
      <c r="U32" s="209">
        <f>'[4]MOLINOS DE BARRAS'!AN36</f>
        <v>0</v>
      </c>
      <c r="V32" s="210">
        <f>'[4]MOLINOS DE BARRAS'!AO36</f>
        <v>0</v>
      </c>
      <c r="W32" s="203">
        <f>'[4]MOLINOS DE BARRAS'!AS36</f>
        <v>0</v>
      </c>
      <c r="X32" s="209">
        <f>'[4]MOLINOS DE BARRAS'!AT36</f>
        <v>0</v>
      </c>
      <c r="Y32" s="210">
        <f>'[4]MOLINOS DE BARRAS'!AU36</f>
        <v>0</v>
      </c>
      <c r="Z32" s="203">
        <f>'[4]MOLINOS DE BARRAS'!AY36</f>
        <v>0</v>
      </c>
      <c r="AA32" s="209">
        <f>'[4]MOLINOS DE BARRAS'!AZ36</f>
        <v>0</v>
      </c>
      <c r="AB32" s="210">
        <f>'[4]MOLINOS DE BARRAS'!BA36</f>
        <v>0</v>
      </c>
    </row>
    <row r="33" spans="1:28">
      <c r="A33" s="245" t="s">
        <v>426</v>
      </c>
      <c r="B33" s="911">
        <f t="shared" ref="B33:AB33" si="0">SUBTOTAL(9,B3:B32)</f>
        <v>42453</v>
      </c>
      <c r="C33" s="912">
        <f t="shared" si="0"/>
        <v>41623</v>
      </c>
      <c r="D33" s="913">
        <f t="shared" si="0"/>
        <v>46035</v>
      </c>
      <c r="E33" s="911">
        <f t="shared" si="0"/>
        <v>28557</v>
      </c>
      <c r="F33" s="912">
        <f t="shared" si="0"/>
        <v>27956</v>
      </c>
      <c r="G33" s="913">
        <f t="shared" si="0"/>
        <v>28651</v>
      </c>
      <c r="H33" s="911">
        <f t="shared" si="0"/>
        <v>30590</v>
      </c>
      <c r="I33" s="912">
        <f t="shared" si="0"/>
        <v>29580</v>
      </c>
      <c r="J33" s="913">
        <f t="shared" si="0"/>
        <v>31083</v>
      </c>
      <c r="K33" s="911">
        <f t="shared" si="0"/>
        <v>16245</v>
      </c>
      <c r="L33" s="912">
        <f t="shared" si="0"/>
        <v>15093</v>
      </c>
      <c r="M33" s="913">
        <f t="shared" si="0"/>
        <v>16309</v>
      </c>
      <c r="N33" s="911">
        <f t="shared" si="0"/>
        <v>35061</v>
      </c>
      <c r="O33" s="912">
        <f t="shared" si="0"/>
        <v>34067</v>
      </c>
      <c r="P33" s="913">
        <f t="shared" si="0"/>
        <v>36473</v>
      </c>
      <c r="Q33" s="911">
        <f t="shared" si="0"/>
        <v>43047</v>
      </c>
      <c r="R33" s="912">
        <f t="shared" si="0"/>
        <v>43368</v>
      </c>
      <c r="S33" s="913">
        <f t="shared" si="0"/>
        <v>44187</v>
      </c>
      <c r="T33" s="911">
        <f t="shared" si="0"/>
        <v>35745</v>
      </c>
      <c r="U33" s="912">
        <f t="shared" si="0"/>
        <v>37202</v>
      </c>
      <c r="V33" s="913">
        <f t="shared" si="0"/>
        <v>35050</v>
      </c>
      <c r="W33" s="911">
        <f t="shared" si="0"/>
        <v>41665</v>
      </c>
      <c r="X33" s="912">
        <f t="shared" si="0"/>
        <v>41973</v>
      </c>
      <c r="Y33" s="913">
        <f t="shared" si="0"/>
        <v>43992</v>
      </c>
      <c r="Z33" s="911">
        <f t="shared" si="0"/>
        <v>42121</v>
      </c>
      <c r="AA33" s="912">
        <f t="shared" si="0"/>
        <v>42654</v>
      </c>
      <c r="AB33" s="913">
        <f t="shared" si="0"/>
        <v>50341</v>
      </c>
    </row>
  </sheetData>
  <mergeCells count="9">
    <mergeCell ref="T1:V1"/>
    <mergeCell ref="W1:Y1"/>
    <mergeCell ref="Z1:AB1"/>
    <mergeCell ref="B1:D1"/>
    <mergeCell ref="E1:G1"/>
    <mergeCell ref="H1:J1"/>
    <mergeCell ref="K1:M1"/>
    <mergeCell ref="N1:P1"/>
    <mergeCell ref="Q1:S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C335D-0B5E-4B38-880D-3BEE22AA44F8}">
  <dimension ref="B2:U87"/>
  <sheetViews>
    <sheetView workbookViewId="0">
      <selection activeCell="I14" sqref="I14"/>
    </sheetView>
  </sheetViews>
  <sheetFormatPr baseColWidth="10" defaultColWidth="9.140625" defaultRowHeight="15"/>
  <cols>
    <col min="2" max="2" width="12.42578125" customWidth="1"/>
    <col min="3" max="3" width="23.140625" customWidth="1"/>
    <col min="4" max="4" width="17.85546875" customWidth="1"/>
    <col min="5" max="5" width="52.42578125" customWidth="1"/>
    <col min="6" max="6" width="7.28515625" customWidth="1"/>
    <col min="7" max="7" width="25.7109375" customWidth="1"/>
    <col min="8" max="8" width="10.28515625" customWidth="1"/>
    <col min="9" max="9" width="25.7109375" customWidth="1"/>
    <col min="10" max="10" width="8.7109375" customWidth="1"/>
    <col min="11" max="11" width="25.7109375" customWidth="1"/>
    <col min="12" max="12" width="9.42578125" customWidth="1"/>
    <col min="13" max="13" width="25.7109375" customWidth="1"/>
    <col min="14" max="14" width="9.28515625" customWidth="1"/>
    <col min="15" max="15" width="25.7109375" customWidth="1"/>
    <col min="16" max="16" width="8.7109375" customWidth="1"/>
    <col min="17" max="17" width="25.7109375" customWidth="1"/>
    <col min="18" max="18" width="7.7109375" customWidth="1"/>
    <col min="19" max="19" width="25.7109375" customWidth="1"/>
    <col min="20" max="20" width="24.140625" customWidth="1"/>
    <col min="21" max="21" width="34.28515625" customWidth="1"/>
  </cols>
  <sheetData>
    <row r="2" spans="2:21" ht="24" customHeight="1">
      <c r="C2" s="1847" t="s">
        <v>573</v>
      </c>
      <c r="D2" s="1847"/>
      <c r="E2" s="1847"/>
      <c r="F2" s="1847"/>
      <c r="G2" s="1847"/>
      <c r="H2" s="1847"/>
      <c r="I2" s="1847"/>
      <c r="J2" s="1847"/>
      <c r="K2" s="1847"/>
      <c r="L2" s="1847"/>
      <c r="M2" s="1847"/>
      <c r="N2" s="1847"/>
      <c r="O2" s="1847"/>
      <c r="P2" s="1847"/>
      <c r="Q2" s="1847"/>
      <c r="R2" s="1847"/>
      <c r="S2" s="1847"/>
      <c r="T2" s="1847"/>
      <c r="U2" s="1847"/>
    </row>
    <row r="3" spans="2:21" ht="7.5" customHeight="1">
      <c r="C3" s="373"/>
      <c r="D3" s="373"/>
      <c r="E3" s="373"/>
      <c r="F3" s="373"/>
      <c r="G3" s="373"/>
      <c r="H3" s="373"/>
      <c r="I3" s="373"/>
      <c r="J3" s="373"/>
      <c r="K3" s="373"/>
      <c r="L3" s="373"/>
      <c r="M3" s="373"/>
      <c r="N3" s="373"/>
      <c r="O3" s="373"/>
      <c r="P3" s="373"/>
      <c r="Q3" s="373"/>
      <c r="R3" s="373"/>
      <c r="S3" s="373"/>
      <c r="T3" s="373"/>
      <c r="U3" s="373"/>
    </row>
    <row r="4" spans="2:21" ht="21" customHeight="1">
      <c r="B4" s="562" t="s">
        <v>510</v>
      </c>
      <c r="C4" s="532" t="s">
        <v>574</v>
      </c>
      <c r="D4" s="532"/>
      <c r="E4" s="490"/>
      <c r="F4" s="490"/>
      <c r="G4" s="373"/>
      <c r="H4" s="373"/>
      <c r="I4" s="373"/>
      <c r="J4" s="373"/>
      <c r="K4" s="373"/>
      <c r="L4" s="373"/>
      <c r="M4" s="373"/>
      <c r="N4" s="373"/>
      <c r="O4" s="373"/>
      <c r="P4" s="373"/>
      <c r="Q4" s="373"/>
      <c r="R4" s="373"/>
      <c r="S4" s="373"/>
      <c r="T4" s="373"/>
      <c r="U4" s="373"/>
    </row>
    <row r="5" spans="2:21" s="544" customFormat="1" ht="27" customHeight="1">
      <c r="B5" s="542" t="s">
        <v>575</v>
      </c>
      <c r="C5" s="542" t="s">
        <v>576</v>
      </c>
      <c r="D5" s="542" t="s">
        <v>577</v>
      </c>
      <c r="E5" s="543" t="s">
        <v>578</v>
      </c>
      <c r="F5" s="1851" t="s">
        <v>579</v>
      </c>
      <c r="G5" s="1852"/>
      <c r="H5" s="1851" t="s">
        <v>580</v>
      </c>
      <c r="I5" s="1852"/>
      <c r="J5" s="1851" t="s">
        <v>581</v>
      </c>
      <c r="K5" s="1852"/>
      <c r="L5" s="1851" t="s">
        <v>582</v>
      </c>
      <c r="M5" s="1855"/>
      <c r="N5" s="1856" t="s">
        <v>583</v>
      </c>
      <c r="O5" s="1856"/>
      <c r="P5" s="1851" t="s">
        <v>584</v>
      </c>
      <c r="Q5" s="1852"/>
      <c r="R5" s="1851" t="s">
        <v>585</v>
      </c>
      <c r="S5" s="1855"/>
      <c r="T5" s="543" t="s">
        <v>586</v>
      </c>
      <c r="U5" s="545" t="s">
        <v>587</v>
      </c>
    </row>
    <row r="6" spans="2:21" ht="35.25" customHeight="1">
      <c r="B6" s="592" t="s">
        <v>588</v>
      </c>
      <c r="C6" s="593" t="s">
        <v>589</v>
      </c>
      <c r="D6" s="594" t="s">
        <v>590</v>
      </c>
      <c r="E6" s="610" t="s">
        <v>591</v>
      </c>
      <c r="F6" s="607" t="s">
        <v>592</v>
      </c>
      <c r="G6" s="1848" t="s">
        <v>593</v>
      </c>
      <c r="H6" s="645"/>
      <c r="I6" s="647" t="s">
        <v>37</v>
      </c>
      <c r="J6" s="641"/>
      <c r="K6" s="658" t="s">
        <v>37</v>
      </c>
      <c r="L6" s="641"/>
      <c r="M6" s="654" t="s">
        <v>37</v>
      </c>
      <c r="N6" s="663" t="s">
        <v>37</v>
      </c>
      <c r="O6" s="664" t="s">
        <v>37</v>
      </c>
      <c r="P6" s="638"/>
      <c r="Q6" s="658" t="s">
        <v>37</v>
      </c>
      <c r="R6" s="563"/>
      <c r="S6" s="637" t="s">
        <v>37</v>
      </c>
      <c r="T6" s="551"/>
      <c r="U6" s="555"/>
    </row>
    <row r="7" spans="2:21" ht="30" customHeight="1">
      <c r="B7" s="595" t="s">
        <v>588</v>
      </c>
      <c r="C7" s="596" t="s">
        <v>594</v>
      </c>
      <c r="D7" s="597" t="s">
        <v>595</v>
      </c>
      <c r="E7" s="611" t="s">
        <v>596</v>
      </c>
      <c r="F7" s="609" t="s">
        <v>592</v>
      </c>
      <c r="G7" s="1849"/>
      <c r="H7" s="620"/>
      <c r="I7" s="613" t="s">
        <v>37</v>
      </c>
      <c r="J7" s="639" t="s">
        <v>37</v>
      </c>
      <c r="K7" s="659" t="s">
        <v>37</v>
      </c>
      <c r="L7" s="636"/>
      <c r="M7" s="655" t="s">
        <v>37</v>
      </c>
      <c r="N7" s="630" t="s">
        <v>37</v>
      </c>
      <c r="O7" s="659" t="s">
        <v>37</v>
      </c>
      <c r="P7" s="636"/>
      <c r="Q7" s="660" t="s">
        <v>37</v>
      </c>
      <c r="R7" s="564"/>
      <c r="S7" s="615" t="s">
        <v>37</v>
      </c>
      <c r="T7" s="553"/>
      <c r="U7" s="573"/>
    </row>
    <row r="8" spans="2:21" ht="30" customHeight="1">
      <c r="B8" s="595" t="s">
        <v>588</v>
      </c>
      <c r="C8" s="596" t="s">
        <v>597</v>
      </c>
      <c r="D8" s="597" t="s">
        <v>595</v>
      </c>
      <c r="E8" s="611" t="s">
        <v>598</v>
      </c>
      <c r="F8" s="608" t="s">
        <v>592</v>
      </c>
      <c r="G8" s="1850"/>
      <c r="H8" s="622"/>
      <c r="I8" s="158" t="s">
        <v>37</v>
      </c>
      <c r="J8" s="639" t="s">
        <v>37</v>
      </c>
      <c r="K8" s="659" t="s">
        <v>37</v>
      </c>
      <c r="L8" s="636"/>
      <c r="M8" s="700" t="s">
        <v>437</v>
      </c>
      <c r="N8" s="630" t="s">
        <v>37</v>
      </c>
      <c r="O8" s="659" t="s">
        <v>37</v>
      </c>
      <c r="P8" s="636"/>
      <c r="Q8" s="660" t="s">
        <v>37</v>
      </c>
      <c r="R8" s="564"/>
      <c r="S8" s="615" t="s">
        <v>37</v>
      </c>
      <c r="T8" s="553"/>
      <c r="U8" s="573"/>
    </row>
    <row r="9" spans="2:21" ht="30" customHeight="1">
      <c r="B9" s="595" t="s">
        <v>588</v>
      </c>
      <c r="C9" s="596" t="s">
        <v>599</v>
      </c>
      <c r="D9" s="597" t="s">
        <v>595</v>
      </c>
      <c r="E9" s="611" t="s">
        <v>600</v>
      </c>
      <c r="F9" s="614"/>
      <c r="G9" s="605" t="s">
        <v>37</v>
      </c>
      <c r="H9" s="631" t="s">
        <v>592</v>
      </c>
      <c r="I9" s="1853" t="s">
        <v>601</v>
      </c>
      <c r="J9" s="624" t="s">
        <v>37</v>
      </c>
      <c r="K9" s="660" t="s">
        <v>37</v>
      </c>
      <c r="L9" s="643" t="s">
        <v>37</v>
      </c>
      <c r="M9" s="656" t="s">
        <v>37</v>
      </c>
      <c r="N9" s="619" t="s">
        <v>37</v>
      </c>
      <c r="O9" s="660" t="s">
        <v>37</v>
      </c>
      <c r="P9" s="636"/>
      <c r="Q9" s="660" t="s">
        <v>37</v>
      </c>
      <c r="R9" s="564"/>
      <c r="S9" s="615" t="s">
        <v>37</v>
      </c>
      <c r="T9" s="553"/>
      <c r="U9" s="573"/>
    </row>
    <row r="10" spans="2:21" ht="30" customHeight="1">
      <c r="B10" s="595" t="s">
        <v>588</v>
      </c>
      <c r="C10" s="596" t="s">
        <v>602</v>
      </c>
      <c r="D10" s="597" t="s">
        <v>595</v>
      </c>
      <c r="E10" s="611" t="s">
        <v>603</v>
      </c>
      <c r="F10" s="573"/>
      <c r="G10" s="605" t="s">
        <v>37</v>
      </c>
      <c r="H10" s="632" t="s">
        <v>592</v>
      </c>
      <c r="I10" s="1854"/>
      <c r="J10" s="624" t="s">
        <v>37</v>
      </c>
      <c r="K10" s="660" t="s">
        <v>37</v>
      </c>
      <c r="L10" s="643" t="s">
        <v>37</v>
      </c>
      <c r="M10" s="656" t="s">
        <v>37</v>
      </c>
      <c r="N10" s="619" t="s">
        <v>37</v>
      </c>
      <c r="O10" s="660" t="s">
        <v>37</v>
      </c>
      <c r="P10" s="636"/>
      <c r="Q10" s="660" t="s">
        <v>37</v>
      </c>
      <c r="R10" s="564"/>
      <c r="S10" s="615" t="s">
        <v>37</v>
      </c>
      <c r="T10" s="553"/>
      <c r="U10" s="573"/>
    </row>
    <row r="11" spans="2:21" ht="30" customHeight="1">
      <c r="B11" s="595" t="s">
        <v>588</v>
      </c>
      <c r="C11" s="596" t="s">
        <v>604</v>
      </c>
      <c r="D11" s="597" t="s">
        <v>595</v>
      </c>
      <c r="E11" s="611" t="s">
        <v>605</v>
      </c>
      <c r="F11" s="573"/>
      <c r="G11" s="605" t="s">
        <v>37</v>
      </c>
      <c r="H11" s="623"/>
      <c r="I11" s="606"/>
      <c r="J11" s="639" t="s">
        <v>37</v>
      </c>
      <c r="K11" s="659" t="s">
        <v>37</v>
      </c>
      <c r="L11" s="636"/>
      <c r="M11" s="655" t="s">
        <v>37</v>
      </c>
      <c r="N11" s="630" t="s">
        <v>37</v>
      </c>
      <c r="O11" s="659" t="s">
        <v>37</v>
      </c>
      <c r="P11" s="636"/>
      <c r="Q11" s="660" t="s">
        <v>37</v>
      </c>
      <c r="R11" s="564"/>
      <c r="S11" s="615" t="s">
        <v>37</v>
      </c>
      <c r="T11" s="553"/>
      <c r="U11" s="573"/>
    </row>
    <row r="12" spans="2:21" ht="30" customHeight="1">
      <c r="B12" s="595" t="s">
        <v>588</v>
      </c>
      <c r="C12" s="596" t="s">
        <v>606</v>
      </c>
      <c r="D12" s="597" t="s">
        <v>595</v>
      </c>
      <c r="E12" s="611" t="s">
        <v>383</v>
      </c>
      <c r="F12" s="573"/>
      <c r="G12" s="605" t="s">
        <v>37</v>
      </c>
      <c r="H12" s="624"/>
      <c r="I12" s="613" t="s">
        <v>37</v>
      </c>
      <c r="J12" s="639" t="s">
        <v>37</v>
      </c>
      <c r="K12" s="659" t="s">
        <v>37</v>
      </c>
      <c r="L12" s="636"/>
      <c r="M12" s="655" t="s">
        <v>37</v>
      </c>
      <c r="N12" s="630" t="s">
        <v>37</v>
      </c>
      <c r="O12" s="659" t="s">
        <v>37</v>
      </c>
      <c r="P12" s="636"/>
      <c r="Q12" s="660" t="s">
        <v>37</v>
      </c>
      <c r="R12" s="564"/>
      <c r="S12" s="615" t="s">
        <v>37</v>
      </c>
      <c r="T12" s="553"/>
      <c r="U12" s="573"/>
    </row>
    <row r="13" spans="2:21" ht="30" customHeight="1">
      <c r="B13" s="595" t="s">
        <v>588</v>
      </c>
      <c r="C13" s="596" t="s">
        <v>607</v>
      </c>
      <c r="D13" s="597" t="s">
        <v>595</v>
      </c>
      <c r="E13" s="611" t="s">
        <v>391</v>
      </c>
      <c r="F13" s="573"/>
      <c r="G13" s="605" t="s">
        <v>37</v>
      </c>
      <c r="H13" s="624"/>
      <c r="I13" s="613" t="s">
        <v>37</v>
      </c>
      <c r="J13" s="624" t="s">
        <v>37</v>
      </c>
      <c r="K13" s="660" t="s">
        <v>37</v>
      </c>
      <c r="L13" s="643" t="s">
        <v>37</v>
      </c>
      <c r="M13" s="656" t="s">
        <v>37</v>
      </c>
      <c r="N13" s="619" t="s">
        <v>37</v>
      </c>
      <c r="O13" s="660" t="s">
        <v>37</v>
      </c>
      <c r="P13" s="643" t="s">
        <v>37</v>
      </c>
      <c r="Q13" s="670" t="s">
        <v>37</v>
      </c>
      <c r="R13" s="665"/>
      <c r="S13" s="666" t="s">
        <v>37</v>
      </c>
      <c r="T13" s="553"/>
      <c r="U13" s="573"/>
    </row>
    <row r="14" spans="2:21" ht="30" customHeight="1">
      <c r="B14" s="595" t="s">
        <v>588</v>
      </c>
      <c r="C14" s="596" t="s">
        <v>608</v>
      </c>
      <c r="D14" s="597" t="s">
        <v>595</v>
      </c>
      <c r="E14" s="611" t="s">
        <v>609</v>
      </c>
      <c r="F14" s="573"/>
      <c r="G14" s="605" t="s">
        <v>37</v>
      </c>
      <c r="H14" s="625"/>
      <c r="I14" s="158" t="s">
        <v>37</v>
      </c>
      <c r="J14" s="624" t="s">
        <v>37</v>
      </c>
      <c r="K14" s="660" t="s">
        <v>37</v>
      </c>
      <c r="L14" s="643" t="s">
        <v>37</v>
      </c>
      <c r="M14" s="656" t="s">
        <v>37</v>
      </c>
      <c r="N14" s="619" t="s">
        <v>37</v>
      </c>
      <c r="O14" s="660" t="s">
        <v>37</v>
      </c>
      <c r="P14" s="643" t="s">
        <v>37</v>
      </c>
      <c r="Q14" s="670" t="s">
        <v>37</v>
      </c>
      <c r="R14" s="665"/>
      <c r="S14" s="666" t="s">
        <v>37</v>
      </c>
      <c r="T14" s="553"/>
      <c r="U14" s="573"/>
    </row>
    <row r="15" spans="2:21" ht="30" customHeight="1">
      <c r="B15" s="595" t="s">
        <v>588</v>
      </c>
      <c r="C15" s="596" t="s">
        <v>610</v>
      </c>
      <c r="D15" s="597" t="s">
        <v>590</v>
      </c>
      <c r="E15" s="611" t="s">
        <v>611</v>
      </c>
      <c r="F15" s="609" t="s">
        <v>592</v>
      </c>
      <c r="G15" s="612" t="s">
        <v>592</v>
      </c>
      <c r="H15" s="626"/>
      <c r="I15" s="613" t="s">
        <v>37</v>
      </c>
      <c r="J15" s="639" t="s">
        <v>37</v>
      </c>
      <c r="K15" s="659" t="s">
        <v>37</v>
      </c>
      <c r="L15" s="636"/>
      <c r="M15" s="655" t="s">
        <v>37</v>
      </c>
      <c r="N15" s="630" t="s">
        <v>37</v>
      </c>
      <c r="O15" s="659" t="s">
        <v>37</v>
      </c>
      <c r="P15" s="636"/>
      <c r="Q15" s="660" t="s">
        <v>37</v>
      </c>
      <c r="R15" s="665"/>
      <c r="S15" s="666" t="s">
        <v>37</v>
      </c>
      <c r="T15" s="553"/>
      <c r="U15" s="573"/>
    </row>
    <row r="16" spans="2:21" ht="30" customHeight="1">
      <c r="B16" s="595" t="s">
        <v>588</v>
      </c>
      <c r="C16" s="596" t="s">
        <v>612</v>
      </c>
      <c r="D16" s="597" t="s">
        <v>590</v>
      </c>
      <c r="E16" s="611" t="s">
        <v>613</v>
      </c>
      <c r="F16" s="573"/>
      <c r="G16" s="605" t="s">
        <v>37</v>
      </c>
      <c r="H16" s="633" t="s">
        <v>592</v>
      </c>
      <c r="I16" s="635" t="s">
        <v>592</v>
      </c>
      <c r="J16" s="624" t="s">
        <v>37</v>
      </c>
      <c r="K16" s="660" t="s">
        <v>37</v>
      </c>
      <c r="L16" s="643" t="s">
        <v>37</v>
      </c>
      <c r="M16" s="656" t="s">
        <v>37</v>
      </c>
      <c r="N16" s="619" t="s">
        <v>37</v>
      </c>
      <c r="O16" s="660" t="s">
        <v>37</v>
      </c>
      <c r="P16" s="636"/>
      <c r="Q16" s="660" t="s">
        <v>37</v>
      </c>
      <c r="R16" s="665"/>
      <c r="S16" s="666" t="s">
        <v>37</v>
      </c>
      <c r="T16" s="553"/>
      <c r="U16" s="573"/>
    </row>
    <row r="17" spans="2:21" ht="30" customHeight="1">
      <c r="B17" s="595" t="s">
        <v>588</v>
      </c>
      <c r="C17" s="596" t="s">
        <v>614</v>
      </c>
      <c r="D17" s="597" t="s">
        <v>590</v>
      </c>
      <c r="E17" s="611" t="s">
        <v>615</v>
      </c>
      <c r="F17" s="573"/>
      <c r="G17" s="605" t="s">
        <v>37</v>
      </c>
      <c r="H17" s="564"/>
      <c r="I17" s="605" t="s">
        <v>37</v>
      </c>
      <c r="J17" s="639" t="s">
        <v>37</v>
      </c>
      <c r="K17" s="659" t="s">
        <v>37</v>
      </c>
      <c r="L17" s="636"/>
      <c r="M17" s="655" t="s">
        <v>37</v>
      </c>
      <c r="N17" s="630" t="s">
        <v>37</v>
      </c>
      <c r="O17" s="659" t="s">
        <v>37</v>
      </c>
      <c r="P17" s="636"/>
      <c r="Q17" s="660" t="s">
        <v>37</v>
      </c>
      <c r="R17" s="665"/>
      <c r="S17" s="666" t="s">
        <v>37</v>
      </c>
      <c r="T17" s="553"/>
      <c r="U17" s="573"/>
    </row>
    <row r="18" spans="2:21" ht="30" customHeight="1">
      <c r="B18" s="598" t="s">
        <v>588</v>
      </c>
      <c r="C18" s="599" t="s">
        <v>616</v>
      </c>
      <c r="D18" s="600" t="s">
        <v>590</v>
      </c>
      <c r="E18" s="617" t="s">
        <v>617</v>
      </c>
      <c r="F18" s="561"/>
      <c r="G18" s="628" t="s">
        <v>37</v>
      </c>
      <c r="H18" s="565"/>
      <c r="I18" s="628" t="s">
        <v>37</v>
      </c>
      <c r="J18" s="640" t="s">
        <v>37</v>
      </c>
      <c r="K18" s="661" t="s">
        <v>37</v>
      </c>
      <c r="L18" s="652" t="s">
        <v>37</v>
      </c>
      <c r="M18" s="657" t="s">
        <v>37</v>
      </c>
      <c r="N18" s="646" t="s">
        <v>37</v>
      </c>
      <c r="O18" s="661" t="s">
        <v>37</v>
      </c>
      <c r="P18" s="652" t="s">
        <v>37</v>
      </c>
      <c r="Q18" s="671" t="s">
        <v>37</v>
      </c>
      <c r="R18" s="667"/>
      <c r="S18" s="668" t="s">
        <v>37</v>
      </c>
      <c r="T18" s="556"/>
      <c r="U18" s="561"/>
    </row>
    <row r="19" spans="2:21" ht="30" customHeight="1">
      <c r="B19" s="601" t="s">
        <v>618</v>
      </c>
      <c r="C19" s="602" t="s">
        <v>619</v>
      </c>
      <c r="D19" s="603" t="s">
        <v>590</v>
      </c>
      <c r="E19" s="618" t="s">
        <v>620</v>
      </c>
      <c r="F19" s="559"/>
      <c r="G19" s="605" t="s">
        <v>37</v>
      </c>
      <c r="H19" s="564"/>
      <c r="I19" s="605" t="s">
        <v>37</v>
      </c>
      <c r="J19" s="653" t="s">
        <v>37</v>
      </c>
      <c r="K19" s="659" t="s">
        <v>37</v>
      </c>
      <c r="L19" s="648"/>
      <c r="M19" s="649" t="s">
        <v>37</v>
      </c>
      <c r="N19" s="650" t="s">
        <v>37</v>
      </c>
      <c r="O19" s="660" t="s">
        <v>37</v>
      </c>
      <c r="P19" s="648"/>
      <c r="Q19" s="660" t="s">
        <v>37</v>
      </c>
      <c r="R19" s="665"/>
      <c r="S19" s="666" t="s">
        <v>37</v>
      </c>
      <c r="T19" s="558"/>
      <c r="U19" s="559"/>
    </row>
    <row r="20" spans="2:21" ht="30" customHeight="1">
      <c r="B20" s="595" t="s">
        <v>618</v>
      </c>
      <c r="C20" s="596" t="s">
        <v>621</v>
      </c>
      <c r="D20" s="597" t="s">
        <v>590</v>
      </c>
      <c r="E20" s="611" t="s">
        <v>622</v>
      </c>
      <c r="F20" s="573"/>
      <c r="G20" s="605" t="s">
        <v>37</v>
      </c>
      <c r="H20" s="564"/>
      <c r="I20" s="605" t="s">
        <v>37</v>
      </c>
      <c r="J20" s="639" t="s">
        <v>37</v>
      </c>
      <c r="K20" s="659" t="s">
        <v>37</v>
      </c>
      <c r="L20" s="636"/>
      <c r="M20" s="621" t="s">
        <v>37</v>
      </c>
      <c r="N20" s="642" t="s">
        <v>37</v>
      </c>
      <c r="O20" s="660" t="s">
        <v>37</v>
      </c>
      <c r="P20" s="636"/>
      <c r="Q20" s="660" t="s">
        <v>37</v>
      </c>
      <c r="R20" s="665"/>
      <c r="S20" s="666" t="s">
        <v>37</v>
      </c>
      <c r="T20" s="553"/>
      <c r="U20" s="573"/>
    </row>
    <row r="21" spans="2:21" ht="30" customHeight="1">
      <c r="B21" s="595" t="s">
        <v>618</v>
      </c>
      <c r="C21" s="596" t="s">
        <v>623</v>
      </c>
      <c r="D21" s="597" t="s">
        <v>590</v>
      </c>
      <c r="E21" s="611" t="s">
        <v>624</v>
      </c>
      <c r="F21" s="573"/>
      <c r="G21" s="605" t="s">
        <v>37</v>
      </c>
      <c r="H21" s="564"/>
      <c r="I21" s="605" t="s">
        <v>37</v>
      </c>
      <c r="J21" s="639" t="s">
        <v>37</v>
      </c>
      <c r="K21" s="659" t="s">
        <v>37</v>
      </c>
      <c r="L21" s="636"/>
      <c r="M21" s="621" t="s">
        <v>37</v>
      </c>
      <c r="N21" s="642" t="s">
        <v>37</v>
      </c>
      <c r="O21" s="660" t="s">
        <v>37</v>
      </c>
      <c r="P21" s="643" t="s">
        <v>37</v>
      </c>
      <c r="Q21" s="670" t="s">
        <v>37</v>
      </c>
      <c r="R21" s="665"/>
      <c r="S21" s="666" t="s">
        <v>37</v>
      </c>
      <c r="T21" s="553"/>
      <c r="U21" s="573"/>
    </row>
    <row r="22" spans="2:21" ht="30" customHeight="1">
      <c r="B22" s="595" t="s">
        <v>618</v>
      </c>
      <c r="C22" s="596" t="s">
        <v>625</v>
      </c>
      <c r="D22" s="597" t="s">
        <v>595</v>
      </c>
      <c r="E22" s="611" t="s">
        <v>626</v>
      </c>
      <c r="F22" s="573"/>
      <c r="G22" s="605" t="s">
        <v>37</v>
      </c>
      <c r="H22" s="564"/>
      <c r="I22" s="605" t="s">
        <v>37</v>
      </c>
      <c r="J22" s="624"/>
      <c r="K22" s="662" t="s">
        <v>37</v>
      </c>
      <c r="L22" s="699" t="s">
        <v>437</v>
      </c>
      <c r="M22" s="669" t="s">
        <v>627</v>
      </c>
      <c r="N22" s="629" t="s">
        <v>437</v>
      </c>
      <c r="O22" s="659" t="s">
        <v>627</v>
      </c>
      <c r="P22" s="624"/>
      <c r="Q22" s="660" t="s">
        <v>37</v>
      </c>
      <c r="R22" s="639" t="s">
        <v>37</v>
      </c>
      <c r="S22" s="669" t="s">
        <v>37</v>
      </c>
      <c r="T22" s="553"/>
      <c r="U22" s="573"/>
    </row>
    <row r="23" spans="2:21" ht="30" customHeight="1">
      <c r="B23" s="595" t="s">
        <v>618</v>
      </c>
      <c r="C23" s="596" t="s">
        <v>628</v>
      </c>
      <c r="D23" s="597" t="s">
        <v>590</v>
      </c>
      <c r="E23" s="611" t="s">
        <v>629</v>
      </c>
      <c r="F23" s="573"/>
      <c r="G23" s="629" t="s">
        <v>437</v>
      </c>
      <c r="H23" s="627"/>
      <c r="I23" s="605" t="s">
        <v>37</v>
      </c>
      <c r="J23" s="624"/>
      <c r="K23" s="613" t="s">
        <v>37</v>
      </c>
      <c r="L23" s="624"/>
      <c r="M23" s="700" t="s">
        <v>437</v>
      </c>
      <c r="N23" s="619"/>
      <c r="O23" s="660" t="s">
        <v>37</v>
      </c>
      <c r="P23" s="643" t="s">
        <v>37</v>
      </c>
      <c r="Q23" s="670" t="s">
        <v>37</v>
      </c>
      <c r="R23" s="665"/>
      <c r="S23" s="615" t="s">
        <v>37</v>
      </c>
      <c r="T23" s="553"/>
      <c r="U23" s="573"/>
    </row>
    <row r="24" spans="2:21" ht="30" customHeight="1">
      <c r="B24" s="598" t="s">
        <v>618</v>
      </c>
      <c r="C24" s="599" t="s">
        <v>630</v>
      </c>
      <c r="D24" s="600" t="s">
        <v>590</v>
      </c>
      <c r="E24" s="617" t="s">
        <v>631</v>
      </c>
      <c r="F24" s="574"/>
      <c r="G24" s="628" t="s">
        <v>37</v>
      </c>
      <c r="H24" s="565"/>
      <c r="I24" s="628" t="s">
        <v>37</v>
      </c>
      <c r="J24" s="640"/>
      <c r="K24" s="651" t="s">
        <v>37</v>
      </c>
      <c r="L24" s="640"/>
      <c r="M24" s="644" t="s">
        <v>37</v>
      </c>
      <c r="N24" s="646"/>
      <c r="O24" s="661" t="s">
        <v>37</v>
      </c>
      <c r="P24" s="652" t="s">
        <v>37</v>
      </c>
      <c r="Q24" s="671" t="s">
        <v>37</v>
      </c>
      <c r="R24" s="667"/>
      <c r="S24" s="616" t="s">
        <v>37</v>
      </c>
      <c r="T24" s="672"/>
      <c r="U24" s="574"/>
    </row>
    <row r="25" spans="2:21" ht="15.75">
      <c r="I25" s="546"/>
      <c r="J25" s="634"/>
    </row>
    <row r="26" spans="2:21" s="544" customFormat="1" ht="27.75" customHeight="1">
      <c r="B26" s="542" t="s">
        <v>575</v>
      </c>
      <c r="C26" s="542" t="s">
        <v>576</v>
      </c>
      <c r="D26" s="542" t="s">
        <v>577</v>
      </c>
      <c r="E26" s="543" t="s">
        <v>578</v>
      </c>
      <c r="F26" s="545"/>
      <c r="G26" s="604" t="s">
        <v>632</v>
      </c>
      <c r="H26" s="604"/>
      <c r="I26" s="604" t="s">
        <v>633</v>
      </c>
      <c r="J26" s="604"/>
      <c r="K26" s="604" t="s">
        <v>634</v>
      </c>
      <c r="L26" s="604"/>
      <c r="M26" s="604" t="s">
        <v>635</v>
      </c>
      <c r="N26" s="604"/>
      <c r="O26" s="604" t="s">
        <v>636</v>
      </c>
      <c r="P26" s="604"/>
      <c r="Q26" s="604" t="s">
        <v>637</v>
      </c>
      <c r="R26" s="604"/>
      <c r="S26" s="604" t="s">
        <v>638</v>
      </c>
      <c r="T26" s="543" t="s">
        <v>586</v>
      </c>
      <c r="U26" s="543" t="s">
        <v>587</v>
      </c>
    </row>
    <row r="27" spans="2:21" ht="30" customHeight="1">
      <c r="B27" s="592" t="s">
        <v>588</v>
      </c>
      <c r="C27" s="593" t="s">
        <v>589</v>
      </c>
      <c r="D27" s="594" t="s">
        <v>590</v>
      </c>
      <c r="E27" s="588" t="s">
        <v>591</v>
      </c>
      <c r="F27" s="580"/>
      <c r="G27" s="575" t="s">
        <v>37</v>
      </c>
      <c r="H27" s="575"/>
      <c r="I27" s="570" t="s">
        <v>37</v>
      </c>
      <c r="J27" s="570"/>
      <c r="K27" s="570" t="s">
        <v>37</v>
      </c>
      <c r="L27" s="570"/>
      <c r="M27" s="570" t="s">
        <v>37</v>
      </c>
      <c r="N27" s="570"/>
      <c r="O27" s="578" t="s">
        <v>37</v>
      </c>
      <c r="P27" s="578"/>
      <c r="Q27" s="570" t="s">
        <v>37</v>
      </c>
      <c r="R27" s="570"/>
      <c r="S27" s="570" t="s">
        <v>37</v>
      </c>
      <c r="T27" s="571"/>
      <c r="U27" s="552"/>
    </row>
    <row r="28" spans="2:21" ht="30" customHeight="1">
      <c r="B28" s="595" t="s">
        <v>588</v>
      </c>
      <c r="C28" s="596" t="s">
        <v>594</v>
      </c>
      <c r="D28" s="597" t="s">
        <v>595</v>
      </c>
      <c r="E28" s="589" t="s">
        <v>596</v>
      </c>
      <c r="F28" s="581"/>
      <c r="G28" s="576" t="s">
        <v>37</v>
      </c>
      <c r="H28" s="576"/>
      <c r="I28" s="569" t="s">
        <v>37</v>
      </c>
      <c r="J28" s="569"/>
      <c r="K28" s="577" t="s">
        <v>37</v>
      </c>
      <c r="L28" s="577"/>
      <c r="M28" s="569" t="s">
        <v>37</v>
      </c>
      <c r="N28" s="569"/>
      <c r="O28" s="577" t="s">
        <v>37</v>
      </c>
      <c r="P28" s="577"/>
      <c r="Q28" s="569" t="s">
        <v>37</v>
      </c>
      <c r="R28" s="569"/>
      <c r="S28" s="569" t="s">
        <v>37</v>
      </c>
      <c r="T28" s="566"/>
      <c r="U28" s="554"/>
    </row>
    <row r="29" spans="2:21" ht="30" customHeight="1">
      <c r="B29" s="595" t="s">
        <v>588</v>
      </c>
      <c r="C29" s="596" t="s">
        <v>597</v>
      </c>
      <c r="D29" s="597" t="s">
        <v>595</v>
      </c>
      <c r="E29" s="589" t="s">
        <v>598</v>
      </c>
      <c r="F29" s="581"/>
      <c r="G29" s="576" t="s">
        <v>37</v>
      </c>
      <c r="H29" s="576"/>
      <c r="I29" s="569" t="s">
        <v>37</v>
      </c>
      <c r="J29" s="569"/>
      <c r="K29" s="577" t="s">
        <v>37</v>
      </c>
      <c r="L29" s="577"/>
      <c r="M29" s="569" t="s">
        <v>37</v>
      </c>
      <c r="N29" s="569"/>
      <c r="O29" s="577" t="s">
        <v>37</v>
      </c>
      <c r="P29" s="577"/>
      <c r="Q29" s="569" t="s">
        <v>37</v>
      </c>
      <c r="R29" s="569"/>
      <c r="S29" s="569" t="s">
        <v>37</v>
      </c>
      <c r="T29" s="566"/>
      <c r="U29" s="554"/>
    </row>
    <row r="30" spans="2:21" ht="30" customHeight="1">
      <c r="B30" s="595" t="s">
        <v>588</v>
      </c>
      <c r="C30" s="596" t="s">
        <v>599</v>
      </c>
      <c r="D30" s="597" t="s">
        <v>595</v>
      </c>
      <c r="E30" s="589" t="s">
        <v>600</v>
      </c>
      <c r="F30" s="581"/>
      <c r="G30" s="569" t="s">
        <v>37</v>
      </c>
      <c r="H30" s="569"/>
      <c r="I30" s="577" t="s">
        <v>37</v>
      </c>
      <c r="J30" s="577"/>
      <c r="K30" s="569" t="s">
        <v>37</v>
      </c>
      <c r="L30" s="569"/>
      <c r="M30" s="577" t="s">
        <v>37</v>
      </c>
      <c r="N30" s="577"/>
      <c r="O30" s="569" t="s">
        <v>37</v>
      </c>
      <c r="P30" s="569"/>
      <c r="Q30" s="569" t="s">
        <v>37</v>
      </c>
      <c r="R30" s="569"/>
      <c r="S30" s="569" t="s">
        <v>37</v>
      </c>
      <c r="T30" s="566"/>
      <c r="U30" s="554"/>
    </row>
    <row r="31" spans="2:21" ht="30" customHeight="1">
      <c r="B31" s="595" t="s">
        <v>588</v>
      </c>
      <c r="C31" s="596" t="s">
        <v>602</v>
      </c>
      <c r="D31" s="597" t="s">
        <v>595</v>
      </c>
      <c r="E31" s="589" t="s">
        <v>603</v>
      </c>
      <c r="F31" s="582"/>
      <c r="G31" s="569" t="s">
        <v>37</v>
      </c>
      <c r="H31" s="569"/>
      <c r="I31" s="577" t="s">
        <v>37</v>
      </c>
      <c r="J31" s="577"/>
      <c r="K31" s="569" t="s">
        <v>37</v>
      </c>
      <c r="L31" s="569"/>
      <c r="M31" s="577" t="s">
        <v>37</v>
      </c>
      <c r="N31" s="577"/>
      <c r="O31" s="569" t="s">
        <v>37</v>
      </c>
      <c r="P31" s="569"/>
      <c r="Q31" s="569" t="s">
        <v>37</v>
      </c>
      <c r="R31" s="569"/>
      <c r="S31" s="569" t="s">
        <v>37</v>
      </c>
      <c r="T31" s="566"/>
      <c r="U31" s="554"/>
    </row>
    <row r="32" spans="2:21" ht="30" customHeight="1">
      <c r="B32" s="595" t="s">
        <v>588</v>
      </c>
      <c r="C32" s="596" t="s">
        <v>604</v>
      </c>
      <c r="D32" s="597" t="s">
        <v>595</v>
      </c>
      <c r="E32" s="589" t="s">
        <v>605</v>
      </c>
      <c r="F32" s="582"/>
      <c r="G32" s="569" t="s">
        <v>37</v>
      </c>
      <c r="H32" s="569"/>
      <c r="I32" s="569" t="s">
        <v>37</v>
      </c>
      <c r="J32" s="569"/>
      <c r="K32" s="577" t="s">
        <v>37</v>
      </c>
      <c r="L32" s="577"/>
      <c r="M32" s="569" t="s">
        <v>37</v>
      </c>
      <c r="N32" s="569"/>
      <c r="O32" s="577" t="s">
        <v>37</v>
      </c>
      <c r="P32" s="577"/>
      <c r="Q32" s="569" t="s">
        <v>37</v>
      </c>
      <c r="R32" s="569"/>
      <c r="S32" s="569" t="s">
        <v>37</v>
      </c>
      <c r="T32" s="566"/>
      <c r="U32" s="554"/>
    </row>
    <row r="33" spans="2:21" ht="30" customHeight="1">
      <c r="B33" s="595" t="s">
        <v>588</v>
      </c>
      <c r="C33" s="596" t="s">
        <v>606</v>
      </c>
      <c r="D33" s="597" t="s">
        <v>595</v>
      </c>
      <c r="E33" s="589" t="s">
        <v>383</v>
      </c>
      <c r="F33" s="582"/>
      <c r="G33" s="569" t="s">
        <v>37</v>
      </c>
      <c r="H33" s="569"/>
      <c r="I33" s="569" t="s">
        <v>37</v>
      </c>
      <c r="J33" s="569"/>
      <c r="K33" s="577" t="s">
        <v>37</v>
      </c>
      <c r="L33" s="577"/>
      <c r="M33" s="569" t="s">
        <v>37</v>
      </c>
      <c r="N33" s="569"/>
      <c r="O33" s="577" t="s">
        <v>37</v>
      </c>
      <c r="P33" s="577"/>
      <c r="Q33" s="569" t="s">
        <v>37</v>
      </c>
      <c r="R33" s="569"/>
      <c r="S33" s="569" t="s">
        <v>37</v>
      </c>
      <c r="T33" s="566"/>
      <c r="U33" s="554"/>
    </row>
    <row r="34" spans="2:21" ht="30" customHeight="1">
      <c r="B34" s="595" t="s">
        <v>588</v>
      </c>
      <c r="C34" s="596" t="s">
        <v>607</v>
      </c>
      <c r="D34" s="597" t="s">
        <v>595</v>
      </c>
      <c r="E34" s="589" t="s">
        <v>391</v>
      </c>
      <c r="F34" s="582"/>
      <c r="G34" s="569" t="s">
        <v>37</v>
      </c>
      <c r="H34" s="569"/>
      <c r="I34" s="569" t="s">
        <v>37</v>
      </c>
      <c r="J34" s="569"/>
      <c r="K34" s="569" t="s">
        <v>37</v>
      </c>
      <c r="L34" s="569"/>
      <c r="M34" s="577" t="s">
        <v>37</v>
      </c>
      <c r="N34" s="577"/>
      <c r="O34" s="569" t="s">
        <v>37</v>
      </c>
      <c r="P34" s="569"/>
      <c r="Q34" s="577" t="s">
        <v>37</v>
      </c>
      <c r="R34" s="577"/>
      <c r="S34" s="569" t="s">
        <v>37</v>
      </c>
      <c r="T34" s="566"/>
      <c r="U34" s="554"/>
    </row>
    <row r="35" spans="2:21" ht="30" customHeight="1">
      <c r="B35" s="595" t="s">
        <v>588</v>
      </c>
      <c r="C35" s="596" t="s">
        <v>608</v>
      </c>
      <c r="D35" s="597" t="s">
        <v>595</v>
      </c>
      <c r="E35" s="589" t="s">
        <v>609</v>
      </c>
      <c r="F35" s="582"/>
      <c r="G35" s="569" t="s">
        <v>37</v>
      </c>
      <c r="H35" s="569"/>
      <c r="I35" s="569" t="s">
        <v>37</v>
      </c>
      <c r="J35" s="569"/>
      <c r="K35" s="569" t="s">
        <v>37</v>
      </c>
      <c r="L35" s="569"/>
      <c r="M35" s="577" t="s">
        <v>37</v>
      </c>
      <c r="N35" s="577"/>
      <c r="O35" s="569" t="s">
        <v>37</v>
      </c>
      <c r="P35" s="569"/>
      <c r="Q35" s="577" t="s">
        <v>37</v>
      </c>
      <c r="R35" s="577"/>
      <c r="S35" s="569" t="s">
        <v>37</v>
      </c>
      <c r="T35" s="566"/>
      <c r="U35" s="554"/>
    </row>
    <row r="36" spans="2:21" ht="30" customHeight="1">
      <c r="B36" s="595" t="s">
        <v>588</v>
      </c>
      <c r="C36" s="596" t="s">
        <v>610</v>
      </c>
      <c r="D36" s="597" t="s">
        <v>590</v>
      </c>
      <c r="E36" s="589" t="s">
        <v>611</v>
      </c>
      <c r="F36" s="582"/>
      <c r="G36" s="577" t="s">
        <v>37</v>
      </c>
      <c r="H36" s="577"/>
      <c r="I36" s="569" t="s">
        <v>37</v>
      </c>
      <c r="J36" s="569"/>
      <c r="K36" s="577" t="s">
        <v>37</v>
      </c>
      <c r="L36" s="577"/>
      <c r="M36" s="569" t="s">
        <v>37</v>
      </c>
      <c r="N36" s="569"/>
      <c r="O36" s="577" t="s">
        <v>37</v>
      </c>
      <c r="P36" s="577"/>
      <c r="Q36" s="569" t="s">
        <v>37</v>
      </c>
      <c r="R36" s="569"/>
      <c r="S36" s="569" t="s">
        <v>37</v>
      </c>
      <c r="T36" s="566"/>
      <c r="U36" s="554"/>
    </row>
    <row r="37" spans="2:21" ht="30" customHeight="1">
      <c r="B37" s="595" t="s">
        <v>588</v>
      </c>
      <c r="C37" s="596" t="s">
        <v>612</v>
      </c>
      <c r="D37" s="597" t="s">
        <v>590</v>
      </c>
      <c r="E37" s="589" t="s">
        <v>613</v>
      </c>
      <c r="F37" s="582"/>
      <c r="G37" s="569" t="s">
        <v>37</v>
      </c>
      <c r="H37" s="569"/>
      <c r="I37" s="577" t="s">
        <v>37</v>
      </c>
      <c r="J37" s="577"/>
      <c r="K37" s="569" t="s">
        <v>37</v>
      </c>
      <c r="L37" s="569"/>
      <c r="M37" s="577" t="s">
        <v>37</v>
      </c>
      <c r="N37" s="577"/>
      <c r="O37" s="569" t="s">
        <v>37</v>
      </c>
      <c r="P37" s="569"/>
      <c r="Q37" s="569" t="s">
        <v>37</v>
      </c>
      <c r="R37" s="569"/>
      <c r="S37" s="569" t="s">
        <v>37</v>
      </c>
      <c r="T37" s="566"/>
      <c r="U37" s="554"/>
    </row>
    <row r="38" spans="2:21" ht="30" customHeight="1">
      <c r="B38" s="595" t="s">
        <v>588</v>
      </c>
      <c r="C38" s="596" t="s">
        <v>614</v>
      </c>
      <c r="D38" s="597" t="s">
        <v>590</v>
      </c>
      <c r="E38" s="589" t="s">
        <v>615</v>
      </c>
      <c r="F38" s="582"/>
      <c r="G38" s="569" t="s">
        <v>37</v>
      </c>
      <c r="H38" s="569"/>
      <c r="I38" s="569" t="s">
        <v>37</v>
      </c>
      <c r="J38" s="569"/>
      <c r="K38" s="577" t="s">
        <v>37</v>
      </c>
      <c r="L38" s="577"/>
      <c r="M38" s="569" t="s">
        <v>37</v>
      </c>
      <c r="N38" s="569"/>
      <c r="O38" s="577" t="s">
        <v>37</v>
      </c>
      <c r="P38" s="577"/>
      <c r="Q38" s="569" t="s">
        <v>37</v>
      </c>
      <c r="R38" s="569"/>
      <c r="S38" s="569" t="s">
        <v>37</v>
      </c>
      <c r="T38" s="566"/>
      <c r="U38" s="554"/>
    </row>
    <row r="39" spans="2:21" ht="30" customHeight="1">
      <c r="B39" s="598" t="s">
        <v>588</v>
      </c>
      <c r="C39" s="599" t="s">
        <v>616</v>
      </c>
      <c r="D39" s="600" t="s">
        <v>590</v>
      </c>
      <c r="E39" s="590" t="s">
        <v>617</v>
      </c>
      <c r="F39" s="584"/>
      <c r="G39" s="572" t="s">
        <v>37</v>
      </c>
      <c r="H39" s="572"/>
      <c r="I39" s="572" t="s">
        <v>37</v>
      </c>
      <c r="J39" s="572"/>
      <c r="K39" s="572" t="s">
        <v>37</v>
      </c>
      <c r="L39" s="572"/>
      <c r="M39" s="579" t="s">
        <v>37</v>
      </c>
      <c r="N39" s="579"/>
      <c r="O39" s="572" t="s">
        <v>37</v>
      </c>
      <c r="P39" s="572"/>
      <c r="Q39" s="579" t="s">
        <v>37</v>
      </c>
      <c r="R39" s="579"/>
      <c r="S39" s="572" t="s">
        <v>37</v>
      </c>
      <c r="T39" s="585"/>
      <c r="U39" s="557"/>
    </row>
    <row r="40" spans="2:21" ht="30" customHeight="1">
      <c r="B40" s="601" t="s">
        <v>618</v>
      </c>
      <c r="C40" s="602" t="s">
        <v>619</v>
      </c>
      <c r="D40" s="603" t="s">
        <v>590</v>
      </c>
      <c r="E40" s="591" t="s">
        <v>620</v>
      </c>
      <c r="F40" s="586"/>
      <c r="G40" s="569" t="s">
        <v>37</v>
      </c>
      <c r="H40" s="569"/>
      <c r="I40" s="569" t="s">
        <v>37</v>
      </c>
      <c r="J40" s="569"/>
      <c r="K40" s="577" t="s">
        <v>37</v>
      </c>
      <c r="L40" s="577"/>
      <c r="M40" s="569" t="s">
        <v>37</v>
      </c>
      <c r="N40" s="569"/>
      <c r="O40" s="569" t="s">
        <v>37</v>
      </c>
      <c r="P40" s="569"/>
      <c r="Q40" s="569" t="s">
        <v>37</v>
      </c>
      <c r="R40" s="569"/>
      <c r="S40" s="569" t="s">
        <v>37</v>
      </c>
      <c r="T40" s="587"/>
      <c r="U40" s="560"/>
    </row>
    <row r="41" spans="2:21" ht="30" customHeight="1">
      <c r="B41" s="595" t="s">
        <v>618</v>
      </c>
      <c r="C41" s="596" t="s">
        <v>621</v>
      </c>
      <c r="D41" s="597" t="s">
        <v>590</v>
      </c>
      <c r="E41" s="589" t="s">
        <v>622</v>
      </c>
      <c r="F41" s="582"/>
      <c r="G41" s="569" t="s">
        <v>37</v>
      </c>
      <c r="H41" s="569"/>
      <c r="I41" s="569" t="s">
        <v>37</v>
      </c>
      <c r="J41" s="569"/>
      <c r="K41" s="577" t="s">
        <v>37</v>
      </c>
      <c r="L41" s="577"/>
      <c r="M41" s="569" t="s">
        <v>37</v>
      </c>
      <c r="N41" s="569"/>
      <c r="O41" s="569" t="s">
        <v>37</v>
      </c>
      <c r="P41" s="569"/>
      <c r="Q41" s="569" t="s">
        <v>37</v>
      </c>
      <c r="R41" s="569"/>
      <c r="S41" s="569" t="s">
        <v>37</v>
      </c>
      <c r="T41" s="566"/>
      <c r="U41" s="554"/>
    </row>
    <row r="42" spans="2:21" ht="30" customHeight="1">
      <c r="B42" s="595" t="s">
        <v>618</v>
      </c>
      <c r="C42" s="596" t="s">
        <v>623</v>
      </c>
      <c r="D42" s="597" t="s">
        <v>590</v>
      </c>
      <c r="E42" s="589" t="s">
        <v>624</v>
      </c>
      <c r="F42" s="582"/>
      <c r="G42" s="569" t="s">
        <v>37</v>
      </c>
      <c r="H42" s="569"/>
      <c r="I42" s="569" t="s">
        <v>37</v>
      </c>
      <c r="J42" s="569"/>
      <c r="K42" s="577" t="s">
        <v>37</v>
      </c>
      <c r="L42" s="577"/>
      <c r="M42" s="569" t="s">
        <v>37</v>
      </c>
      <c r="N42" s="569"/>
      <c r="O42" s="569" t="s">
        <v>37</v>
      </c>
      <c r="P42" s="569"/>
      <c r="Q42" s="577" t="s">
        <v>37</v>
      </c>
      <c r="R42" s="577"/>
      <c r="S42" s="569" t="s">
        <v>37</v>
      </c>
      <c r="T42" s="566"/>
      <c r="U42" s="554"/>
    </row>
    <row r="43" spans="2:21" ht="30" customHeight="1">
      <c r="B43" s="595" t="s">
        <v>618</v>
      </c>
      <c r="C43" s="596" t="s">
        <v>625</v>
      </c>
      <c r="D43" s="597" t="s">
        <v>595</v>
      </c>
      <c r="E43" s="589" t="s">
        <v>626</v>
      </c>
      <c r="F43" s="582"/>
      <c r="G43" s="569" t="s">
        <v>37</v>
      </c>
      <c r="H43" s="569"/>
      <c r="I43" s="569" t="s">
        <v>37</v>
      </c>
      <c r="J43" s="569"/>
      <c r="K43" s="569" t="s">
        <v>37</v>
      </c>
      <c r="L43" s="569"/>
      <c r="M43" s="569" t="s">
        <v>37</v>
      </c>
      <c r="N43" s="569"/>
      <c r="O43" s="577" t="s">
        <v>37</v>
      </c>
      <c r="P43" s="577"/>
      <c r="Q43" s="569" t="s">
        <v>37</v>
      </c>
      <c r="R43" s="569"/>
      <c r="S43" s="577" t="s">
        <v>37</v>
      </c>
      <c r="T43" s="566"/>
      <c r="U43" s="554"/>
    </row>
    <row r="44" spans="2:21" ht="30" customHeight="1">
      <c r="B44" s="595" t="s">
        <v>618</v>
      </c>
      <c r="C44" s="596" t="s">
        <v>628</v>
      </c>
      <c r="D44" s="597" t="s">
        <v>590</v>
      </c>
      <c r="E44" s="589" t="s">
        <v>629</v>
      </c>
      <c r="F44" s="582"/>
      <c r="G44" s="569" t="s">
        <v>37</v>
      </c>
      <c r="H44" s="569"/>
      <c r="I44" s="569" t="s">
        <v>37</v>
      </c>
      <c r="J44" s="569"/>
      <c r="K44" s="569" t="s">
        <v>37</v>
      </c>
      <c r="L44" s="569"/>
      <c r="M44" s="569" t="s">
        <v>37</v>
      </c>
      <c r="N44" s="569"/>
      <c r="O44" s="569" t="s">
        <v>37</v>
      </c>
      <c r="P44" s="569"/>
      <c r="Q44" s="577" t="s">
        <v>37</v>
      </c>
      <c r="R44" s="577"/>
      <c r="S44" s="569" t="s">
        <v>37</v>
      </c>
      <c r="T44" s="566"/>
      <c r="U44" s="554"/>
    </row>
    <row r="45" spans="2:21" ht="30" customHeight="1">
      <c r="B45" s="598" t="s">
        <v>618</v>
      </c>
      <c r="C45" s="599" t="s">
        <v>630</v>
      </c>
      <c r="D45" s="600" t="s">
        <v>590</v>
      </c>
      <c r="E45" s="590" t="s">
        <v>631</v>
      </c>
      <c r="F45" s="583"/>
      <c r="G45" s="572" t="s">
        <v>37</v>
      </c>
      <c r="H45" s="572"/>
      <c r="I45" s="572" t="s">
        <v>37</v>
      </c>
      <c r="J45" s="572"/>
      <c r="K45" s="572" t="s">
        <v>37</v>
      </c>
      <c r="L45" s="572"/>
      <c r="M45" s="572" t="s">
        <v>37</v>
      </c>
      <c r="N45" s="572"/>
      <c r="O45" s="572" t="s">
        <v>37</v>
      </c>
      <c r="P45" s="572"/>
      <c r="Q45" s="579" t="s">
        <v>37</v>
      </c>
      <c r="R45" s="579"/>
      <c r="S45" s="572" t="s">
        <v>37</v>
      </c>
      <c r="T45" s="567"/>
      <c r="U45" s="568"/>
    </row>
    <row r="46" spans="2:21" ht="15.75">
      <c r="I46" s="546"/>
      <c r="J46" s="634"/>
    </row>
    <row r="47" spans="2:21" s="544" customFormat="1" ht="24.75" customHeight="1">
      <c r="B47" s="542" t="s">
        <v>575</v>
      </c>
      <c r="C47" s="542" t="s">
        <v>576</v>
      </c>
      <c r="D47" s="542" t="s">
        <v>577</v>
      </c>
      <c r="E47" s="543" t="s">
        <v>578</v>
      </c>
      <c r="F47" s="545"/>
      <c r="G47" s="604" t="s">
        <v>639</v>
      </c>
      <c r="H47" s="604"/>
      <c r="I47" s="604" t="s">
        <v>640</v>
      </c>
      <c r="J47" s="604"/>
      <c r="K47" s="604" t="s">
        <v>641</v>
      </c>
      <c r="L47" s="604"/>
      <c r="M47" s="604" t="s">
        <v>642</v>
      </c>
      <c r="N47" s="604"/>
      <c r="O47" s="604" t="s">
        <v>643</v>
      </c>
      <c r="P47" s="604"/>
      <c r="Q47" s="604" t="s">
        <v>644</v>
      </c>
      <c r="R47" s="604"/>
      <c r="S47" s="604" t="s">
        <v>645</v>
      </c>
      <c r="T47" s="543" t="s">
        <v>586</v>
      </c>
      <c r="U47" s="543" t="s">
        <v>587</v>
      </c>
    </row>
    <row r="48" spans="2:21" ht="30" customHeight="1">
      <c r="B48" s="592" t="s">
        <v>588</v>
      </c>
      <c r="C48" s="593" t="s">
        <v>589</v>
      </c>
      <c r="D48" s="594" t="s">
        <v>590</v>
      </c>
      <c r="E48" s="588" t="s">
        <v>591</v>
      </c>
      <c r="F48" s="580"/>
      <c r="G48" s="575" t="s">
        <v>37</v>
      </c>
      <c r="H48" s="575"/>
      <c r="I48" s="570" t="s">
        <v>37</v>
      </c>
      <c r="J48" s="570"/>
      <c r="K48" s="570" t="s">
        <v>37</v>
      </c>
      <c r="L48" s="570"/>
      <c r="M48" s="570" t="s">
        <v>37</v>
      </c>
      <c r="N48" s="570"/>
      <c r="O48" s="578" t="s">
        <v>37</v>
      </c>
      <c r="P48" s="578"/>
      <c r="Q48" s="570" t="s">
        <v>37</v>
      </c>
      <c r="R48" s="570"/>
      <c r="S48" s="570" t="s">
        <v>37</v>
      </c>
      <c r="T48" s="571"/>
      <c r="U48" s="552"/>
    </row>
    <row r="49" spans="2:21" ht="30" customHeight="1">
      <c r="B49" s="595" t="s">
        <v>588</v>
      </c>
      <c r="C49" s="596" t="s">
        <v>594</v>
      </c>
      <c r="D49" s="597" t="s">
        <v>595</v>
      </c>
      <c r="E49" s="589" t="s">
        <v>596</v>
      </c>
      <c r="F49" s="581"/>
      <c r="G49" s="576" t="s">
        <v>37</v>
      </c>
      <c r="H49" s="576"/>
      <c r="I49" s="569" t="s">
        <v>37</v>
      </c>
      <c r="J49" s="569"/>
      <c r="K49" s="577" t="s">
        <v>37</v>
      </c>
      <c r="L49" s="577"/>
      <c r="M49" s="569" t="s">
        <v>37</v>
      </c>
      <c r="N49" s="569"/>
      <c r="O49" s="577" t="s">
        <v>37</v>
      </c>
      <c r="P49" s="577"/>
      <c r="Q49" s="569" t="s">
        <v>37</v>
      </c>
      <c r="R49" s="569"/>
      <c r="S49" s="569" t="s">
        <v>37</v>
      </c>
      <c r="T49" s="566"/>
      <c r="U49" s="554"/>
    </row>
    <row r="50" spans="2:21" ht="30" customHeight="1">
      <c r="B50" s="595" t="s">
        <v>588</v>
      </c>
      <c r="C50" s="596" t="s">
        <v>597</v>
      </c>
      <c r="D50" s="597" t="s">
        <v>595</v>
      </c>
      <c r="E50" s="589" t="s">
        <v>598</v>
      </c>
      <c r="F50" s="581"/>
      <c r="G50" s="576" t="s">
        <v>37</v>
      </c>
      <c r="H50" s="576"/>
      <c r="I50" s="569" t="s">
        <v>37</v>
      </c>
      <c r="J50" s="569"/>
      <c r="K50" s="577" t="s">
        <v>37</v>
      </c>
      <c r="L50" s="577"/>
      <c r="M50" s="569" t="s">
        <v>37</v>
      </c>
      <c r="N50" s="569"/>
      <c r="O50" s="577" t="s">
        <v>37</v>
      </c>
      <c r="P50" s="577"/>
      <c r="Q50" s="569" t="s">
        <v>37</v>
      </c>
      <c r="R50" s="569"/>
      <c r="S50" s="569" t="s">
        <v>37</v>
      </c>
      <c r="T50" s="566"/>
      <c r="U50" s="554"/>
    </row>
    <row r="51" spans="2:21" ht="30" customHeight="1">
      <c r="B51" s="595" t="s">
        <v>588</v>
      </c>
      <c r="C51" s="596" t="s">
        <v>599</v>
      </c>
      <c r="D51" s="597" t="s">
        <v>595</v>
      </c>
      <c r="E51" s="589" t="s">
        <v>600</v>
      </c>
      <c r="F51" s="581"/>
      <c r="G51" s="569" t="s">
        <v>37</v>
      </c>
      <c r="H51" s="569"/>
      <c r="I51" s="577" t="s">
        <v>37</v>
      </c>
      <c r="J51" s="577"/>
      <c r="K51" s="569" t="s">
        <v>37</v>
      </c>
      <c r="L51" s="569"/>
      <c r="M51" s="577" t="s">
        <v>37</v>
      </c>
      <c r="N51" s="577"/>
      <c r="O51" s="569" t="s">
        <v>37</v>
      </c>
      <c r="P51" s="569"/>
      <c r="Q51" s="569" t="s">
        <v>37</v>
      </c>
      <c r="R51" s="569"/>
      <c r="S51" s="569" t="s">
        <v>37</v>
      </c>
      <c r="T51" s="566"/>
      <c r="U51" s="554"/>
    </row>
    <row r="52" spans="2:21" ht="30" customHeight="1">
      <c r="B52" s="595" t="s">
        <v>588</v>
      </c>
      <c r="C52" s="596" t="s">
        <v>602</v>
      </c>
      <c r="D52" s="597" t="s">
        <v>595</v>
      </c>
      <c r="E52" s="589" t="s">
        <v>603</v>
      </c>
      <c r="F52" s="582"/>
      <c r="G52" s="569" t="s">
        <v>37</v>
      </c>
      <c r="H52" s="569"/>
      <c r="I52" s="577" t="s">
        <v>37</v>
      </c>
      <c r="J52" s="577"/>
      <c r="K52" s="569" t="s">
        <v>37</v>
      </c>
      <c r="L52" s="569"/>
      <c r="M52" s="577" t="s">
        <v>37</v>
      </c>
      <c r="N52" s="577"/>
      <c r="O52" s="569" t="s">
        <v>37</v>
      </c>
      <c r="P52" s="569"/>
      <c r="Q52" s="569" t="s">
        <v>37</v>
      </c>
      <c r="R52" s="569"/>
      <c r="S52" s="569" t="s">
        <v>37</v>
      </c>
      <c r="T52" s="566"/>
      <c r="U52" s="554"/>
    </row>
    <row r="53" spans="2:21" ht="30" customHeight="1">
      <c r="B53" s="595" t="s">
        <v>588</v>
      </c>
      <c r="C53" s="596" t="s">
        <v>604</v>
      </c>
      <c r="D53" s="597" t="s">
        <v>595</v>
      </c>
      <c r="E53" s="589" t="s">
        <v>605</v>
      </c>
      <c r="F53" s="582"/>
      <c r="G53" s="569" t="s">
        <v>37</v>
      </c>
      <c r="H53" s="569"/>
      <c r="I53" s="569" t="s">
        <v>37</v>
      </c>
      <c r="J53" s="569"/>
      <c r="K53" s="577" t="s">
        <v>37</v>
      </c>
      <c r="L53" s="577"/>
      <c r="M53" s="569" t="s">
        <v>37</v>
      </c>
      <c r="N53" s="569"/>
      <c r="O53" s="577" t="s">
        <v>37</v>
      </c>
      <c r="P53" s="577"/>
      <c r="Q53" s="569" t="s">
        <v>37</v>
      </c>
      <c r="R53" s="569"/>
      <c r="S53" s="569" t="s">
        <v>37</v>
      </c>
      <c r="T53" s="566"/>
      <c r="U53" s="554"/>
    </row>
    <row r="54" spans="2:21" ht="30" customHeight="1">
      <c r="B54" s="595" t="s">
        <v>588</v>
      </c>
      <c r="C54" s="596" t="s">
        <v>606</v>
      </c>
      <c r="D54" s="597" t="s">
        <v>595</v>
      </c>
      <c r="E54" s="589" t="s">
        <v>383</v>
      </c>
      <c r="F54" s="582"/>
      <c r="G54" s="569" t="s">
        <v>37</v>
      </c>
      <c r="H54" s="569"/>
      <c r="I54" s="569" t="s">
        <v>37</v>
      </c>
      <c r="J54" s="569"/>
      <c r="K54" s="577" t="s">
        <v>37</v>
      </c>
      <c r="L54" s="577"/>
      <c r="M54" s="569" t="s">
        <v>37</v>
      </c>
      <c r="N54" s="569"/>
      <c r="O54" s="577" t="s">
        <v>37</v>
      </c>
      <c r="P54" s="577"/>
      <c r="Q54" s="569" t="s">
        <v>37</v>
      </c>
      <c r="R54" s="569"/>
      <c r="S54" s="569" t="s">
        <v>37</v>
      </c>
      <c r="T54" s="566"/>
      <c r="U54" s="554"/>
    </row>
    <row r="55" spans="2:21" ht="30" customHeight="1">
      <c r="B55" s="595" t="s">
        <v>588</v>
      </c>
      <c r="C55" s="596" t="s">
        <v>607</v>
      </c>
      <c r="D55" s="597" t="s">
        <v>595</v>
      </c>
      <c r="E55" s="589" t="s">
        <v>391</v>
      </c>
      <c r="F55" s="582"/>
      <c r="G55" s="569" t="s">
        <v>37</v>
      </c>
      <c r="H55" s="569"/>
      <c r="I55" s="569" t="s">
        <v>37</v>
      </c>
      <c r="J55" s="569"/>
      <c r="K55" s="569" t="s">
        <v>37</v>
      </c>
      <c r="L55" s="569"/>
      <c r="M55" s="577" t="s">
        <v>37</v>
      </c>
      <c r="N55" s="577"/>
      <c r="O55" s="569" t="s">
        <v>37</v>
      </c>
      <c r="P55" s="569"/>
      <c r="Q55" s="577" t="s">
        <v>37</v>
      </c>
      <c r="R55" s="577"/>
      <c r="S55" s="569" t="s">
        <v>37</v>
      </c>
      <c r="T55" s="566"/>
      <c r="U55" s="554"/>
    </row>
    <row r="56" spans="2:21" ht="30" customHeight="1">
      <c r="B56" s="595" t="s">
        <v>588</v>
      </c>
      <c r="C56" s="596" t="s">
        <v>608</v>
      </c>
      <c r="D56" s="597" t="s">
        <v>595</v>
      </c>
      <c r="E56" s="589" t="s">
        <v>609</v>
      </c>
      <c r="F56" s="582"/>
      <c r="G56" s="569" t="s">
        <v>37</v>
      </c>
      <c r="H56" s="569"/>
      <c r="I56" s="569" t="s">
        <v>37</v>
      </c>
      <c r="J56" s="569"/>
      <c r="K56" s="569" t="s">
        <v>37</v>
      </c>
      <c r="L56" s="569"/>
      <c r="M56" s="577" t="s">
        <v>37</v>
      </c>
      <c r="N56" s="577"/>
      <c r="O56" s="569" t="s">
        <v>37</v>
      </c>
      <c r="P56" s="569"/>
      <c r="Q56" s="577" t="s">
        <v>37</v>
      </c>
      <c r="R56" s="577"/>
      <c r="S56" s="569" t="s">
        <v>37</v>
      </c>
      <c r="T56" s="566"/>
      <c r="U56" s="554"/>
    </row>
    <row r="57" spans="2:21" ht="30" customHeight="1">
      <c r="B57" s="595" t="s">
        <v>588</v>
      </c>
      <c r="C57" s="596" t="s">
        <v>610</v>
      </c>
      <c r="D57" s="597" t="s">
        <v>590</v>
      </c>
      <c r="E57" s="589" t="s">
        <v>611</v>
      </c>
      <c r="F57" s="582"/>
      <c r="G57" s="577" t="s">
        <v>37</v>
      </c>
      <c r="H57" s="577"/>
      <c r="I57" s="569" t="s">
        <v>37</v>
      </c>
      <c r="J57" s="569"/>
      <c r="K57" s="577" t="s">
        <v>37</v>
      </c>
      <c r="L57" s="577"/>
      <c r="M57" s="569" t="s">
        <v>37</v>
      </c>
      <c r="N57" s="569"/>
      <c r="O57" s="577" t="s">
        <v>37</v>
      </c>
      <c r="P57" s="577"/>
      <c r="Q57" s="569" t="s">
        <v>37</v>
      </c>
      <c r="R57" s="569"/>
      <c r="S57" s="569" t="s">
        <v>37</v>
      </c>
      <c r="T57" s="566"/>
      <c r="U57" s="554"/>
    </row>
    <row r="58" spans="2:21" ht="30" customHeight="1">
      <c r="B58" s="595" t="s">
        <v>588</v>
      </c>
      <c r="C58" s="596" t="s">
        <v>612</v>
      </c>
      <c r="D58" s="597" t="s">
        <v>590</v>
      </c>
      <c r="E58" s="589" t="s">
        <v>613</v>
      </c>
      <c r="F58" s="582"/>
      <c r="G58" s="569" t="s">
        <v>37</v>
      </c>
      <c r="H58" s="569"/>
      <c r="I58" s="577" t="s">
        <v>37</v>
      </c>
      <c r="J58" s="577"/>
      <c r="K58" s="569" t="s">
        <v>37</v>
      </c>
      <c r="L58" s="569"/>
      <c r="M58" s="577" t="s">
        <v>37</v>
      </c>
      <c r="N58" s="577"/>
      <c r="O58" s="569" t="s">
        <v>37</v>
      </c>
      <c r="P58" s="569"/>
      <c r="Q58" s="569" t="s">
        <v>37</v>
      </c>
      <c r="R58" s="569"/>
      <c r="S58" s="569" t="s">
        <v>37</v>
      </c>
      <c r="T58" s="566"/>
      <c r="U58" s="554"/>
    </row>
    <row r="59" spans="2:21" ht="30" customHeight="1">
      <c r="B59" s="595" t="s">
        <v>588</v>
      </c>
      <c r="C59" s="596" t="s">
        <v>614</v>
      </c>
      <c r="D59" s="597" t="s">
        <v>590</v>
      </c>
      <c r="E59" s="589" t="s">
        <v>615</v>
      </c>
      <c r="F59" s="582"/>
      <c r="G59" s="569" t="s">
        <v>37</v>
      </c>
      <c r="H59" s="569"/>
      <c r="I59" s="569" t="s">
        <v>37</v>
      </c>
      <c r="J59" s="569"/>
      <c r="K59" s="577" t="s">
        <v>37</v>
      </c>
      <c r="L59" s="577"/>
      <c r="M59" s="569" t="s">
        <v>37</v>
      </c>
      <c r="N59" s="569"/>
      <c r="O59" s="577" t="s">
        <v>37</v>
      </c>
      <c r="P59" s="577"/>
      <c r="Q59" s="569" t="s">
        <v>37</v>
      </c>
      <c r="R59" s="569"/>
      <c r="S59" s="569" t="s">
        <v>37</v>
      </c>
      <c r="T59" s="566"/>
      <c r="U59" s="554"/>
    </row>
    <row r="60" spans="2:21" ht="30" customHeight="1">
      <c r="B60" s="598" t="s">
        <v>588</v>
      </c>
      <c r="C60" s="599" t="s">
        <v>616</v>
      </c>
      <c r="D60" s="600" t="s">
        <v>590</v>
      </c>
      <c r="E60" s="590" t="s">
        <v>617</v>
      </c>
      <c r="F60" s="584"/>
      <c r="G60" s="572" t="s">
        <v>37</v>
      </c>
      <c r="H60" s="572"/>
      <c r="I60" s="572" t="s">
        <v>37</v>
      </c>
      <c r="J60" s="572"/>
      <c r="K60" s="572" t="s">
        <v>37</v>
      </c>
      <c r="L60" s="572"/>
      <c r="M60" s="579" t="s">
        <v>37</v>
      </c>
      <c r="N60" s="579"/>
      <c r="O60" s="572" t="s">
        <v>37</v>
      </c>
      <c r="P60" s="572"/>
      <c r="Q60" s="579" t="s">
        <v>37</v>
      </c>
      <c r="R60" s="579"/>
      <c r="S60" s="572" t="s">
        <v>37</v>
      </c>
      <c r="T60" s="585"/>
      <c r="U60" s="557"/>
    </row>
    <row r="61" spans="2:21" ht="30" customHeight="1">
      <c r="B61" s="601" t="s">
        <v>618</v>
      </c>
      <c r="C61" s="602" t="s">
        <v>619</v>
      </c>
      <c r="D61" s="603" t="s">
        <v>590</v>
      </c>
      <c r="E61" s="591" t="s">
        <v>620</v>
      </c>
      <c r="F61" s="586"/>
      <c r="G61" s="569" t="s">
        <v>37</v>
      </c>
      <c r="H61" s="569"/>
      <c r="I61" s="569" t="s">
        <v>37</v>
      </c>
      <c r="J61" s="569"/>
      <c r="K61" s="577" t="s">
        <v>37</v>
      </c>
      <c r="L61" s="577"/>
      <c r="M61" s="569" t="s">
        <v>37</v>
      </c>
      <c r="N61" s="569"/>
      <c r="O61" s="569" t="s">
        <v>37</v>
      </c>
      <c r="P61" s="569"/>
      <c r="Q61" s="569" t="s">
        <v>37</v>
      </c>
      <c r="R61" s="569"/>
      <c r="S61" s="569" t="s">
        <v>37</v>
      </c>
      <c r="T61" s="587"/>
      <c r="U61" s="560"/>
    </row>
    <row r="62" spans="2:21" ht="30" customHeight="1">
      <c r="B62" s="595" t="s">
        <v>618</v>
      </c>
      <c r="C62" s="596" t="s">
        <v>621</v>
      </c>
      <c r="D62" s="597" t="s">
        <v>590</v>
      </c>
      <c r="E62" s="589" t="s">
        <v>622</v>
      </c>
      <c r="F62" s="582"/>
      <c r="G62" s="569" t="s">
        <v>37</v>
      </c>
      <c r="H62" s="569"/>
      <c r="I62" s="569" t="s">
        <v>37</v>
      </c>
      <c r="J62" s="569"/>
      <c r="K62" s="577" t="s">
        <v>37</v>
      </c>
      <c r="L62" s="577"/>
      <c r="M62" s="569" t="s">
        <v>37</v>
      </c>
      <c r="N62" s="569"/>
      <c r="O62" s="569" t="s">
        <v>37</v>
      </c>
      <c r="P62" s="569"/>
      <c r="Q62" s="569" t="s">
        <v>37</v>
      </c>
      <c r="R62" s="569"/>
      <c r="S62" s="569" t="s">
        <v>37</v>
      </c>
      <c r="T62" s="566"/>
      <c r="U62" s="554"/>
    </row>
    <row r="63" spans="2:21" ht="30" customHeight="1">
      <c r="B63" s="595" t="s">
        <v>618</v>
      </c>
      <c r="C63" s="596" t="s">
        <v>623</v>
      </c>
      <c r="D63" s="597" t="s">
        <v>590</v>
      </c>
      <c r="E63" s="589" t="s">
        <v>624</v>
      </c>
      <c r="F63" s="582"/>
      <c r="G63" s="569" t="s">
        <v>37</v>
      </c>
      <c r="H63" s="569"/>
      <c r="I63" s="569" t="s">
        <v>37</v>
      </c>
      <c r="J63" s="569"/>
      <c r="K63" s="577" t="s">
        <v>37</v>
      </c>
      <c r="L63" s="577"/>
      <c r="M63" s="569" t="s">
        <v>37</v>
      </c>
      <c r="N63" s="569"/>
      <c r="O63" s="569" t="s">
        <v>37</v>
      </c>
      <c r="P63" s="569"/>
      <c r="Q63" s="577" t="s">
        <v>37</v>
      </c>
      <c r="R63" s="577"/>
      <c r="S63" s="569" t="s">
        <v>37</v>
      </c>
      <c r="T63" s="566"/>
      <c r="U63" s="554"/>
    </row>
    <row r="64" spans="2:21" ht="30" customHeight="1">
      <c r="B64" s="595" t="s">
        <v>618</v>
      </c>
      <c r="C64" s="596" t="s">
        <v>625</v>
      </c>
      <c r="D64" s="597" t="s">
        <v>595</v>
      </c>
      <c r="E64" s="589" t="s">
        <v>626</v>
      </c>
      <c r="F64" s="582"/>
      <c r="G64" s="569" t="s">
        <v>37</v>
      </c>
      <c r="H64" s="569"/>
      <c r="I64" s="569" t="s">
        <v>37</v>
      </c>
      <c r="J64" s="569"/>
      <c r="K64" s="569" t="s">
        <v>37</v>
      </c>
      <c r="L64" s="569"/>
      <c r="M64" s="569" t="s">
        <v>37</v>
      </c>
      <c r="N64" s="569"/>
      <c r="O64" s="577" t="s">
        <v>37</v>
      </c>
      <c r="P64" s="577"/>
      <c r="Q64" s="569" t="s">
        <v>37</v>
      </c>
      <c r="R64" s="569"/>
      <c r="S64" s="577" t="s">
        <v>37</v>
      </c>
      <c r="T64" s="566"/>
      <c r="U64" s="554"/>
    </row>
    <row r="65" spans="2:21" ht="30" customHeight="1">
      <c r="B65" s="595" t="s">
        <v>618</v>
      </c>
      <c r="C65" s="596" t="s">
        <v>628</v>
      </c>
      <c r="D65" s="597" t="s">
        <v>590</v>
      </c>
      <c r="E65" s="589" t="s">
        <v>629</v>
      </c>
      <c r="F65" s="582"/>
      <c r="G65" s="569" t="s">
        <v>37</v>
      </c>
      <c r="H65" s="569"/>
      <c r="I65" s="569" t="s">
        <v>37</v>
      </c>
      <c r="J65" s="569"/>
      <c r="K65" s="569" t="s">
        <v>37</v>
      </c>
      <c r="L65" s="569"/>
      <c r="M65" s="569" t="s">
        <v>37</v>
      </c>
      <c r="N65" s="569"/>
      <c r="O65" s="569" t="s">
        <v>37</v>
      </c>
      <c r="P65" s="569"/>
      <c r="Q65" s="577" t="s">
        <v>37</v>
      </c>
      <c r="R65" s="577"/>
      <c r="S65" s="569" t="s">
        <v>37</v>
      </c>
      <c r="T65" s="566"/>
      <c r="U65" s="554"/>
    </row>
    <row r="66" spans="2:21" ht="30" customHeight="1">
      <c r="B66" s="598" t="s">
        <v>618</v>
      </c>
      <c r="C66" s="599" t="s">
        <v>630</v>
      </c>
      <c r="D66" s="600" t="s">
        <v>590</v>
      </c>
      <c r="E66" s="590" t="s">
        <v>631</v>
      </c>
      <c r="F66" s="583"/>
      <c r="G66" s="572" t="s">
        <v>37</v>
      </c>
      <c r="H66" s="572"/>
      <c r="I66" s="572" t="s">
        <v>37</v>
      </c>
      <c r="J66" s="572"/>
      <c r="K66" s="572" t="s">
        <v>37</v>
      </c>
      <c r="L66" s="572"/>
      <c r="M66" s="572" t="s">
        <v>37</v>
      </c>
      <c r="N66" s="572"/>
      <c r="O66" s="572" t="s">
        <v>37</v>
      </c>
      <c r="P66" s="572"/>
      <c r="Q66" s="579" t="s">
        <v>37</v>
      </c>
      <c r="R66" s="579"/>
      <c r="S66" s="572" t="s">
        <v>37</v>
      </c>
      <c r="T66" s="567"/>
      <c r="U66" s="568"/>
    </row>
    <row r="67" spans="2:21" ht="15.75">
      <c r="I67" s="546"/>
      <c r="J67" s="634"/>
    </row>
    <row r="68" spans="2:21" s="544" customFormat="1" ht="24" customHeight="1">
      <c r="B68" s="542" t="s">
        <v>575</v>
      </c>
      <c r="C68" s="542" t="s">
        <v>576</v>
      </c>
      <c r="D68" s="542" t="s">
        <v>577</v>
      </c>
      <c r="E68" s="543" t="s">
        <v>578</v>
      </c>
      <c r="F68" s="545"/>
      <c r="G68" s="604" t="s">
        <v>646</v>
      </c>
      <c r="H68" s="604"/>
      <c r="I68" s="604" t="s">
        <v>647</v>
      </c>
      <c r="J68" s="604"/>
      <c r="K68" s="604" t="s">
        <v>648</v>
      </c>
      <c r="L68" s="604"/>
      <c r="M68" s="604" t="s">
        <v>649</v>
      </c>
      <c r="N68" s="604"/>
      <c r="O68" s="604" t="s">
        <v>650</v>
      </c>
      <c r="P68" s="604"/>
      <c r="Q68" s="604" t="s">
        <v>651</v>
      </c>
      <c r="R68" s="604"/>
      <c r="S68" s="604" t="s">
        <v>652</v>
      </c>
      <c r="T68" s="543" t="s">
        <v>586</v>
      </c>
      <c r="U68" s="543" t="s">
        <v>587</v>
      </c>
    </row>
    <row r="69" spans="2:21" ht="30" customHeight="1">
      <c r="B69" s="592" t="s">
        <v>588</v>
      </c>
      <c r="C69" s="593" t="s">
        <v>589</v>
      </c>
      <c r="D69" s="594" t="s">
        <v>590</v>
      </c>
      <c r="E69" s="588" t="s">
        <v>591</v>
      </c>
      <c r="F69" s="580"/>
      <c r="G69" s="575" t="s">
        <v>37</v>
      </c>
      <c r="H69" s="575"/>
      <c r="I69" s="570" t="s">
        <v>37</v>
      </c>
      <c r="J69" s="570"/>
      <c r="K69" s="570" t="s">
        <v>37</v>
      </c>
      <c r="L69" s="570"/>
      <c r="M69" s="570" t="s">
        <v>37</v>
      </c>
      <c r="N69" s="570"/>
      <c r="O69" s="578" t="s">
        <v>37</v>
      </c>
      <c r="P69" s="578"/>
      <c r="Q69" s="570" t="s">
        <v>37</v>
      </c>
      <c r="R69" s="570"/>
      <c r="S69" s="570" t="s">
        <v>37</v>
      </c>
      <c r="T69" s="571"/>
      <c r="U69" s="552"/>
    </row>
    <row r="70" spans="2:21" ht="30" customHeight="1">
      <c r="B70" s="595" t="s">
        <v>588</v>
      </c>
      <c r="C70" s="596" t="s">
        <v>594</v>
      </c>
      <c r="D70" s="597" t="s">
        <v>595</v>
      </c>
      <c r="E70" s="589" t="s">
        <v>596</v>
      </c>
      <c r="F70" s="581"/>
      <c r="G70" s="576" t="s">
        <v>37</v>
      </c>
      <c r="H70" s="576"/>
      <c r="I70" s="569" t="s">
        <v>37</v>
      </c>
      <c r="J70" s="569"/>
      <c r="K70" s="577" t="s">
        <v>37</v>
      </c>
      <c r="L70" s="577"/>
      <c r="M70" s="569" t="s">
        <v>37</v>
      </c>
      <c r="N70" s="569"/>
      <c r="O70" s="577" t="s">
        <v>37</v>
      </c>
      <c r="P70" s="577"/>
      <c r="Q70" s="569" t="s">
        <v>37</v>
      </c>
      <c r="R70" s="569"/>
      <c r="S70" s="569" t="s">
        <v>37</v>
      </c>
      <c r="T70" s="566"/>
      <c r="U70" s="554"/>
    </row>
    <row r="71" spans="2:21" ht="30" customHeight="1">
      <c r="B71" s="595" t="s">
        <v>588</v>
      </c>
      <c r="C71" s="596" t="s">
        <v>597</v>
      </c>
      <c r="D71" s="597" t="s">
        <v>595</v>
      </c>
      <c r="E71" s="589" t="s">
        <v>598</v>
      </c>
      <c r="F71" s="581"/>
      <c r="G71" s="576" t="s">
        <v>37</v>
      </c>
      <c r="H71" s="576"/>
      <c r="I71" s="569" t="s">
        <v>37</v>
      </c>
      <c r="J71" s="569"/>
      <c r="K71" s="577" t="s">
        <v>37</v>
      </c>
      <c r="L71" s="577"/>
      <c r="M71" s="569" t="s">
        <v>37</v>
      </c>
      <c r="N71" s="569"/>
      <c r="O71" s="577" t="s">
        <v>37</v>
      </c>
      <c r="P71" s="577"/>
      <c r="Q71" s="569" t="s">
        <v>37</v>
      </c>
      <c r="R71" s="569"/>
      <c r="S71" s="569" t="s">
        <v>37</v>
      </c>
      <c r="T71" s="566"/>
      <c r="U71" s="554"/>
    </row>
    <row r="72" spans="2:21" ht="30" customHeight="1">
      <c r="B72" s="595" t="s">
        <v>588</v>
      </c>
      <c r="C72" s="596" t="s">
        <v>599</v>
      </c>
      <c r="D72" s="597" t="s">
        <v>595</v>
      </c>
      <c r="E72" s="589" t="s">
        <v>600</v>
      </c>
      <c r="F72" s="581"/>
      <c r="G72" s="569" t="s">
        <v>37</v>
      </c>
      <c r="H72" s="569"/>
      <c r="I72" s="577" t="s">
        <v>37</v>
      </c>
      <c r="J72" s="577"/>
      <c r="K72" s="569" t="s">
        <v>37</v>
      </c>
      <c r="L72" s="569"/>
      <c r="M72" s="577" t="s">
        <v>37</v>
      </c>
      <c r="N72" s="577"/>
      <c r="O72" s="569" t="s">
        <v>37</v>
      </c>
      <c r="P72" s="569"/>
      <c r="Q72" s="569" t="s">
        <v>37</v>
      </c>
      <c r="R72" s="569"/>
      <c r="S72" s="569" t="s">
        <v>37</v>
      </c>
      <c r="T72" s="566"/>
      <c r="U72" s="554"/>
    </row>
    <row r="73" spans="2:21" ht="30" customHeight="1">
      <c r="B73" s="595" t="s">
        <v>588</v>
      </c>
      <c r="C73" s="596" t="s">
        <v>602</v>
      </c>
      <c r="D73" s="597" t="s">
        <v>595</v>
      </c>
      <c r="E73" s="589" t="s">
        <v>603</v>
      </c>
      <c r="F73" s="582"/>
      <c r="G73" s="569" t="s">
        <v>37</v>
      </c>
      <c r="H73" s="569"/>
      <c r="I73" s="577" t="s">
        <v>37</v>
      </c>
      <c r="J73" s="577"/>
      <c r="K73" s="569" t="s">
        <v>37</v>
      </c>
      <c r="L73" s="569"/>
      <c r="M73" s="577" t="s">
        <v>37</v>
      </c>
      <c r="N73" s="577"/>
      <c r="O73" s="569" t="s">
        <v>37</v>
      </c>
      <c r="P73" s="569"/>
      <c r="Q73" s="569" t="s">
        <v>37</v>
      </c>
      <c r="R73" s="569"/>
      <c r="S73" s="569" t="s">
        <v>37</v>
      </c>
      <c r="T73" s="566"/>
      <c r="U73" s="554"/>
    </row>
    <row r="74" spans="2:21" ht="30" customHeight="1">
      <c r="B74" s="595" t="s">
        <v>588</v>
      </c>
      <c r="C74" s="596" t="s">
        <v>604</v>
      </c>
      <c r="D74" s="597" t="s">
        <v>595</v>
      </c>
      <c r="E74" s="589" t="s">
        <v>605</v>
      </c>
      <c r="F74" s="582"/>
      <c r="G74" s="569" t="s">
        <v>37</v>
      </c>
      <c r="H74" s="569"/>
      <c r="I74" s="569" t="s">
        <v>37</v>
      </c>
      <c r="J74" s="569"/>
      <c r="K74" s="577" t="s">
        <v>37</v>
      </c>
      <c r="L74" s="577"/>
      <c r="M74" s="569" t="s">
        <v>37</v>
      </c>
      <c r="N74" s="569"/>
      <c r="O74" s="577" t="s">
        <v>37</v>
      </c>
      <c r="P74" s="577"/>
      <c r="Q74" s="569" t="s">
        <v>37</v>
      </c>
      <c r="R74" s="569"/>
      <c r="S74" s="569" t="s">
        <v>37</v>
      </c>
      <c r="T74" s="566"/>
      <c r="U74" s="554"/>
    </row>
    <row r="75" spans="2:21" ht="30" customHeight="1">
      <c r="B75" s="595" t="s">
        <v>588</v>
      </c>
      <c r="C75" s="596" t="s">
        <v>606</v>
      </c>
      <c r="D75" s="597" t="s">
        <v>595</v>
      </c>
      <c r="E75" s="589" t="s">
        <v>383</v>
      </c>
      <c r="F75" s="582"/>
      <c r="G75" s="569" t="s">
        <v>37</v>
      </c>
      <c r="H75" s="569"/>
      <c r="I75" s="569" t="s">
        <v>37</v>
      </c>
      <c r="J75" s="569"/>
      <c r="K75" s="577" t="s">
        <v>37</v>
      </c>
      <c r="L75" s="577"/>
      <c r="M75" s="569" t="s">
        <v>37</v>
      </c>
      <c r="N75" s="569"/>
      <c r="O75" s="577" t="s">
        <v>37</v>
      </c>
      <c r="P75" s="577"/>
      <c r="Q75" s="569" t="s">
        <v>37</v>
      </c>
      <c r="R75" s="569"/>
      <c r="S75" s="569" t="s">
        <v>37</v>
      </c>
      <c r="T75" s="566"/>
      <c r="U75" s="554"/>
    </row>
    <row r="76" spans="2:21" ht="30" customHeight="1">
      <c r="B76" s="595" t="s">
        <v>588</v>
      </c>
      <c r="C76" s="596" t="s">
        <v>607</v>
      </c>
      <c r="D76" s="597" t="s">
        <v>595</v>
      </c>
      <c r="E76" s="589" t="s">
        <v>391</v>
      </c>
      <c r="F76" s="582"/>
      <c r="G76" s="569" t="s">
        <v>37</v>
      </c>
      <c r="H76" s="569"/>
      <c r="I76" s="569" t="s">
        <v>37</v>
      </c>
      <c r="J76" s="569"/>
      <c r="K76" s="569" t="s">
        <v>37</v>
      </c>
      <c r="L76" s="569"/>
      <c r="M76" s="577" t="s">
        <v>37</v>
      </c>
      <c r="N76" s="577"/>
      <c r="O76" s="569" t="s">
        <v>37</v>
      </c>
      <c r="P76" s="569"/>
      <c r="Q76" s="577" t="s">
        <v>37</v>
      </c>
      <c r="R76" s="577"/>
      <c r="S76" s="569" t="s">
        <v>37</v>
      </c>
      <c r="T76" s="566"/>
      <c r="U76" s="554"/>
    </row>
    <row r="77" spans="2:21" ht="30" customHeight="1">
      <c r="B77" s="595" t="s">
        <v>588</v>
      </c>
      <c r="C77" s="596" t="s">
        <v>608</v>
      </c>
      <c r="D77" s="597" t="s">
        <v>595</v>
      </c>
      <c r="E77" s="589" t="s">
        <v>609</v>
      </c>
      <c r="F77" s="582"/>
      <c r="G77" s="569" t="s">
        <v>37</v>
      </c>
      <c r="H77" s="569"/>
      <c r="I77" s="569" t="s">
        <v>37</v>
      </c>
      <c r="J77" s="569"/>
      <c r="K77" s="569" t="s">
        <v>37</v>
      </c>
      <c r="L77" s="569"/>
      <c r="M77" s="577" t="s">
        <v>37</v>
      </c>
      <c r="N77" s="577"/>
      <c r="O77" s="569" t="s">
        <v>37</v>
      </c>
      <c r="P77" s="569"/>
      <c r="Q77" s="577" t="s">
        <v>37</v>
      </c>
      <c r="R77" s="577"/>
      <c r="S77" s="569" t="s">
        <v>37</v>
      </c>
      <c r="T77" s="566"/>
      <c r="U77" s="554"/>
    </row>
    <row r="78" spans="2:21" ht="30" customHeight="1">
      <c r="B78" s="595" t="s">
        <v>588</v>
      </c>
      <c r="C78" s="596" t="s">
        <v>610</v>
      </c>
      <c r="D78" s="597" t="s">
        <v>590</v>
      </c>
      <c r="E78" s="589" t="s">
        <v>611</v>
      </c>
      <c r="F78" s="582"/>
      <c r="G78" s="577" t="s">
        <v>37</v>
      </c>
      <c r="H78" s="577"/>
      <c r="I78" s="569" t="s">
        <v>37</v>
      </c>
      <c r="J78" s="569"/>
      <c r="K78" s="577" t="s">
        <v>37</v>
      </c>
      <c r="L78" s="577"/>
      <c r="M78" s="569" t="s">
        <v>37</v>
      </c>
      <c r="N78" s="569"/>
      <c r="O78" s="577" t="s">
        <v>37</v>
      </c>
      <c r="P78" s="577"/>
      <c r="Q78" s="569" t="s">
        <v>37</v>
      </c>
      <c r="R78" s="569"/>
      <c r="S78" s="569" t="s">
        <v>37</v>
      </c>
      <c r="T78" s="566"/>
      <c r="U78" s="554"/>
    </row>
    <row r="79" spans="2:21" ht="30" customHeight="1">
      <c r="B79" s="595" t="s">
        <v>588</v>
      </c>
      <c r="C79" s="596" t="s">
        <v>612</v>
      </c>
      <c r="D79" s="597" t="s">
        <v>590</v>
      </c>
      <c r="E79" s="589" t="s">
        <v>613</v>
      </c>
      <c r="F79" s="582"/>
      <c r="G79" s="569" t="s">
        <v>37</v>
      </c>
      <c r="H79" s="569"/>
      <c r="I79" s="577" t="s">
        <v>37</v>
      </c>
      <c r="J79" s="577"/>
      <c r="K79" s="569" t="s">
        <v>37</v>
      </c>
      <c r="L79" s="569"/>
      <c r="M79" s="577" t="s">
        <v>37</v>
      </c>
      <c r="N79" s="577"/>
      <c r="O79" s="569" t="s">
        <v>37</v>
      </c>
      <c r="P79" s="569"/>
      <c r="Q79" s="569" t="s">
        <v>37</v>
      </c>
      <c r="R79" s="569"/>
      <c r="S79" s="569" t="s">
        <v>37</v>
      </c>
      <c r="T79" s="566"/>
      <c r="U79" s="554"/>
    </row>
    <row r="80" spans="2:21" ht="30" customHeight="1">
      <c r="B80" s="595" t="s">
        <v>588</v>
      </c>
      <c r="C80" s="596" t="s">
        <v>614</v>
      </c>
      <c r="D80" s="597" t="s">
        <v>590</v>
      </c>
      <c r="E80" s="589" t="s">
        <v>615</v>
      </c>
      <c r="F80" s="582"/>
      <c r="G80" s="569" t="s">
        <v>37</v>
      </c>
      <c r="H80" s="569"/>
      <c r="I80" s="569" t="s">
        <v>37</v>
      </c>
      <c r="J80" s="569"/>
      <c r="K80" s="577" t="s">
        <v>37</v>
      </c>
      <c r="L80" s="577"/>
      <c r="M80" s="569" t="s">
        <v>37</v>
      </c>
      <c r="N80" s="569"/>
      <c r="O80" s="577" t="s">
        <v>37</v>
      </c>
      <c r="P80" s="577"/>
      <c r="Q80" s="569" t="s">
        <v>37</v>
      </c>
      <c r="R80" s="569"/>
      <c r="S80" s="569" t="s">
        <v>37</v>
      </c>
      <c r="T80" s="566"/>
      <c r="U80" s="554"/>
    </row>
    <row r="81" spans="2:21" ht="30" customHeight="1">
      <c r="B81" s="598" t="s">
        <v>588</v>
      </c>
      <c r="C81" s="599" t="s">
        <v>616</v>
      </c>
      <c r="D81" s="600" t="s">
        <v>590</v>
      </c>
      <c r="E81" s="590" t="s">
        <v>617</v>
      </c>
      <c r="F81" s="584"/>
      <c r="G81" s="572" t="s">
        <v>37</v>
      </c>
      <c r="H81" s="572"/>
      <c r="I81" s="572" t="s">
        <v>37</v>
      </c>
      <c r="J81" s="572"/>
      <c r="K81" s="572" t="s">
        <v>37</v>
      </c>
      <c r="L81" s="572"/>
      <c r="M81" s="579" t="s">
        <v>37</v>
      </c>
      <c r="N81" s="579"/>
      <c r="O81" s="572" t="s">
        <v>37</v>
      </c>
      <c r="P81" s="572"/>
      <c r="Q81" s="579" t="s">
        <v>37</v>
      </c>
      <c r="R81" s="579"/>
      <c r="S81" s="572" t="s">
        <v>37</v>
      </c>
      <c r="T81" s="585"/>
      <c r="U81" s="557"/>
    </row>
    <row r="82" spans="2:21" ht="30" customHeight="1">
      <c r="B82" s="601" t="s">
        <v>618</v>
      </c>
      <c r="C82" s="602" t="s">
        <v>619</v>
      </c>
      <c r="D82" s="603" t="s">
        <v>590</v>
      </c>
      <c r="E82" s="591" t="s">
        <v>620</v>
      </c>
      <c r="F82" s="586"/>
      <c r="G82" s="569" t="s">
        <v>37</v>
      </c>
      <c r="H82" s="569"/>
      <c r="I82" s="569" t="s">
        <v>37</v>
      </c>
      <c r="J82" s="569"/>
      <c r="K82" s="577" t="s">
        <v>37</v>
      </c>
      <c r="L82" s="577"/>
      <c r="M82" s="569" t="s">
        <v>37</v>
      </c>
      <c r="N82" s="569"/>
      <c r="O82" s="569" t="s">
        <v>37</v>
      </c>
      <c r="P82" s="569"/>
      <c r="Q82" s="569" t="s">
        <v>37</v>
      </c>
      <c r="R82" s="569"/>
      <c r="S82" s="569" t="s">
        <v>37</v>
      </c>
      <c r="T82" s="587"/>
      <c r="U82" s="560"/>
    </row>
    <row r="83" spans="2:21" ht="30" customHeight="1">
      <c r="B83" s="595" t="s">
        <v>618</v>
      </c>
      <c r="C83" s="596" t="s">
        <v>621</v>
      </c>
      <c r="D83" s="597" t="s">
        <v>590</v>
      </c>
      <c r="E83" s="589" t="s">
        <v>622</v>
      </c>
      <c r="F83" s="582"/>
      <c r="G83" s="569" t="s">
        <v>37</v>
      </c>
      <c r="H83" s="569"/>
      <c r="I83" s="569" t="s">
        <v>37</v>
      </c>
      <c r="J83" s="569"/>
      <c r="K83" s="577" t="s">
        <v>37</v>
      </c>
      <c r="L83" s="577"/>
      <c r="M83" s="569" t="s">
        <v>37</v>
      </c>
      <c r="N83" s="569"/>
      <c r="O83" s="569" t="s">
        <v>37</v>
      </c>
      <c r="P83" s="569"/>
      <c r="Q83" s="569" t="s">
        <v>37</v>
      </c>
      <c r="R83" s="569"/>
      <c r="S83" s="569" t="s">
        <v>37</v>
      </c>
      <c r="T83" s="566"/>
      <c r="U83" s="554"/>
    </row>
    <row r="84" spans="2:21" ht="30" customHeight="1">
      <c r="B84" s="595" t="s">
        <v>618</v>
      </c>
      <c r="C84" s="596" t="s">
        <v>623</v>
      </c>
      <c r="D84" s="597" t="s">
        <v>590</v>
      </c>
      <c r="E84" s="589" t="s">
        <v>624</v>
      </c>
      <c r="F84" s="582"/>
      <c r="G84" s="569" t="s">
        <v>37</v>
      </c>
      <c r="H84" s="569"/>
      <c r="I84" s="569" t="s">
        <v>37</v>
      </c>
      <c r="J84" s="569"/>
      <c r="K84" s="577" t="s">
        <v>37</v>
      </c>
      <c r="L84" s="577"/>
      <c r="M84" s="569" t="s">
        <v>37</v>
      </c>
      <c r="N84" s="569"/>
      <c r="O84" s="569" t="s">
        <v>37</v>
      </c>
      <c r="P84" s="569"/>
      <c r="Q84" s="577" t="s">
        <v>37</v>
      </c>
      <c r="R84" s="577"/>
      <c r="S84" s="569" t="s">
        <v>37</v>
      </c>
      <c r="T84" s="566"/>
      <c r="U84" s="554"/>
    </row>
    <row r="85" spans="2:21" ht="30" customHeight="1">
      <c r="B85" s="595" t="s">
        <v>618</v>
      </c>
      <c r="C85" s="596" t="s">
        <v>625</v>
      </c>
      <c r="D85" s="597" t="s">
        <v>595</v>
      </c>
      <c r="E85" s="589" t="s">
        <v>626</v>
      </c>
      <c r="F85" s="582"/>
      <c r="G85" s="569" t="s">
        <v>37</v>
      </c>
      <c r="H85" s="569"/>
      <c r="I85" s="569" t="s">
        <v>37</v>
      </c>
      <c r="J85" s="569"/>
      <c r="K85" s="569" t="s">
        <v>37</v>
      </c>
      <c r="L85" s="569"/>
      <c r="M85" s="569" t="s">
        <v>37</v>
      </c>
      <c r="N85" s="569"/>
      <c r="O85" s="577" t="s">
        <v>37</v>
      </c>
      <c r="P85" s="577"/>
      <c r="Q85" s="569" t="s">
        <v>37</v>
      </c>
      <c r="R85" s="569"/>
      <c r="S85" s="577" t="s">
        <v>37</v>
      </c>
      <c r="T85" s="566"/>
      <c r="U85" s="554"/>
    </row>
    <row r="86" spans="2:21" ht="30" customHeight="1">
      <c r="B86" s="595" t="s">
        <v>618</v>
      </c>
      <c r="C86" s="596" t="s">
        <v>628</v>
      </c>
      <c r="D86" s="597" t="s">
        <v>590</v>
      </c>
      <c r="E86" s="589" t="s">
        <v>629</v>
      </c>
      <c r="F86" s="582"/>
      <c r="G86" s="569" t="s">
        <v>37</v>
      </c>
      <c r="H86" s="569"/>
      <c r="I86" s="569" t="s">
        <v>37</v>
      </c>
      <c r="J86" s="569"/>
      <c r="K86" s="569" t="s">
        <v>37</v>
      </c>
      <c r="L86" s="569"/>
      <c r="M86" s="569" t="s">
        <v>37</v>
      </c>
      <c r="N86" s="569"/>
      <c r="O86" s="569" t="s">
        <v>37</v>
      </c>
      <c r="P86" s="569"/>
      <c r="Q86" s="577" t="s">
        <v>37</v>
      </c>
      <c r="R86" s="577"/>
      <c r="S86" s="569" t="s">
        <v>37</v>
      </c>
      <c r="T86" s="566"/>
      <c r="U86" s="554"/>
    </row>
    <row r="87" spans="2:21" ht="20.25">
      <c r="B87" s="598" t="s">
        <v>618</v>
      </c>
      <c r="C87" s="599" t="s">
        <v>630</v>
      </c>
      <c r="D87" s="600" t="s">
        <v>590</v>
      </c>
      <c r="E87" s="590" t="s">
        <v>631</v>
      </c>
      <c r="F87" s="583"/>
      <c r="G87" s="572" t="s">
        <v>37</v>
      </c>
      <c r="H87" s="572"/>
      <c r="I87" s="572" t="s">
        <v>37</v>
      </c>
      <c r="J87" s="572"/>
      <c r="K87" s="572" t="s">
        <v>37</v>
      </c>
      <c r="L87" s="572"/>
      <c r="M87" s="572" t="s">
        <v>37</v>
      </c>
      <c r="N87" s="572"/>
      <c r="O87" s="572" t="s">
        <v>37</v>
      </c>
      <c r="P87" s="572"/>
      <c r="Q87" s="579" t="s">
        <v>37</v>
      </c>
      <c r="R87" s="579"/>
      <c r="S87" s="572" t="s">
        <v>37</v>
      </c>
      <c r="T87" s="567"/>
      <c r="U87" s="568"/>
    </row>
  </sheetData>
  <mergeCells count="10">
    <mergeCell ref="C2:U2"/>
    <mergeCell ref="G6:G8"/>
    <mergeCell ref="F5:G5"/>
    <mergeCell ref="I9:I10"/>
    <mergeCell ref="H5:I5"/>
    <mergeCell ref="J5:K5"/>
    <mergeCell ref="L5:M5"/>
    <mergeCell ref="N5:O5"/>
    <mergeCell ref="P5:Q5"/>
    <mergeCell ref="R5:S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D9987-532F-461E-8608-DC5563AEAEEB}">
  <dimension ref="A1:AD68"/>
  <sheetViews>
    <sheetView workbookViewId="0">
      <pane xSplit="2" ySplit="1" topLeftCell="C49" activePane="bottomRight" state="frozen"/>
      <selection pane="topRight" activeCell="I14" sqref="I14"/>
      <selection pane="bottomLeft" activeCell="I14" sqref="I14"/>
      <selection pane="bottomRight" activeCell="L65" sqref="L65"/>
    </sheetView>
  </sheetViews>
  <sheetFormatPr baseColWidth="10" defaultColWidth="9.140625" defaultRowHeight="15"/>
  <cols>
    <col min="1" max="1" width="4.42578125" customWidth="1"/>
    <col min="2" max="2" width="12.85546875" bestFit="1" customWidth="1"/>
    <col min="11" max="11" width="9.140625" style="63"/>
    <col min="13" max="13" width="9.140625" style="63"/>
    <col min="21" max="22" width="9.140625" style="63"/>
    <col min="26" max="27" width="9.140625" style="63"/>
  </cols>
  <sheetData>
    <row r="1" spans="1:30" ht="45">
      <c r="A1" s="98"/>
      <c r="B1" s="122" t="s">
        <v>422</v>
      </c>
      <c r="C1" s="123" t="s">
        <v>653</v>
      </c>
      <c r="D1" s="123" t="s">
        <v>654</v>
      </c>
      <c r="E1" s="123" t="s">
        <v>655</v>
      </c>
      <c r="F1" s="123" t="s">
        <v>656</v>
      </c>
      <c r="G1" s="123" t="s">
        <v>657</v>
      </c>
      <c r="H1" s="123" t="s">
        <v>658</v>
      </c>
      <c r="I1" s="123" t="s">
        <v>659</v>
      </c>
      <c r="J1" s="123" t="s">
        <v>660</v>
      </c>
      <c r="K1" s="232" t="s">
        <v>661</v>
      </c>
      <c r="L1" s="123" t="s">
        <v>662</v>
      </c>
      <c r="M1" s="230" t="s">
        <v>663</v>
      </c>
      <c r="N1" s="123" t="s">
        <v>664</v>
      </c>
      <c r="O1" s="123" t="s">
        <v>665</v>
      </c>
      <c r="P1" s="123" t="s">
        <v>666</v>
      </c>
      <c r="Q1" s="123" t="s">
        <v>667</v>
      </c>
      <c r="R1" s="123" t="s">
        <v>668</v>
      </c>
      <c r="S1" s="123" t="s">
        <v>669</v>
      </c>
      <c r="T1" s="123" t="s">
        <v>670</v>
      </c>
      <c r="U1" s="233" t="s">
        <v>671</v>
      </c>
      <c r="V1" s="234" t="s">
        <v>672</v>
      </c>
      <c r="W1" s="124" t="s">
        <v>673</v>
      </c>
      <c r="X1" s="124" t="s">
        <v>674</v>
      </c>
      <c r="Y1" s="124" t="s">
        <v>675</v>
      </c>
      <c r="Z1" s="235" t="s">
        <v>676</v>
      </c>
      <c r="AA1" s="236" t="s">
        <v>677</v>
      </c>
    </row>
    <row r="2" spans="1:30">
      <c r="A2" s="98"/>
      <c r="B2" s="491">
        <v>46266</v>
      </c>
      <c r="C2" s="238">
        <f>'[3]CONS.ACEROS'!E610</f>
        <v>0</v>
      </c>
      <c r="D2" s="238">
        <f>'[3]CONS.ACEROS'!F610</f>
        <v>18</v>
      </c>
      <c r="E2" s="238">
        <f>'[3]CONS.ACEROS'!G610</f>
        <v>18</v>
      </c>
      <c r="F2" s="238">
        <f>'[3]CONS.ACEROS'!H610</f>
        <v>18</v>
      </c>
      <c r="G2" s="238">
        <f>'[3]CONS.ACEROS'!I610</f>
        <v>11</v>
      </c>
      <c r="H2" s="238">
        <f>'[3]CONS.ACEROS'!J610</f>
        <v>20</v>
      </c>
      <c r="I2" s="238">
        <f>'[3]CONS.ACEROS'!K610</f>
        <v>0</v>
      </c>
      <c r="J2" s="238">
        <f>'[3]CONS.ACEROS'!L610</f>
        <v>22</v>
      </c>
      <c r="K2" s="231">
        <f t="shared" ref="K2:K29" si="0">SUM(C2:J2)</f>
        <v>107</v>
      </c>
      <c r="L2" s="238">
        <f>'[3]CONS.ACEROS'!N610</f>
        <v>15</v>
      </c>
      <c r="M2" s="231">
        <f t="shared" ref="M2:M29" si="1">+K2+L2</f>
        <v>122</v>
      </c>
      <c r="N2" s="238">
        <f>'[3]CONS.ACEROS'!P610</f>
        <v>6</v>
      </c>
      <c r="O2" s="238">
        <f>'[3]CONS.ACEROS'!Q610</f>
        <v>6</v>
      </c>
      <c r="P2" s="238">
        <f>'[3]CONS.ACEROS'!R610</f>
        <v>6</v>
      </c>
      <c r="Q2" s="238">
        <f>'[3]CONS.ACEROS'!S610</f>
        <v>0</v>
      </c>
      <c r="R2" s="238">
        <f>'[3]CONS.ACEROS'!T610</f>
        <v>4</v>
      </c>
      <c r="S2" s="238">
        <f>'[3]CONS.ACEROS'!U610</f>
        <v>4</v>
      </c>
      <c r="T2" s="238">
        <f>'[3]CONS.ACEROS'!V610</f>
        <v>0</v>
      </c>
      <c r="U2" s="548">
        <f>N2</f>
        <v>6</v>
      </c>
      <c r="V2" s="548">
        <f>SUM(O2:T2)</f>
        <v>20</v>
      </c>
      <c r="W2" s="238">
        <f>'[3]CONS.ACEROS'!Y610</f>
        <v>0</v>
      </c>
      <c r="X2" s="238">
        <f>'[3]CONS.ACEROS'!Z610</f>
        <v>0</v>
      </c>
      <c r="Y2" s="238">
        <f>'[3]CONS.ACEROS'!AA610</f>
        <v>0</v>
      </c>
      <c r="Z2" s="548">
        <f>SUM(W2:Y2)</f>
        <v>0</v>
      </c>
      <c r="AA2" s="231">
        <f t="shared" ref="AA2:AA29" si="2">+Z2+U2+V2</f>
        <v>26</v>
      </c>
    </row>
    <row r="3" spans="1:30">
      <c r="A3" s="98"/>
      <c r="B3" s="491">
        <v>46267</v>
      </c>
      <c r="C3" s="238">
        <f>'[3]CONS.ACEROS'!E611</f>
        <v>0</v>
      </c>
      <c r="D3" s="238">
        <f>'[3]CONS.ACEROS'!F611</f>
        <v>0</v>
      </c>
      <c r="E3" s="238">
        <f>'[3]CONS.ACEROS'!G611</f>
        <v>0</v>
      </c>
      <c r="F3" s="238">
        <f>'[3]CONS.ACEROS'!H611</f>
        <v>0</v>
      </c>
      <c r="G3" s="238">
        <f>'[3]CONS.ACEROS'!I611</f>
        <v>0</v>
      </c>
      <c r="H3" s="238">
        <f>'[3]CONS.ACEROS'!J611</f>
        <v>0</v>
      </c>
      <c r="I3" s="238">
        <f>'[3]CONS.ACEROS'!K611</f>
        <v>16</v>
      </c>
      <c r="J3" s="238">
        <f>'[3]CONS.ACEROS'!L611</f>
        <v>0</v>
      </c>
      <c r="K3" s="231">
        <f t="shared" si="0"/>
        <v>16</v>
      </c>
      <c r="L3" s="238">
        <f>'[3]CONS.ACEROS'!N611</f>
        <v>0</v>
      </c>
      <c r="M3" s="231">
        <f t="shared" si="1"/>
        <v>16</v>
      </c>
      <c r="N3" s="238">
        <f>'[3]CONS.ACEROS'!P611</f>
        <v>4</v>
      </c>
      <c r="O3" s="238">
        <f>'[3]CONS.ACEROS'!Q611</f>
        <v>4</v>
      </c>
      <c r="P3" s="238">
        <f>'[3]CONS.ACEROS'!R611</f>
        <v>0</v>
      </c>
      <c r="Q3" s="238">
        <f>'[3]CONS.ACEROS'!S611</f>
        <v>4</v>
      </c>
      <c r="R3" s="238">
        <f>'[3]CONS.ACEROS'!T611</f>
        <v>4</v>
      </c>
      <c r="S3" s="238">
        <f>'[3]CONS.ACEROS'!U611</f>
        <v>2</v>
      </c>
      <c r="T3" s="238">
        <f>'[3]CONS.ACEROS'!V611</f>
        <v>6</v>
      </c>
      <c r="U3" s="548">
        <f t="shared" ref="U3:U31" si="3">N3</f>
        <v>4</v>
      </c>
      <c r="V3" s="548">
        <f t="shared" ref="V3:V31" si="4">SUM(O3:T3)</f>
        <v>20</v>
      </c>
      <c r="W3" s="238">
        <f>'[3]CONS.ACEROS'!Y611</f>
        <v>4</v>
      </c>
      <c r="X3" s="238">
        <f>'[3]CONS.ACEROS'!Z611</f>
        <v>6</v>
      </c>
      <c r="Y3" s="238">
        <f>'[3]CONS.ACEROS'!AA611</f>
        <v>8</v>
      </c>
      <c r="Z3" s="231">
        <f t="shared" ref="Z3:Z29" si="5">SUM(W3:Y3)</f>
        <v>18</v>
      </c>
      <c r="AA3" s="231">
        <f t="shared" si="2"/>
        <v>42</v>
      </c>
    </row>
    <row r="4" spans="1:30">
      <c r="A4" s="98"/>
      <c r="B4" s="491">
        <v>46268</v>
      </c>
      <c r="C4" s="238">
        <f>'[3]CONS.ACEROS'!E612</f>
        <v>9</v>
      </c>
      <c r="D4" s="238">
        <f>'[3]CONS.ACEROS'!F612</f>
        <v>0</v>
      </c>
      <c r="E4" s="238">
        <f>'[3]CONS.ACEROS'!G612</f>
        <v>0</v>
      </c>
      <c r="F4" s="238">
        <f>'[3]CONS.ACEROS'!H612</f>
        <v>0</v>
      </c>
      <c r="G4" s="238">
        <f>'[3]CONS.ACEROS'!I612</f>
        <v>0</v>
      </c>
      <c r="H4" s="238">
        <f>'[3]CONS.ACEROS'!J612</f>
        <v>0</v>
      </c>
      <c r="I4" s="238">
        <f>'[3]CONS.ACEROS'!K612</f>
        <v>0</v>
      </c>
      <c r="J4" s="238">
        <f>'[3]CONS.ACEROS'!L612</f>
        <v>14</v>
      </c>
      <c r="K4" s="231">
        <f t="shared" si="0"/>
        <v>23</v>
      </c>
      <c r="L4" s="238">
        <f>'[3]CONS.ACEROS'!N612</f>
        <v>12</v>
      </c>
      <c r="M4" s="231">
        <f t="shared" si="1"/>
        <v>35</v>
      </c>
      <c r="N4" s="238">
        <f>'[3]CONS.ACEROS'!P612</f>
        <v>6</v>
      </c>
      <c r="O4" s="238">
        <f>'[3]CONS.ACEROS'!Q612</f>
        <v>0</v>
      </c>
      <c r="P4" s="238">
        <f>'[3]CONS.ACEROS'!R612</f>
        <v>0</v>
      </c>
      <c r="Q4" s="238">
        <f>'[3]CONS.ACEROS'!S612</f>
        <v>6</v>
      </c>
      <c r="R4" s="238">
        <f>'[3]CONS.ACEROS'!T612</f>
        <v>0</v>
      </c>
      <c r="S4" s="238">
        <f>'[3]CONS.ACEROS'!U612</f>
        <v>6</v>
      </c>
      <c r="T4" s="238">
        <f>'[3]CONS.ACEROS'!V612</f>
        <v>6</v>
      </c>
      <c r="U4" s="548">
        <f t="shared" si="3"/>
        <v>6</v>
      </c>
      <c r="V4" s="548">
        <f t="shared" si="4"/>
        <v>18</v>
      </c>
      <c r="W4" s="238">
        <f>'[3]CONS.ACEROS'!Y612</f>
        <v>4</v>
      </c>
      <c r="X4" s="238">
        <f>'[3]CONS.ACEROS'!Z612</f>
        <v>8</v>
      </c>
      <c r="Y4" s="238">
        <f>'[3]CONS.ACEROS'!AA612</f>
        <v>6</v>
      </c>
      <c r="Z4" s="231">
        <f t="shared" si="5"/>
        <v>18</v>
      </c>
      <c r="AA4" s="231">
        <f t="shared" si="2"/>
        <v>42</v>
      </c>
    </row>
    <row r="5" spans="1:30">
      <c r="A5" s="98"/>
      <c r="B5" s="491">
        <v>46269</v>
      </c>
      <c r="C5" s="238">
        <f>'[3]CONS.ACEROS'!E613</f>
        <v>0</v>
      </c>
      <c r="D5" s="238">
        <f>'[3]CONS.ACEROS'!F613</f>
        <v>0</v>
      </c>
      <c r="E5" s="238">
        <f>'[3]CONS.ACEROS'!G613</f>
        <v>12</v>
      </c>
      <c r="F5" s="238">
        <f>'[3]CONS.ACEROS'!H613</f>
        <v>12</v>
      </c>
      <c r="G5" s="238">
        <f>'[3]CONS.ACEROS'!I613</f>
        <v>0</v>
      </c>
      <c r="H5" s="238">
        <f>'[3]CONS.ACEROS'!J613</f>
        <v>9</v>
      </c>
      <c r="I5" s="238">
        <f>'[3]CONS.ACEROS'!K613</f>
        <v>6</v>
      </c>
      <c r="J5" s="238">
        <f>'[3]CONS.ACEROS'!L613</f>
        <v>0</v>
      </c>
      <c r="K5" s="231">
        <f>SUM(C5:J5)</f>
        <v>39</v>
      </c>
      <c r="L5" s="238">
        <f>'[3]CONS.ACEROS'!N613</f>
        <v>9</v>
      </c>
      <c r="M5" s="231">
        <f t="shared" si="1"/>
        <v>48</v>
      </c>
      <c r="N5" s="238">
        <f>'[3]CONS.ACEROS'!P613</f>
        <v>8</v>
      </c>
      <c r="O5" s="238">
        <f>'[3]CONS.ACEROS'!Q613</f>
        <v>0</v>
      </c>
      <c r="P5" s="238">
        <f>'[3]CONS.ACEROS'!R613</f>
        <v>0</v>
      </c>
      <c r="Q5" s="238">
        <f>'[3]CONS.ACEROS'!S613</f>
        <v>4</v>
      </c>
      <c r="R5" s="238">
        <f>'[3]CONS.ACEROS'!T613</f>
        <v>0</v>
      </c>
      <c r="S5" s="238">
        <f>'[3]CONS.ACEROS'!U613</f>
        <v>6</v>
      </c>
      <c r="T5" s="238">
        <f>'[3]CONS.ACEROS'!V613</f>
        <v>2</v>
      </c>
      <c r="U5" s="548">
        <f t="shared" si="3"/>
        <v>8</v>
      </c>
      <c r="V5" s="548">
        <f t="shared" si="4"/>
        <v>12</v>
      </c>
      <c r="W5" s="238">
        <f>'[3]CONS.ACEROS'!Y613</f>
        <v>6</v>
      </c>
      <c r="X5" s="238">
        <f>'[3]CONS.ACEROS'!Z613</f>
        <v>6</v>
      </c>
      <c r="Y5" s="238">
        <f>'[3]CONS.ACEROS'!AA613</f>
        <v>0</v>
      </c>
      <c r="Z5" s="231">
        <f t="shared" si="5"/>
        <v>12</v>
      </c>
      <c r="AA5" s="231">
        <f t="shared" si="2"/>
        <v>32</v>
      </c>
    </row>
    <row r="6" spans="1:30">
      <c r="A6" s="98"/>
      <c r="B6" s="491">
        <v>46270</v>
      </c>
      <c r="C6" s="238">
        <f>'[3]CONS.ACEROS'!E614</f>
        <v>0</v>
      </c>
      <c r="D6" s="238">
        <f>'[3]CONS.ACEROS'!F614</f>
        <v>0</v>
      </c>
      <c r="E6" s="238">
        <f>'[3]CONS.ACEROS'!G614</f>
        <v>0</v>
      </c>
      <c r="F6" s="238">
        <f>'[3]CONS.ACEROS'!H614</f>
        <v>0</v>
      </c>
      <c r="G6" s="238">
        <f>'[3]CONS.ACEROS'!I614</f>
        <v>0</v>
      </c>
      <c r="H6" s="238">
        <f>'[3]CONS.ACEROS'!J614</f>
        <v>0</v>
      </c>
      <c r="I6" s="238">
        <f>'[3]CONS.ACEROS'!K614</f>
        <v>0</v>
      </c>
      <c r="J6" s="238">
        <f>'[3]CONS.ACEROS'!L614</f>
        <v>0</v>
      </c>
      <c r="K6" s="847">
        <f t="shared" si="0"/>
        <v>0</v>
      </c>
      <c r="L6" s="238">
        <f>'[3]CONS.ACEROS'!N614</f>
        <v>0</v>
      </c>
      <c r="M6" s="847">
        <f t="shared" si="1"/>
        <v>0</v>
      </c>
      <c r="N6" s="238">
        <f>'[3]CONS.ACEROS'!P614</f>
        <v>4</v>
      </c>
      <c r="O6" s="238">
        <f>'[3]CONS.ACEROS'!Q614</f>
        <v>0</v>
      </c>
      <c r="P6" s="238">
        <f>'[3]CONS.ACEROS'!R614</f>
        <v>4</v>
      </c>
      <c r="Q6" s="238">
        <f>'[3]CONS.ACEROS'!S614</f>
        <v>0</v>
      </c>
      <c r="R6" s="238">
        <f>'[3]CONS.ACEROS'!T614</f>
        <v>0</v>
      </c>
      <c r="S6" s="238">
        <f>'[3]CONS.ACEROS'!U614</f>
        <v>0</v>
      </c>
      <c r="T6" s="238">
        <f>'[3]CONS.ACEROS'!V614</f>
        <v>0</v>
      </c>
      <c r="U6" s="548">
        <f t="shared" si="3"/>
        <v>4</v>
      </c>
      <c r="V6" s="548">
        <f t="shared" si="4"/>
        <v>4</v>
      </c>
      <c r="W6" s="238">
        <f>'[3]CONS.ACEROS'!Y614</f>
        <v>10</v>
      </c>
      <c r="X6" s="238">
        <f>'[3]CONS.ACEROS'!Z614</f>
        <v>10</v>
      </c>
      <c r="Y6" s="238">
        <f>'[3]CONS.ACEROS'!AA614</f>
        <v>10</v>
      </c>
      <c r="Z6" s="847">
        <f t="shared" si="5"/>
        <v>30</v>
      </c>
      <c r="AA6" s="847">
        <f t="shared" si="2"/>
        <v>38</v>
      </c>
    </row>
    <row r="7" spans="1:30">
      <c r="A7" s="98"/>
      <c r="B7" s="491">
        <v>46271</v>
      </c>
      <c r="C7" s="238">
        <f>'[3]CONS.ACEROS'!E615</f>
        <v>0</v>
      </c>
      <c r="D7" s="238">
        <f>'[3]CONS.ACEROS'!F615</f>
        <v>0</v>
      </c>
      <c r="E7" s="238">
        <f>'[3]CONS.ACEROS'!G615</f>
        <v>0</v>
      </c>
      <c r="F7" s="238">
        <f>'[3]CONS.ACEROS'!H615</f>
        <v>0</v>
      </c>
      <c r="G7" s="238">
        <f>'[3]CONS.ACEROS'!I615</f>
        <v>0</v>
      </c>
      <c r="H7" s="238">
        <f>'[3]CONS.ACEROS'!J615</f>
        <v>0</v>
      </c>
      <c r="I7" s="238">
        <f>'[3]CONS.ACEROS'!K615</f>
        <v>0</v>
      </c>
      <c r="J7" s="238">
        <f>'[3]CONS.ACEROS'!L615</f>
        <v>0</v>
      </c>
      <c r="K7" s="852">
        <f t="shared" si="0"/>
        <v>0</v>
      </c>
      <c r="L7" s="238">
        <f>'[3]CONS.ACEROS'!N615</f>
        <v>0</v>
      </c>
      <c r="M7" s="852">
        <f t="shared" si="1"/>
        <v>0</v>
      </c>
      <c r="N7" s="238">
        <f>'[3]CONS.ACEROS'!P615</f>
        <v>0</v>
      </c>
      <c r="O7" s="238">
        <f>'[3]CONS.ACEROS'!Q615</f>
        <v>0</v>
      </c>
      <c r="P7" s="238">
        <f>'[3]CONS.ACEROS'!R615</f>
        <v>0</v>
      </c>
      <c r="Q7" s="238">
        <f>'[3]CONS.ACEROS'!S615</f>
        <v>0</v>
      </c>
      <c r="R7" s="238">
        <f>'[3]CONS.ACEROS'!T615</f>
        <v>0</v>
      </c>
      <c r="S7" s="238">
        <f>'[3]CONS.ACEROS'!U615</f>
        <v>0</v>
      </c>
      <c r="T7" s="238">
        <f>'[3]CONS.ACEROS'!V615</f>
        <v>0</v>
      </c>
      <c r="U7" s="548">
        <f t="shared" si="3"/>
        <v>0</v>
      </c>
      <c r="V7" s="548">
        <f t="shared" si="4"/>
        <v>0</v>
      </c>
      <c r="W7" s="238">
        <f>'[3]CONS.ACEROS'!Y615</f>
        <v>0</v>
      </c>
      <c r="X7" s="238">
        <f>'[3]CONS.ACEROS'!Z615</f>
        <v>0</v>
      </c>
      <c r="Y7" s="238">
        <f>'[3]CONS.ACEROS'!AA615</f>
        <v>0</v>
      </c>
      <c r="Z7" s="852">
        <f t="shared" si="5"/>
        <v>0</v>
      </c>
      <c r="AA7" s="852">
        <f t="shared" si="2"/>
        <v>0</v>
      </c>
    </row>
    <row r="8" spans="1:30">
      <c r="A8" s="850"/>
      <c r="B8" s="491">
        <v>46272</v>
      </c>
      <c r="C8" s="238">
        <f>'[3]CONS.ACEROS'!E616</f>
        <v>18</v>
      </c>
      <c r="D8" s="238">
        <f>'[3]CONS.ACEROS'!F616</f>
        <v>0</v>
      </c>
      <c r="E8" s="238">
        <f>'[3]CONS.ACEROS'!G616</f>
        <v>0</v>
      </c>
      <c r="F8" s="238">
        <f>'[3]CONS.ACEROS'!H616</f>
        <v>0</v>
      </c>
      <c r="G8" s="238">
        <f>'[3]CONS.ACEROS'!I616</f>
        <v>0</v>
      </c>
      <c r="H8" s="238">
        <f>'[3]CONS.ACEROS'!J616</f>
        <v>9</v>
      </c>
      <c r="I8" s="238">
        <f>'[3]CONS.ACEROS'!K616</f>
        <v>12</v>
      </c>
      <c r="J8" s="238">
        <f>'[3]CONS.ACEROS'!L616</f>
        <v>9</v>
      </c>
      <c r="K8" s="854">
        <f t="shared" si="0"/>
        <v>48</v>
      </c>
      <c r="L8" s="238">
        <f>'[3]CONS.ACEROS'!N616</f>
        <v>0</v>
      </c>
      <c r="M8" s="854">
        <f t="shared" si="1"/>
        <v>48</v>
      </c>
      <c r="N8" s="238">
        <f>'[3]CONS.ACEROS'!P616</f>
        <v>4</v>
      </c>
      <c r="O8" s="238">
        <f>'[3]CONS.ACEROS'!Q616</f>
        <v>4</v>
      </c>
      <c r="P8" s="238">
        <f>'[3]CONS.ACEROS'!R616</f>
        <v>0</v>
      </c>
      <c r="Q8" s="238">
        <f>'[3]CONS.ACEROS'!S616</f>
        <v>0</v>
      </c>
      <c r="R8" s="238">
        <f>'[3]CONS.ACEROS'!T616</f>
        <v>0</v>
      </c>
      <c r="S8" s="238">
        <f>'[3]CONS.ACEROS'!U616</f>
        <v>2</v>
      </c>
      <c r="T8" s="238">
        <f>'[3]CONS.ACEROS'!V616</f>
        <v>4</v>
      </c>
      <c r="U8" s="548">
        <f t="shared" si="3"/>
        <v>4</v>
      </c>
      <c r="V8" s="548">
        <f t="shared" si="4"/>
        <v>10</v>
      </c>
      <c r="W8" s="238">
        <f>'[3]CONS.ACEROS'!Y616</f>
        <v>0</v>
      </c>
      <c r="X8" s="238">
        <f>'[3]CONS.ACEROS'!Z616</f>
        <v>4</v>
      </c>
      <c r="Y8" s="238">
        <f>'[3]CONS.ACEROS'!AA616</f>
        <v>0</v>
      </c>
      <c r="Z8" s="854">
        <f t="shared" si="5"/>
        <v>4</v>
      </c>
      <c r="AA8" s="854">
        <f t="shared" si="2"/>
        <v>18</v>
      </c>
    </row>
    <row r="9" spans="1:30">
      <c r="A9" s="98"/>
      <c r="B9" s="491">
        <v>46273</v>
      </c>
      <c r="C9" s="238">
        <f>'[3]CONS.ACEROS'!E617</f>
        <v>0</v>
      </c>
      <c r="D9" s="238">
        <f>'[3]CONS.ACEROS'!F617</f>
        <v>18</v>
      </c>
      <c r="E9" s="238">
        <f>'[3]CONS.ACEROS'!G617</f>
        <v>15</v>
      </c>
      <c r="F9" s="238">
        <f>'[3]CONS.ACEROS'!H617</f>
        <v>0</v>
      </c>
      <c r="G9" s="238">
        <f>'[3]CONS.ACEROS'!I617</f>
        <v>0</v>
      </c>
      <c r="H9" s="238">
        <f>'[3]CONS.ACEROS'!J617</f>
        <v>0</v>
      </c>
      <c r="I9" s="238">
        <f>'[3]CONS.ACEROS'!K617</f>
        <v>0</v>
      </c>
      <c r="J9" s="238">
        <f>'[3]CONS.ACEROS'!L617</f>
        <v>9</v>
      </c>
      <c r="K9" s="848">
        <f t="shared" si="0"/>
        <v>42</v>
      </c>
      <c r="L9" s="238">
        <f>'[3]CONS.ACEROS'!N617</f>
        <v>18</v>
      </c>
      <c r="M9" s="848">
        <f t="shared" si="1"/>
        <v>60</v>
      </c>
      <c r="N9" s="238">
        <f>'[3]CONS.ACEROS'!P617</f>
        <v>0</v>
      </c>
      <c r="O9" s="238">
        <f>'[3]CONS.ACEROS'!Q617</f>
        <v>0</v>
      </c>
      <c r="P9" s="238">
        <f>'[3]CONS.ACEROS'!R617</f>
        <v>0</v>
      </c>
      <c r="Q9" s="238">
        <f>'[3]CONS.ACEROS'!S617</f>
        <v>0</v>
      </c>
      <c r="R9" s="238">
        <f>'[3]CONS.ACEROS'!T617</f>
        <v>8</v>
      </c>
      <c r="S9" s="238">
        <f>'[3]CONS.ACEROS'!U617</f>
        <v>0</v>
      </c>
      <c r="T9" s="238">
        <f>'[3]CONS.ACEROS'!V617</f>
        <v>8</v>
      </c>
      <c r="U9" s="548">
        <f t="shared" si="3"/>
        <v>0</v>
      </c>
      <c r="V9" s="548">
        <f t="shared" si="4"/>
        <v>16</v>
      </c>
      <c r="W9" s="238">
        <f>'[3]CONS.ACEROS'!Y617</f>
        <v>0</v>
      </c>
      <c r="X9" s="238">
        <f>'[3]CONS.ACEROS'!Z617</f>
        <v>6</v>
      </c>
      <c r="Y9" s="238">
        <f>'[3]CONS.ACEROS'!AA617</f>
        <v>0</v>
      </c>
      <c r="Z9" s="848">
        <f t="shared" si="5"/>
        <v>6</v>
      </c>
      <c r="AA9" s="848">
        <f t="shared" si="2"/>
        <v>22</v>
      </c>
    </row>
    <row r="10" spans="1:30">
      <c r="A10" s="98"/>
      <c r="B10" s="491">
        <v>46274</v>
      </c>
      <c r="C10" s="238">
        <f>'[3]CONS.ACEROS'!E618</f>
        <v>9</v>
      </c>
      <c r="D10" s="238">
        <f>'[3]CONS.ACEROS'!F618</f>
        <v>0</v>
      </c>
      <c r="E10" s="238">
        <f>'[3]CONS.ACEROS'!G618</f>
        <v>0</v>
      </c>
      <c r="F10" s="238">
        <f>'[3]CONS.ACEROS'!H618</f>
        <v>0</v>
      </c>
      <c r="G10" s="238">
        <f>'[3]CONS.ACEROS'!I618</f>
        <v>18</v>
      </c>
      <c r="H10" s="238">
        <f>'[3]CONS.ACEROS'!J618</f>
        <v>14</v>
      </c>
      <c r="I10" s="238">
        <f>'[3]CONS.ACEROS'!K618</f>
        <v>9</v>
      </c>
      <c r="J10" s="238">
        <f>'[3]CONS.ACEROS'!L618</f>
        <v>0</v>
      </c>
      <c r="K10" s="231">
        <f t="shared" si="0"/>
        <v>50</v>
      </c>
      <c r="L10" s="238">
        <f>'[3]CONS.ACEROS'!N618</f>
        <v>9</v>
      </c>
      <c r="M10" s="231">
        <f t="shared" si="1"/>
        <v>59</v>
      </c>
      <c r="N10" s="238">
        <f>'[3]CONS.ACEROS'!P618</f>
        <v>6</v>
      </c>
      <c r="O10" s="238">
        <f>'[3]CONS.ACEROS'!Q618</f>
        <v>0</v>
      </c>
      <c r="P10" s="238">
        <f>'[3]CONS.ACEROS'!R618</f>
        <v>4</v>
      </c>
      <c r="Q10" s="238">
        <f>'[3]CONS.ACEROS'!S618</f>
        <v>0</v>
      </c>
      <c r="R10" s="238">
        <f>'[3]CONS.ACEROS'!T618</f>
        <v>6</v>
      </c>
      <c r="S10" s="238">
        <f>'[3]CONS.ACEROS'!U618</f>
        <v>0</v>
      </c>
      <c r="T10" s="238">
        <f>'[3]CONS.ACEROS'!V618</f>
        <v>4</v>
      </c>
      <c r="U10" s="548">
        <f t="shared" si="3"/>
        <v>6</v>
      </c>
      <c r="V10" s="548">
        <f t="shared" si="4"/>
        <v>14</v>
      </c>
      <c r="W10" s="238">
        <f>'[3]CONS.ACEROS'!Y618</f>
        <v>4</v>
      </c>
      <c r="X10" s="238">
        <f>'[3]CONS.ACEROS'!Z618</f>
        <v>4</v>
      </c>
      <c r="Y10" s="238">
        <f>'[3]CONS.ACEROS'!AA618</f>
        <v>4</v>
      </c>
      <c r="Z10" s="231">
        <f t="shared" si="5"/>
        <v>12</v>
      </c>
      <c r="AA10" s="231">
        <f t="shared" si="2"/>
        <v>32</v>
      </c>
    </row>
    <row r="11" spans="1:30">
      <c r="A11" s="98"/>
      <c r="B11" s="491">
        <v>46275</v>
      </c>
      <c r="C11" s="238">
        <f>'[3]CONS.ACEROS'!E619</f>
        <v>0</v>
      </c>
      <c r="D11" s="238">
        <f>'[3]CONS.ACEROS'!F619</f>
        <v>7</v>
      </c>
      <c r="E11" s="238">
        <f>'[3]CONS.ACEROS'!G619</f>
        <v>0</v>
      </c>
      <c r="F11" s="238">
        <f>'[3]CONS.ACEROS'!H619</f>
        <v>0</v>
      </c>
      <c r="G11" s="238">
        <f>'[3]CONS.ACEROS'!I619</f>
        <v>0</v>
      </c>
      <c r="H11" s="238">
        <f>'[3]CONS.ACEROS'!J619</f>
        <v>0</v>
      </c>
      <c r="I11" s="238">
        <f>'[3]CONS.ACEROS'!K619</f>
        <v>7</v>
      </c>
      <c r="J11" s="238">
        <f>'[3]CONS.ACEROS'!L619</f>
        <v>5</v>
      </c>
      <c r="K11" s="231">
        <f t="shared" si="0"/>
        <v>19</v>
      </c>
      <c r="L11" s="238">
        <f>'[3]CONS.ACEROS'!N619</f>
        <v>0</v>
      </c>
      <c r="M11" s="231">
        <f t="shared" si="1"/>
        <v>19</v>
      </c>
      <c r="N11" s="238">
        <f>'[3]CONS.ACEROS'!P619</f>
        <v>4</v>
      </c>
      <c r="O11" s="238">
        <f>'[3]CONS.ACEROS'!Q619</f>
        <v>0</v>
      </c>
      <c r="P11" s="238">
        <f>'[3]CONS.ACEROS'!R619</f>
        <v>0</v>
      </c>
      <c r="Q11" s="238">
        <f>'[3]CONS.ACEROS'!S619</f>
        <v>0</v>
      </c>
      <c r="R11" s="238">
        <f>'[3]CONS.ACEROS'!T619</f>
        <v>6</v>
      </c>
      <c r="S11" s="238">
        <f>'[3]CONS.ACEROS'!U619</f>
        <v>0</v>
      </c>
      <c r="T11" s="238">
        <f>'[3]CONS.ACEROS'!V619</f>
        <v>2</v>
      </c>
      <c r="U11" s="548">
        <f t="shared" si="3"/>
        <v>4</v>
      </c>
      <c r="V11" s="548">
        <f t="shared" si="4"/>
        <v>8</v>
      </c>
      <c r="W11" s="238">
        <f>'[3]CONS.ACEROS'!Y619</f>
        <v>0</v>
      </c>
      <c r="X11" s="238">
        <f>'[3]CONS.ACEROS'!Z619</f>
        <v>0</v>
      </c>
      <c r="Y11" s="238">
        <f>'[3]CONS.ACEROS'!AA619</f>
        <v>2</v>
      </c>
      <c r="Z11" s="231">
        <f t="shared" si="5"/>
        <v>2</v>
      </c>
      <c r="AA11" s="231">
        <f t="shared" si="2"/>
        <v>14</v>
      </c>
    </row>
    <row r="12" spans="1:30">
      <c r="A12" s="98"/>
      <c r="B12" s="491">
        <v>46276</v>
      </c>
      <c r="C12" s="238">
        <f>'[3]CONS.ACEROS'!E620</f>
        <v>0</v>
      </c>
      <c r="D12" s="238">
        <f>'[3]CONS.ACEROS'!F620</f>
        <v>9</v>
      </c>
      <c r="E12" s="238">
        <f>'[3]CONS.ACEROS'!G620</f>
        <v>0</v>
      </c>
      <c r="F12" s="238">
        <f>'[3]CONS.ACEROS'!H620</f>
        <v>0</v>
      </c>
      <c r="G12" s="238">
        <f>'[3]CONS.ACEROS'!I620</f>
        <v>0</v>
      </c>
      <c r="H12" s="238">
        <f>'[3]CONS.ACEROS'!J620</f>
        <v>0</v>
      </c>
      <c r="I12" s="238">
        <f>'[3]CONS.ACEROS'!K620</f>
        <v>0</v>
      </c>
      <c r="J12" s="238">
        <f>'[3]CONS.ACEROS'!L620</f>
        <v>7</v>
      </c>
      <c r="K12" s="231">
        <f t="shared" si="0"/>
        <v>16</v>
      </c>
      <c r="L12" s="238">
        <f>'[3]CONS.ACEROS'!N620</f>
        <v>7</v>
      </c>
      <c r="M12" s="231">
        <f t="shared" si="1"/>
        <v>23</v>
      </c>
      <c r="N12" s="238">
        <f>'[3]CONS.ACEROS'!P620</f>
        <v>6</v>
      </c>
      <c r="O12" s="238">
        <f>'[3]CONS.ACEROS'!Q620</f>
        <v>0</v>
      </c>
      <c r="P12" s="238">
        <f>'[3]CONS.ACEROS'!R620</f>
        <v>0</v>
      </c>
      <c r="Q12" s="238">
        <f>'[3]CONS.ACEROS'!S620</f>
        <v>0</v>
      </c>
      <c r="R12" s="238">
        <f>'[3]CONS.ACEROS'!T620</f>
        <v>6</v>
      </c>
      <c r="S12" s="238">
        <f>'[3]CONS.ACEROS'!U620</f>
        <v>0</v>
      </c>
      <c r="T12" s="238">
        <f>'[3]CONS.ACEROS'!V620</f>
        <v>2</v>
      </c>
      <c r="U12" s="548">
        <f t="shared" si="3"/>
        <v>6</v>
      </c>
      <c r="V12" s="548">
        <f t="shared" si="4"/>
        <v>8</v>
      </c>
      <c r="W12" s="238">
        <f>'[3]CONS.ACEROS'!Y620</f>
        <v>0</v>
      </c>
      <c r="X12" s="238">
        <f>'[3]CONS.ACEROS'!Z620</f>
        <v>4</v>
      </c>
      <c r="Y12" s="238">
        <f>'[3]CONS.ACEROS'!AA620</f>
        <v>0</v>
      </c>
      <c r="Z12" s="231">
        <f t="shared" si="5"/>
        <v>4</v>
      </c>
      <c r="AA12" s="231">
        <f t="shared" si="2"/>
        <v>18</v>
      </c>
    </row>
    <row r="13" spans="1:30">
      <c r="A13" s="98"/>
      <c r="B13" s="491">
        <v>46277</v>
      </c>
      <c r="C13" s="238">
        <f>'[3]CONS.ACEROS'!E621</f>
        <v>0</v>
      </c>
      <c r="D13" s="238">
        <f>'[3]CONS.ACEROS'!F621</f>
        <v>0</v>
      </c>
      <c r="E13" s="238">
        <f>'[3]CONS.ACEROS'!G621</f>
        <v>0</v>
      </c>
      <c r="F13" s="238">
        <f>'[3]CONS.ACEROS'!H621</f>
        <v>0</v>
      </c>
      <c r="G13" s="238">
        <f>'[3]CONS.ACEROS'!I621</f>
        <v>0</v>
      </c>
      <c r="H13" s="238">
        <f>'[3]CONS.ACEROS'!J621</f>
        <v>0</v>
      </c>
      <c r="I13" s="238">
        <f>'[3]CONS.ACEROS'!K621</f>
        <v>0</v>
      </c>
      <c r="J13" s="238">
        <f>'[3]CONS.ACEROS'!L621</f>
        <v>0</v>
      </c>
      <c r="K13" s="231">
        <f t="shared" si="0"/>
        <v>0</v>
      </c>
      <c r="L13" s="238">
        <f>'[3]CONS.ACEROS'!N621</f>
        <v>0</v>
      </c>
      <c r="M13" s="231">
        <f t="shared" si="1"/>
        <v>0</v>
      </c>
      <c r="N13" s="238">
        <f>'[3]CONS.ACEROS'!P621</f>
        <v>0</v>
      </c>
      <c r="O13" s="238">
        <f>'[3]CONS.ACEROS'!Q621</f>
        <v>0</v>
      </c>
      <c r="P13" s="238">
        <f>'[3]CONS.ACEROS'!R621</f>
        <v>0</v>
      </c>
      <c r="Q13" s="238">
        <f>'[3]CONS.ACEROS'!S621</f>
        <v>0</v>
      </c>
      <c r="R13" s="238">
        <f>'[3]CONS.ACEROS'!T621</f>
        <v>0</v>
      </c>
      <c r="S13" s="238">
        <f>'[3]CONS.ACEROS'!U621</f>
        <v>0</v>
      </c>
      <c r="T13" s="238">
        <f>'[3]CONS.ACEROS'!V621</f>
        <v>0</v>
      </c>
      <c r="U13" s="548">
        <f t="shared" si="3"/>
        <v>0</v>
      </c>
      <c r="V13" s="548">
        <f t="shared" si="4"/>
        <v>0</v>
      </c>
      <c r="W13" s="238">
        <f>'[3]CONS.ACEROS'!Y621</f>
        <v>0</v>
      </c>
      <c r="X13" s="238">
        <f>'[3]CONS.ACEROS'!Z621</f>
        <v>0</v>
      </c>
      <c r="Y13" s="238">
        <f>'[3]CONS.ACEROS'!AA621</f>
        <v>0</v>
      </c>
      <c r="Z13" s="231">
        <f t="shared" si="5"/>
        <v>0</v>
      </c>
      <c r="AA13" s="231">
        <f t="shared" si="2"/>
        <v>0</v>
      </c>
    </row>
    <row r="14" spans="1:30">
      <c r="A14" s="98"/>
      <c r="B14" s="491">
        <v>46278</v>
      </c>
      <c r="C14" s="238">
        <f>'[3]CONS.ACEROS'!E622</f>
        <v>9</v>
      </c>
      <c r="D14" s="238">
        <f>'[3]CONS.ACEROS'!F622</f>
        <v>0</v>
      </c>
      <c r="E14" s="238">
        <f>'[3]CONS.ACEROS'!G622</f>
        <v>9</v>
      </c>
      <c r="F14" s="238">
        <f>'[3]CONS.ACEROS'!H622</f>
        <v>0</v>
      </c>
      <c r="G14" s="238">
        <f>'[3]CONS.ACEROS'!I622</f>
        <v>9</v>
      </c>
      <c r="H14" s="238">
        <f>'[3]CONS.ACEROS'!J622</f>
        <v>9</v>
      </c>
      <c r="I14" s="238">
        <f>'[3]CONS.ACEROS'!K622</f>
        <v>9</v>
      </c>
      <c r="J14" s="238">
        <f>'[3]CONS.ACEROS'!L622</f>
        <v>9</v>
      </c>
      <c r="K14" s="231">
        <f t="shared" si="0"/>
        <v>54</v>
      </c>
      <c r="L14" s="238">
        <f>'[3]CONS.ACEROS'!N622</f>
        <v>9</v>
      </c>
      <c r="M14" s="231">
        <f t="shared" si="1"/>
        <v>63</v>
      </c>
      <c r="N14" s="238">
        <f>'[3]CONS.ACEROS'!P622</f>
        <v>0</v>
      </c>
      <c r="O14" s="238">
        <f>'[3]CONS.ACEROS'!Q622</f>
        <v>0</v>
      </c>
      <c r="P14" s="238">
        <f>'[3]CONS.ACEROS'!R622</f>
        <v>6</v>
      </c>
      <c r="Q14" s="238">
        <f>'[3]CONS.ACEROS'!S622</f>
        <v>0</v>
      </c>
      <c r="R14" s="238">
        <f>'[3]CONS.ACEROS'!T622</f>
        <v>10</v>
      </c>
      <c r="S14" s="238">
        <f>'[3]CONS.ACEROS'!U622</f>
        <v>0</v>
      </c>
      <c r="T14" s="238">
        <f>'[3]CONS.ACEROS'!V622</f>
        <v>8</v>
      </c>
      <c r="U14" s="548">
        <f t="shared" si="3"/>
        <v>0</v>
      </c>
      <c r="V14" s="548">
        <f t="shared" si="4"/>
        <v>24</v>
      </c>
      <c r="W14" s="238">
        <f>'[3]CONS.ACEROS'!Y622</f>
        <v>0</v>
      </c>
      <c r="X14" s="238">
        <f>'[3]CONS.ACEROS'!Z622</f>
        <v>0</v>
      </c>
      <c r="Y14" s="238">
        <f>'[3]CONS.ACEROS'!AA622</f>
        <v>0</v>
      </c>
      <c r="Z14" s="231">
        <f t="shared" si="5"/>
        <v>0</v>
      </c>
      <c r="AA14" s="231">
        <f t="shared" si="2"/>
        <v>24</v>
      </c>
      <c r="AD14" s="237"/>
    </row>
    <row r="15" spans="1:30">
      <c r="A15" s="849"/>
      <c r="B15" s="491">
        <v>46279</v>
      </c>
      <c r="C15" s="238">
        <f>'[3]CONS.ACEROS'!E623</f>
        <v>0</v>
      </c>
      <c r="D15" s="238">
        <f>'[3]CONS.ACEROS'!F623</f>
        <v>0</v>
      </c>
      <c r="E15" s="238">
        <f>'[3]CONS.ACEROS'!G623</f>
        <v>7</v>
      </c>
      <c r="F15" s="238">
        <f>'[3]CONS.ACEROS'!H623</f>
        <v>0</v>
      </c>
      <c r="G15" s="238">
        <f>'[3]CONS.ACEROS'!I623</f>
        <v>9</v>
      </c>
      <c r="H15" s="238">
        <f>'[3]CONS.ACEROS'!J623</f>
        <v>0</v>
      </c>
      <c r="I15" s="238">
        <f>'[3]CONS.ACEROS'!K623</f>
        <v>0</v>
      </c>
      <c r="J15" s="238">
        <f>'[3]CONS.ACEROS'!L623</f>
        <v>0</v>
      </c>
      <c r="K15" s="846">
        <f t="shared" si="0"/>
        <v>16</v>
      </c>
      <c r="L15" s="238">
        <f>'[3]CONS.ACEROS'!N623</f>
        <v>11</v>
      </c>
      <c r="M15" s="846">
        <f t="shared" si="1"/>
        <v>27</v>
      </c>
      <c r="N15" s="238">
        <f>'[3]CONS.ACEROS'!P623</f>
        <v>2</v>
      </c>
      <c r="O15" s="238">
        <f>'[3]CONS.ACEROS'!Q623</f>
        <v>2</v>
      </c>
      <c r="P15" s="238">
        <f>'[3]CONS.ACEROS'!R623</f>
        <v>4</v>
      </c>
      <c r="Q15" s="238">
        <f>'[3]CONS.ACEROS'!S623</f>
        <v>0</v>
      </c>
      <c r="R15" s="238">
        <f>'[3]CONS.ACEROS'!T623</f>
        <v>8</v>
      </c>
      <c r="S15" s="238">
        <f>'[3]CONS.ACEROS'!U623</f>
        <v>2</v>
      </c>
      <c r="T15" s="238">
        <f>'[3]CONS.ACEROS'!V623</f>
        <v>2</v>
      </c>
      <c r="U15" s="548">
        <f t="shared" si="3"/>
        <v>2</v>
      </c>
      <c r="V15" s="548">
        <f t="shared" si="4"/>
        <v>18</v>
      </c>
      <c r="W15" s="238">
        <f>'[3]CONS.ACEROS'!Y623</f>
        <v>0</v>
      </c>
      <c r="X15" s="238">
        <f>'[3]CONS.ACEROS'!Z623</f>
        <v>0</v>
      </c>
      <c r="Y15" s="238">
        <f>'[3]CONS.ACEROS'!AA623</f>
        <v>0</v>
      </c>
      <c r="Z15" s="846">
        <f t="shared" si="5"/>
        <v>0</v>
      </c>
      <c r="AA15" s="846">
        <f t="shared" si="2"/>
        <v>20</v>
      </c>
    </row>
    <row r="16" spans="1:30">
      <c r="A16" s="98"/>
      <c r="B16" s="491">
        <v>46280</v>
      </c>
      <c r="C16" s="238">
        <f>'[3]CONS.ACEROS'!E624</f>
        <v>0</v>
      </c>
      <c r="D16" s="238">
        <f>'[3]CONS.ACEROS'!F624</f>
        <v>0</v>
      </c>
      <c r="E16" s="238">
        <f>'[3]CONS.ACEROS'!G624</f>
        <v>0</v>
      </c>
      <c r="F16" s="238">
        <f>'[3]CONS.ACEROS'!H624</f>
        <v>0</v>
      </c>
      <c r="G16" s="238">
        <f>'[3]CONS.ACEROS'!I624</f>
        <v>0</v>
      </c>
      <c r="H16" s="238">
        <f>'[3]CONS.ACEROS'!J624</f>
        <v>9</v>
      </c>
      <c r="I16" s="238">
        <f>'[3]CONS.ACEROS'!K624</f>
        <v>0</v>
      </c>
      <c r="J16" s="238">
        <f>'[3]CONS.ACEROS'!L624</f>
        <v>0</v>
      </c>
      <c r="K16" s="848">
        <f t="shared" si="0"/>
        <v>9</v>
      </c>
      <c r="L16" s="238">
        <f>'[3]CONS.ACEROS'!N624</f>
        <v>0</v>
      </c>
      <c r="M16" s="848">
        <f t="shared" si="1"/>
        <v>9</v>
      </c>
      <c r="N16" s="238">
        <f>'[3]CONS.ACEROS'!P624</f>
        <v>2</v>
      </c>
      <c r="O16" s="238">
        <f>'[3]CONS.ACEROS'!Q624</f>
        <v>0</v>
      </c>
      <c r="P16" s="238">
        <f>'[3]CONS.ACEROS'!R624</f>
        <v>4</v>
      </c>
      <c r="Q16" s="238">
        <f>'[3]CONS.ACEROS'!S624</f>
        <v>0</v>
      </c>
      <c r="R16" s="238">
        <f>'[3]CONS.ACEROS'!T624</f>
        <v>8</v>
      </c>
      <c r="S16" s="238">
        <f>'[3]CONS.ACEROS'!U624</f>
        <v>4</v>
      </c>
      <c r="T16" s="238">
        <f>'[3]CONS.ACEROS'!V624</f>
        <v>8</v>
      </c>
      <c r="U16" s="548">
        <f t="shared" si="3"/>
        <v>2</v>
      </c>
      <c r="V16" s="548">
        <f t="shared" si="4"/>
        <v>24</v>
      </c>
      <c r="W16" s="238">
        <f>'[3]CONS.ACEROS'!Y624</f>
        <v>0</v>
      </c>
      <c r="X16" s="238">
        <f>'[3]CONS.ACEROS'!Z624</f>
        <v>0</v>
      </c>
      <c r="Y16" s="238">
        <f>'[3]CONS.ACEROS'!AA624</f>
        <v>0</v>
      </c>
      <c r="Z16" s="848">
        <f t="shared" si="5"/>
        <v>0</v>
      </c>
      <c r="AA16" s="848">
        <f t="shared" si="2"/>
        <v>26</v>
      </c>
    </row>
    <row r="17" spans="1:27">
      <c r="A17" s="98"/>
      <c r="B17" s="491">
        <v>46281</v>
      </c>
      <c r="C17" s="238">
        <f>'[3]CONS.ACEROS'!E625</f>
        <v>9</v>
      </c>
      <c r="D17" s="238">
        <f>'[3]CONS.ACEROS'!F625</f>
        <v>9</v>
      </c>
      <c r="E17" s="238">
        <f>'[3]CONS.ACEROS'!G625</f>
        <v>0</v>
      </c>
      <c r="F17" s="238">
        <f>'[3]CONS.ACEROS'!H625</f>
        <v>0</v>
      </c>
      <c r="G17" s="238">
        <f>'[3]CONS.ACEROS'!I625</f>
        <v>0</v>
      </c>
      <c r="H17" s="238">
        <f>'[3]CONS.ACEROS'!J625</f>
        <v>0</v>
      </c>
      <c r="I17" s="238">
        <f>'[3]CONS.ACEROS'!K625</f>
        <v>11</v>
      </c>
      <c r="J17" s="238">
        <f>'[3]CONS.ACEROS'!L625</f>
        <v>0</v>
      </c>
      <c r="K17" s="231">
        <f t="shared" si="0"/>
        <v>29</v>
      </c>
      <c r="L17" s="238">
        <f>'[3]CONS.ACEROS'!N625</f>
        <v>9</v>
      </c>
      <c r="M17" s="231" t="s">
        <v>678</v>
      </c>
      <c r="N17" s="238">
        <f>'[3]CONS.ACEROS'!P625</f>
        <v>2</v>
      </c>
      <c r="O17" s="238">
        <f>'[3]CONS.ACEROS'!Q625</f>
        <v>0</v>
      </c>
      <c r="P17" s="238">
        <f>'[3]CONS.ACEROS'!R625</f>
        <v>0</v>
      </c>
      <c r="Q17" s="238">
        <f>'[3]CONS.ACEROS'!S625</f>
        <v>0</v>
      </c>
      <c r="R17" s="238">
        <f>'[3]CONS.ACEROS'!T625</f>
        <v>6</v>
      </c>
      <c r="S17" s="238">
        <f>'[3]CONS.ACEROS'!U625</f>
        <v>4</v>
      </c>
      <c r="T17" s="238">
        <f>'[3]CONS.ACEROS'!V625</f>
        <v>6</v>
      </c>
      <c r="U17" s="548">
        <f t="shared" si="3"/>
        <v>2</v>
      </c>
      <c r="V17" s="548">
        <f t="shared" si="4"/>
        <v>16</v>
      </c>
      <c r="W17" s="238">
        <f>'[3]CONS.ACEROS'!Y625</f>
        <v>0</v>
      </c>
      <c r="X17" s="238">
        <f>'[3]CONS.ACEROS'!Z625</f>
        <v>6</v>
      </c>
      <c r="Y17" s="238">
        <f>'[3]CONS.ACEROS'!AA625</f>
        <v>0</v>
      </c>
      <c r="Z17" s="231">
        <f t="shared" si="5"/>
        <v>6</v>
      </c>
      <c r="AA17" s="231">
        <f t="shared" si="2"/>
        <v>24</v>
      </c>
    </row>
    <row r="18" spans="1:27">
      <c r="A18" s="98"/>
      <c r="B18" s="491">
        <v>46282</v>
      </c>
      <c r="C18" s="238">
        <f>'[3]CONS.ACEROS'!E626</f>
        <v>0</v>
      </c>
      <c r="D18" s="238">
        <f>'[3]CONS.ACEROS'!F626</f>
        <v>0</v>
      </c>
      <c r="E18" s="238">
        <f>'[3]CONS.ACEROS'!G626</f>
        <v>0</v>
      </c>
      <c r="F18" s="238">
        <f>'[3]CONS.ACEROS'!H626</f>
        <v>0</v>
      </c>
      <c r="G18" s="238">
        <f>'[3]CONS.ACEROS'!I626</f>
        <v>0</v>
      </c>
      <c r="H18" s="238">
        <f>'[3]CONS.ACEROS'!J626</f>
        <v>0</v>
      </c>
      <c r="I18" s="238">
        <f>'[3]CONS.ACEROS'!K626</f>
        <v>0</v>
      </c>
      <c r="J18" s="238">
        <f>'[3]CONS.ACEROS'!L626</f>
        <v>0</v>
      </c>
      <c r="K18" s="231">
        <f t="shared" si="0"/>
        <v>0</v>
      </c>
      <c r="L18" s="238">
        <f>'[3]CONS.ACEROS'!N626</f>
        <v>0</v>
      </c>
      <c r="M18" s="231">
        <f t="shared" si="1"/>
        <v>0</v>
      </c>
      <c r="N18" s="238">
        <f>'[3]CONS.ACEROS'!P626</f>
        <v>4</v>
      </c>
      <c r="O18" s="238">
        <f>'[3]CONS.ACEROS'!Q626</f>
        <v>2</v>
      </c>
      <c r="P18" s="238">
        <f>'[3]CONS.ACEROS'!R626</f>
        <v>0</v>
      </c>
      <c r="Q18" s="238">
        <f>'[3]CONS.ACEROS'!S626</f>
        <v>4</v>
      </c>
      <c r="R18" s="238">
        <f>'[3]CONS.ACEROS'!T626</f>
        <v>4</v>
      </c>
      <c r="S18" s="238">
        <f>'[3]CONS.ACEROS'!U626</f>
        <v>6</v>
      </c>
      <c r="T18" s="238">
        <f>'[3]CONS.ACEROS'!V626</f>
        <v>0</v>
      </c>
      <c r="U18" s="548">
        <f t="shared" si="3"/>
        <v>4</v>
      </c>
      <c r="V18" s="548">
        <f t="shared" si="4"/>
        <v>16</v>
      </c>
      <c r="W18" s="238">
        <f>'[3]CONS.ACEROS'!Y626</f>
        <v>0</v>
      </c>
      <c r="X18" s="238">
        <f>'[3]CONS.ACEROS'!Z626</f>
        <v>7</v>
      </c>
      <c r="Y18" s="238">
        <f>'[3]CONS.ACEROS'!AA626</f>
        <v>0</v>
      </c>
      <c r="Z18" s="231">
        <f t="shared" si="5"/>
        <v>7</v>
      </c>
      <c r="AA18" s="231">
        <f t="shared" si="2"/>
        <v>27</v>
      </c>
    </row>
    <row r="19" spans="1:27">
      <c r="A19" s="98"/>
      <c r="B19" s="491">
        <v>46283</v>
      </c>
      <c r="C19" s="238">
        <f>'[3]CONS.ACEROS'!E627</f>
        <v>10</v>
      </c>
      <c r="D19" s="238">
        <f>'[3]CONS.ACEROS'!F627</f>
        <v>0</v>
      </c>
      <c r="E19" s="238">
        <f>'[3]CONS.ACEROS'!G627</f>
        <v>0</v>
      </c>
      <c r="F19" s="238">
        <f>'[3]CONS.ACEROS'!H627</f>
        <v>0</v>
      </c>
      <c r="G19" s="238">
        <f>'[3]CONS.ACEROS'!I627</f>
        <v>18</v>
      </c>
      <c r="H19" s="238">
        <f>'[3]CONS.ACEROS'!J627</f>
        <v>9</v>
      </c>
      <c r="I19" s="238">
        <f>'[3]CONS.ACEROS'!K627</f>
        <v>0</v>
      </c>
      <c r="J19" s="238">
        <f>'[3]CONS.ACEROS'!L627</f>
        <v>15</v>
      </c>
      <c r="K19" s="231">
        <f t="shared" si="0"/>
        <v>52</v>
      </c>
      <c r="L19" s="238">
        <f>'[3]CONS.ACEROS'!N627</f>
        <v>9</v>
      </c>
      <c r="M19" s="231">
        <f t="shared" si="1"/>
        <v>61</v>
      </c>
      <c r="N19" s="238">
        <f>'[3]CONS.ACEROS'!P627</f>
        <v>4</v>
      </c>
      <c r="O19" s="238">
        <f>'[3]CONS.ACEROS'!Q627</f>
        <v>0</v>
      </c>
      <c r="P19" s="238">
        <f>'[3]CONS.ACEROS'!R627</f>
        <v>0</v>
      </c>
      <c r="Q19" s="238">
        <f>'[3]CONS.ACEROS'!S627</f>
        <v>0</v>
      </c>
      <c r="R19" s="238">
        <f>'[3]CONS.ACEROS'!T627</f>
        <v>6</v>
      </c>
      <c r="S19" s="238">
        <f>'[3]CONS.ACEROS'!U627</f>
        <v>6</v>
      </c>
      <c r="T19" s="238">
        <f>'[3]CONS.ACEROS'!V627</f>
        <v>0</v>
      </c>
      <c r="U19" s="548">
        <f t="shared" si="3"/>
        <v>4</v>
      </c>
      <c r="V19" s="548">
        <f t="shared" si="4"/>
        <v>12</v>
      </c>
      <c r="W19" s="238">
        <f>'[3]CONS.ACEROS'!Y627</f>
        <v>2</v>
      </c>
      <c r="X19" s="238">
        <f>'[3]CONS.ACEROS'!Z627</f>
        <v>6</v>
      </c>
      <c r="Y19" s="238">
        <f>'[3]CONS.ACEROS'!AA627</f>
        <v>0</v>
      </c>
      <c r="Z19" s="231">
        <f t="shared" si="5"/>
        <v>8</v>
      </c>
      <c r="AA19" s="231">
        <f t="shared" si="2"/>
        <v>24</v>
      </c>
    </row>
    <row r="20" spans="1:27">
      <c r="A20" s="98"/>
      <c r="B20" s="491">
        <v>46284</v>
      </c>
      <c r="C20" s="238">
        <f>'[3]CONS.ACEROS'!E628</f>
        <v>0</v>
      </c>
      <c r="D20" s="238">
        <f>'[3]CONS.ACEROS'!F628</f>
        <v>0</v>
      </c>
      <c r="E20" s="238">
        <f>'[3]CONS.ACEROS'!G628</f>
        <v>0</v>
      </c>
      <c r="F20" s="238">
        <f>'[3]CONS.ACEROS'!H628</f>
        <v>0</v>
      </c>
      <c r="G20" s="238">
        <f>'[3]CONS.ACEROS'!I628</f>
        <v>0</v>
      </c>
      <c r="H20" s="238">
        <f>'[3]CONS.ACEROS'!J628</f>
        <v>0</v>
      </c>
      <c r="I20" s="238">
        <f>'[3]CONS.ACEROS'!K628</f>
        <v>0</v>
      </c>
      <c r="J20" s="238">
        <f>'[3]CONS.ACEROS'!L628</f>
        <v>0</v>
      </c>
      <c r="K20" s="231">
        <f t="shared" si="0"/>
        <v>0</v>
      </c>
      <c r="L20" s="238">
        <f>'[3]CONS.ACEROS'!N628</f>
        <v>0</v>
      </c>
      <c r="M20" s="231">
        <f t="shared" si="1"/>
        <v>0</v>
      </c>
      <c r="N20" s="238">
        <f>'[3]CONS.ACEROS'!P628</f>
        <v>2</v>
      </c>
      <c r="O20" s="238">
        <f>'[3]CONS.ACEROS'!Q628</f>
        <v>0</v>
      </c>
      <c r="P20" s="238">
        <f>'[3]CONS.ACEROS'!R628</f>
        <v>0</v>
      </c>
      <c r="Q20" s="238">
        <f>'[3]CONS.ACEROS'!S628</f>
        <v>0</v>
      </c>
      <c r="R20" s="238">
        <f>'[3]CONS.ACEROS'!T628</f>
        <v>0</v>
      </c>
      <c r="S20" s="238">
        <f>'[3]CONS.ACEROS'!U628</f>
        <v>4</v>
      </c>
      <c r="T20" s="238">
        <f>'[3]CONS.ACEROS'!V628</f>
        <v>0</v>
      </c>
      <c r="U20" s="548">
        <f t="shared" si="3"/>
        <v>2</v>
      </c>
      <c r="V20" s="548">
        <f t="shared" si="4"/>
        <v>4</v>
      </c>
      <c r="W20" s="238">
        <f>'[3]CONS.ACEROS'!Y628</f>
        <v>0</v>
      </c>
      <c r="X20" s="238">
        <f>'[3]CONS.ACEROS'!Z628</f>
        <v>2</v>
      </c>
      <c r="Y20" s="238">
        <f>'[3]CONS.ACEROS'!AA628</f>
        <v>0</v>
      </c>
      <c r="Z20" s="231">
        <f t="shared" si="5"/>
        <v>2</v>
      </c>
      <c r="AA20" s="231">
        <f t="shared" si="2"/>
        <v>8</v>
      </c>
    </row>
    <row r="21" spans="1:27">
      <c r="A21" s="98"/>
      <c r="B21" s="491">
        <v>46285</v>
      </c>
      <c r="C21" s="238">
        <f>'[3]CONS.ACEROS'!E629</f>
        <v>0</v>
      </c>
      <c r="D21" s="238">
        <f>'[3]CONS.ACEROS'!F629</f>
        <v>0</v>
      </c>
      <c r="E21" s="238">
        <f>'[3]CONS.ACEROS'!G629</f>
        <v>0</v>
      </c>
      <c r="F21" s="238">
        <f>'[3]CONS.ACEROS'!H629</f>
        <v>0</v>
      </c>
      <c r="G21" s="238">
        <f>'[3]CONS.ACEROS'!I629</f>
        <v>0</v>
      </c>
      <c r="H21" s="238">
        <f>'[3]CONS.ACEROS'!J629</f>
        <v>0</v>
      </c>
      <c r="I21" s="238">
        <f>'[3]CONS.ACEROS'!K629</f>
        <v>0</v>
      </c>
      <c r="J21" s="238">
        <f>'[3]CONS.ACEROS'!L629</f>
        <v>0</v>
      </c>
      <c r="K21" s="231">
        <f t="shared" si="0"/>
        <v>0</v>
      </c>
      <c r="L21" s="238">
        <f>'[3]CONS.ACEROS'!N629</f>
        <v>0</v>
      </c>
      <c r="M21" s="231">
        <f t="shared" si="1"/>
        <v>0</v>
      </c>
      <c r="N21" s="238">
        <f>'[3]CONS.ACEROS'!P629</f>
        <v>0</v>
      </c>
      <c r="O21" s="238">
        <f>'[3]CONS.ACEROS'!Q629</f>
        <v>0</v>
      </c>
      <c r="P21" s="238">
        <f>'[3]CONS.ACEROS'!R629</f>
        <v>0</v>
      </c>
      <c r="Q21" s="238">
        <f>'[3]CONS.ACEROS'!S629</f>
        <v>0</v>
      </c>
      <c r="R21" s="238">
        <f>'[3]CONS.ACEROS'!T629</f>
        <v>0</v>
      </c>
      <c r="S21" s="238">
        <f>'[3]CONS.ACEROS'!U629</f>
        <v>0</v>
      </c>
      <c r="T21" s="238">
        <f>'[3]CONS.ACEROS'!V629</f>
        <v>0</v>
      </c>
      <c r="U21" s="548">
        <f t="shared" si="3"/>
        <v>0</v>
      </c>
      <c r="V21" s="548">
        <f t="shared" si="4"/>
        <v>0</v>
      </c>
      <c r="W21" s="238">
        <f>'[3]CONS.ACEROS'!Y629</f>
        <v>0</v>
      </c>
      <c r="X21" s="238">
        <f>'[3]CONS.ACEROS'!Z629</f>
        <v>0</v>
      </c>
      <c r="Y21" s="238">
        <f>'[3]CONS.ACEROS'!AA629</f>
        <v>0</v>
      </c>
      <c r="Z21" s="231">
        <f t="shared" si="5"/>
        <v>0</v>
      </c>
      <c r="AA21" s="231">
        <f t="shared" si="2"/>
        <v>0</v>
      </c>
    </row>
    <row r="22" spans="1:27">
      <c r="A22" s="850"/>
      <c r="B22" s="491">
        <v>46286</v>
      </c>
      <c r="C22" s="238">
        <f>'[3]CONS.ACEROS'!E630</f>
        <v>0</v>
      </c>
      <c r="D22" s="238">
        <f>'[3]CONS.ACEROS'!F630</f>
        <v>0</v>
      </c>
      <c r="E22" s="238">
        <f>'[3]CONS.ACEROS'!G630</f>
        <v>0</v>
      </c>
      <c r="F22" s="238">
        <f>'[3]CONS.ACEROS'!H630</f>
        <v>0</v>
      </c>
      <c r="G22" s="238">
        <f>'[3]CONS.ACEROS'!I630</f>
        <v>0</v>
      </c>
      <c r="H22" s="238">
        <f>'[3]CONS.ACEROS'!J630</f>
        <v>0</v>
      </c>
      <c r="I22" s="238">
        <f>'[3]CONS.ACEROS'!K630</f>
        <v>0</v>
      </c>
      <c r="J22" s="238">
        <f>'[3]CONS.ACEROS'!L630</f>
        <v>0</v>
      </c>
      <c r="K22" s="846">
        <f t="shared" si="0"/>
        <v>0</v>
      </c>
      <c r="L22" s="238">
        <f>'[3]CONS.ACEROS'!N630</f>
        <v>0</v>
      </c>
      <c r="M22" s="846">
        <f t="shared" si="1"/>
        <v>0</v>
      </c>
      <c r="N22" s="238">
        <f>'[3]CONS.ACEROS'!P630</f>
        <v>4</v>
      </c>
      <c r="O22" s="238">
        <f>'[3]CONS.ACEROS'!Q630</f>
        <v>0</v>
      </c>
      <c r="P22" s="238">
        <f>'[3]CONS.ACEROS'!R630</f>
        <v>0</v>
      </c>
      <c r="Q22" s="238">
        <f>'[3]CONS.ACEROS'!S630</f>
        <v>6</v>
      </c>
      <c r="R22" s="238">
        <f>'[3]CONS.ACEROS'!T630</f>
        <v>0</v>
      </c>
      <c r="S22" s="238">
        <f>'[3]CONS.ACEROS'!U630</f>
        <v>6</v>
      </c>
      <c r="T22" s="238">
        <f>'[3]CONS.ACEROS'!V630</f>
        <v>0</v>
      </c>
      <c r="U22" s="548">
        <f t="shared" si="3"/>
        <v>4</v>
      </c>
      <c r="V22" s="548">
        <f t="shared" si="4"/>
        <v>12</v>
      </c>
      <c r="W22" s="238">
        <f>'[3]CONS.ACEROS'!Y630</f>
        <v>0</v>
      </c>
      <c r="X22" s="238">
        <f>'[3]CONS.ACEROS'!Z630</f>
        <v>0</v>
      </c>
      <c r="Y22" s="238">
        <f>'[3]CONS.ACEROS'!AA630</f>
        <v>0</v>
      </c>
      <c r="Z22" s="846">
        <f t="shared" si="5"/>
        <v>0</v>
      </c>
      <c r="AA22" s="846">
        <f t="shared" si="2"/>
        <v>16</v>
      </c>
    </row>
    <row r="23" spans="1:27">
      <c r="A23" s="98"/>
      <c r="B23" s="491">
        <v>46287</v>
      </c>
      <c r="C23" s="238">
        <f>'[3]CONS.ACEROS'!E631</f>
        <v>0</v>
      </c>
      <c r="D23" s="238">
        <f>'[3]CONS.ACEROS'!F631</f>
        <v>0</v>
      </c>
      <c r="E23" s="238">
        <f>'[3]CONS.ACEROS'!G631</f>
        <v>0</v>
      </c>
      <c r="F23" s="238">
        <f>'[3]CONS.ACEROS'!H631</f>
        <v>0</v>
      </c>
      <c r="G23" s="238">
        <f>'[3]CONS.ACEROS'!I631</f>
        <v>0</v>
      </c>
      <c r="H23" s="238">
        <f>'[3]CONS.ACEROS'!J631</f>
        <v>0</v>
      </c>
      <c r="I23" s="238">
        <f>'[3]CONS.ACEROS'!K631</f>
        <v>0</v>
      </c>
      <c r="J23" s="238">
        <f>'[3]CONS.ACEROS'!L631</f>
        <v>0</v>
      </c>
      <c r="K23" s="848">
        <f t="shared" si="0"/>
        <v>0</v>
      </c>
      <c r="L23" s="238">
        <f>'[3]CONS.ACEROS'!N631</f>
        <v>0</v>
      </c>
      <c r="M23" s="848">
        <f t="shared" si="1"/>
        <v>0</v>
      </c>
      <c r="N23" s="238">
        <f>'[3]CONS.ACEROS'!P631</f>
        <v>0</v>
      </c>
      <c r="O23" s="238">
        <f>'[3]CONS.ACEROS'!Q631</f>
        <v>2</v>
      </c>
      <c r="P23" s="238">
        <f>'[3]CONS.ACEROS'!R631</f>
        <v>0</v>
      </c>
      <c r="Q23" s="238">
        <f>'[3]CONS.ACEROS'!S631</f>
        <v>0</v>
      </c>
      <c r="R23" s="238">
        <f>'[3]CONS.ACEROS'!T631</f>
        <v>0</v>
      </c>
      <c r="S23" s="238">
        <f>'[3]CONS.ACEROS'!U631</f>
        <v>0</v>
      </c>
      <c r="T23" s="238">
        <f>'[3]CONS.ACEROS'!V631</f>
        <v>0</v>
      </c>
      <c r="U23" s="548">
        <f t="shared" si="3"/>
        <v>0</v>
      </c>
      <c r="V23" s="548">
        <f t="shared" si="4"/>
        <v>2</v>
      </c>
      <c r="W23" s="238">
        <f>'[3]CONS.ACEROS'!Y631</f>
        <v>0</v>
      </c>
      <c r="X23" s="238">
        <f>'[3]CONS.ACEROS'!Z631</f>
        <v>0</v>
      </c>
      <c r="Y23" s="238">
        <f>'[3]CONS.ACEROS'!AA631</f>
        <v>0</v>
      </c>
      <c r="Z23" s="848">
        <f t="shared" si="5"/>
        <v>0</v>
      </c>
      <c r="AA23" s="848">
        <f t="shared" si="2"/>
        <v>2</v>
      </c>
    </row>
    <row r="24" spans="1:27">
      <c r="A24" s="98"/>
      <c r="B24" s="491">
        <v>46288</v>
      </c>
      <c r="C24" s="238">
        <f>'[3]CONS.ACEROS'!E632</f>
        <v>9</v>
      </c>
      <c r="D24" s="238">
        <f>'[3]CONS.ACEROS'!F632</f>
        <v>0</v>
      </c>
      <c r="E24" s="238">
        <f>'[3]CONS.ACEROS'!G632</f>
        <v>9</v>
      </c>
      <c r="F24" s="238">
        <f>'[3]CONS.ACEROS'!H632</f>
        <v>12</v>
      </c>
      <c r="G24" s="238">
        <f>'[3]CONS.ACEROS'!I632</f>
        <v>6</v>
      </c>
      <c r="H24" s="238">
        <f>'[3]CONS.ACEROS'!J632</f>
        <v>9</v>
      </c>
      <c r="I24" s="238">
        <f>'[3]CONS.ACEROS'!K632</f>
        <v>0</v>
      </c>
      <c r="J24" s="238">
        <f>'[3]CONS.ACEROS'!L632</f>
        <v>7</v>
      </c>
      <c r="K24" s="231">
        <f>SUM(C24:J24)</f>
        <v>52</v>
      </c>
      <c r="L24" s="238">
        <f>'[3]CONS.ACEROS'!N632</f>
        <v>8</v>
      </c>
      <c r="M24" s="231">
        <f t="shared" si="1"/>
        <v>60</v>
      </c>
      <c r="N24" s="238">
        <f>'[3]CONS.ACEROS'!P632</f>
        <v>0</v>
      </c>
      <c r="O24" s="238">
        <f>'[3]CONS.ACEROS'!Q632</f>
        <v>8</v>
      </c>
      <c r="P24" s="238">
        <f>'[3]CONS.ACEROS'!R632</f>
        <v>10</v>
      </c>
      <c r="Q24" s="238">
        <f>'[3]CONS.ACEROS'!S632</f>
        <v>0</v>
      </c>
      <c r="R24" s="238">
        <f>'[3]CONS.ACEROS'!T632</f>
        <v>0</v>
      </c>
      <c r="S24" s="238">
        <f>'[3]CONS.ACEROS'!U632</f>
        <v>0</v>
      </c>
      <c r="T24" s="238">
        <f>'[3]CONS.ACEROS'!V632</f>
        <v>0</v>
      </c>
      <c r="U24" s="548">
        <f t="shared" si="3"/>
        <v>0</v>
      </c>
      <c r="V24" s="548">
        <f t="shared" si="4"/>
        <v>18</v>
      </c>
      <c r="W24" s="238">
        <f>'[3]CONS.ACEROS'!Y632</f>
        <v>0</v>
      </c>
      <c r="X24" s="238">
        <f>'[3]CONS.ACEROS'!Z632</f>
        <v>0</v>
      </c>
      <c r="Y24" s="238">
        <f>'[3]CONS.ACEROS'!AA632</f>
        <v>8</v>
      </c>
      <c r="Z24" s="231">
        <f t="shared" si="5"/>
        <v>8</v>
      </c>
      <c r="AA24" s="231">
        <f t="shared" si="2"/>
        <v>26</v>
      </c>
    </row>
    <row r="25" spans="1:27">
      <c r="A25" s="98"/>
      <c r="B25" s="491">
        <v>46289</v>
      </c>
      <c r="C25" s="238">
        <f>'[3]CONS.ACEROS'!E633</f>
        <v>9</v>
      </c>
      <c r="D25" s="238">
        <f>'[3]CONS.ACEROS'!F633</f>
        <v>12</v>
      </c>
      <c r="E25" s="238">
        <f>'[3]CONS.ACEROS'!G633</f>
        <v>7</v>
      </c>
      <c r="F25" s="238">
        <f>'[3]CONS.ACEROS'!H633</f>
        <v>0</v>
      </c>
      <c r="G25" s="238">
        <f>'[3]CONS.ACEROS'!I633</f>
        <v>9</v>
      </c>
      <c r="H25" s="238">
        <f>'[3]CONS.ACEROS'!J633</f>
        <v>11</v>
      </c>
      <c r="I25" s="238">
        <f>'[3]CONS.ACEROS'!K633</f>
        <v>9</v>
      </c>
      <c r="J25" s="238">
        <f>'[3]CONS.ACEROS'!L633</f>
        <v>11</v>
      </c>
      <c r="K25" s="231">
        <f t="shared" si="0"/>
        <v>68</v>
      </c>
      <c r="L25" s="238">
        <f>'[3]CONS.ACEROS'!N633</f>
        <v>10</v>
      </c>
      <c r="M25" s="231">
        <f t="shared" si="1"/>
        <v>78</v>
      </c>
      <c r="N25" s="238">
        <f>'[3]CONS.ACEROS'!P633</f>
        <v>0</v>
      </c>
      <c r="O25" s="238">
        <f>'[3]CONS.ACEROS'!Q633</f>
        <v>0</v>
      </c>
      <c r="P25" s="238">
        <f>'[3]CONS.ACEROS'!R633</f>
        <v>0</v>
      </c>
      <c r="Q25" s="238">
        <f>'[3]CONS.ACEROS'!S633</f>
        <v>0</v>
      </c>
      <c r="R25" s="238">
        <f>'[3]CONS.ACEROS'!T633</f>
        <v>0</v>
      </c>
      <c r="S25" s="238">
        <f>'[3]CONS.ACEROS'!U633</f>
        <v>0</v>
      </c>
      <c r="T25" s="238">
        <f>'[3]CONS.ACEROS'!V633</f>
        <v>0</v>
      </c>
      <c r="U25" s="548">
        <f t="shared" si="3"/>
        <v>0</v>
      </c>
      <c r="V25" s="548">
        <f t="shared" si="4"/>
        <v>0</v>
      </c>
      <c r="W25" s="238">
        <f>'[3]CONS.ACEROS'!Y633</f>
        <v>0</v>
      </c>
      <c r="X25" s="238">
        <f>'[3]CONS.ACEROS'!Z633</f>
        <v>0</v>
      </c>
      <c r="Y25" s="238">
        <f>'[3]CONS.ACEROS'!AA633</f>
        <v>0</v>
      </c>
      <c r="Z25" s="231">
        <f t="shared" si="5"/>
        <v>0</v>
      </c>
      <c r="AA25" s="231">
        <f t="shared" si="2"/>
        <v>0</v>
      </c>
    </row>
    <row r="26" spans="1:27">
      <c r="A26" s="98"/>
      <c r="B26" s="491">
        <v>46290</v>
      </c>
      <c r="C26" s="238">
        <f>'[3]CONS.ACEROS'!E634</f>
        <v>18</v>
      </c>
      <c r="D26" s="238">
        <f>'[3]CONS.ACEROS'!F634</f>
        <v>18</v>
      </c>
      <c r="E26" s="238">
        <f>'[3]CONS.ACEROS'!G634</f>
        <v>14</v>
      </c>
      <c r="F26" s="238">
        <f>'[3]CONS.ACEROS'!H634</f>
        <v>10</v>
      </c>
      <c r="G26" s="238">
        <f>'[3]CONS.ACEROS'!I634</f>
        <v>14</v>
      </c>
      <c r="H26" s="238">
        <f>'[3]CONS.ACEROS'!J634</f>
        <v>18</v>
      </c>
      <c r="I26" s="238">
        <f>'[3]CONS.ACEROS'!K634</f>
        <v>0</v>
      </c>
      <c r="J26" s="238">
        <f>'[3]CONS.ACEROS'!L634</f>
        <v>9</v>
      </c>
      <c r="K26" s="231">
        <f t="shared" si="0"/>
        <v>101</v>
      </c>
      <c r="L26" s="238">
        <f>'[3]CONS.ACEROS'!N634</f>
        <v>0</v>
      </c>
      <c r="M26" s="231">
        <f t="shared" si="1"/>
        <v>101</v>
      </c>
      <c r="N26" s="238">
        <f>'[3]CONS.ACEROS'!P634</f>
        <v>4</v>
      </c>
      <c r="O26" s="238">
        <f>'[3]CONS.ACEROS'!Q634</f>
        <v>0</v>
      </c>
      <c r="P26" s="238">
        <f>'[3]CONS.ACEROS'!R634</f>
        <v>0</v>
      </c>
      <c r="Q26" s="238">
        <f>'[3]CONS.ACEROS'!S634</f>
        <v>0</v>
      </c>
      <c r="R26" s="238">
        <f>'[3]CONS.ACEROS'!T634</f>
        <v>0</v>
      </c>
      <c r="S26" s="238">
        <f>'[3]CONS.ACEROS'!U634</f>
        <v>4</v>
      </c>
      <c r="T26" s="238">
        <f>'[3]CONS.ACEROS'!V634</f>
        <v>4</v>
      </c>
      <c r="U26" s="548">
        <f t="shared" si="3"/>
        <v>4</v>
      </c>
      <c r="V26" s="548">
        <f t="shared" si="4"/>
        <v>8</v>
      </c>
      <c r="W26" s="238">
        <f>'[3]CONS.ACEROS'!Y634</f>
        <v>0</v>
      </c>
      <c r="X26" s="238">
        <f>'[3]CONS.ACEROS'!Z634</f>
        <v>4</v>
      </c>
      <c r="Y26" s="238">
        <f>'[3]CONS.ACEROS'!AA634</f>
        <v>0</v>
      </c>
      <c r="Z26" s="231">
        <f t="shared" si="5"/>
        <v>4</v>
      </c>
      <c r="AA26" s="231">
        <f t="shared" si="2"/>
        <v>16</v>
      </c>
    </row>
    <row r="27" spans="1:27">
      <c r="A27" s="98"/>
      <c r="B27" s="491">
        <v>46291</v>
      </c>
      <c r="C27" s="238">
        <f>'[3]CONS.ACEROS'!E635</f>
        <v>18</v>
      </c>
      <c r="D27" s="238">
        <f>'[3]CONS.ACEROS'!F635</f>
        <v>15</v>
      </c>
      <c r="E27" s="238">
        <f>'[3]CONS.ACEROS'!G635</f>
        <v>0</v>
      </c>
      <c r="F27" s="238">
        <f>'[3]CONS.ACEROS'!H635</f>
        <v>0</v>
      </c>
      <c r="G27" s="238">
        <f>'[3]CONS.ACEROS'!I635</f>
        <v>0</v>
      </c>
      <c r="H27" s="238">
        <f>'[3]CONS.ACEROS'!J635</f>
        <v>0</v>
      </c>
      <c r="I27" s="238">
        <f>'[3]CONS.ACEROS'!K635</f>
        <v>0</v>
      </c>
      <c r="J27" s="238">
        <f>'[3]CONS.ACEROS'!L635</f>
        <v>0</v>
      </c>
      <c r="K27" s="231">
        <f t="shared" si="0"/>
        <v>33</v>
      </c>
      <c r="L27" s="238">
        <f>'[3]CONS.ACEROS'!N635</f>
        <v>0</v>
      </c>
      <c r="M27" s="231">
        <f t="shared" si="1"/>
        <v>33</v>
      </c>
      <c r="N27" s="238">
        <f>'[3]CONS.ACEROS'!P635</f>
        <v>2</v>
      </c>
      <c r="O27" s="238">
        <f>'[3]CONS.ACEROS'!Q635</f>
        <v>0</v>
      </c>
      <c r="P27" s="238">
        <f>'[3]CONS.ACEROS'!R635</f>
        <v>0</v>
      </c>
      <c r="Q27" s="238">
        <f>'[3]CONS.ACEROS'!S635</f>
        <v>4</v>
      </c>
      <c r="R27" s="238">
        <f>'[3]CONS.ACEROS'!T635</f>
        <v>0</v>
      </c>
      <c r="S27" s="238">
        <f>'[3]CONS.ACEROS'!U635</f>
        <v>6</v>
      </c>
      <c r="T27" s="238">
        <f>'[3]CONS.ACEROS'!V635</f>
        <v>6</v>
      </c>
      <c r="U27" s="548">
        <f t="shared" si="3"/>
        <v>2</v>
      </c>
      <c r="V27" s="548">
        <f t="shared" si="4"/>
        <v>16</v>
      </c>
      <c r="W27" s="238">
        <f>'[3]CONS.ACEROS'!Y635</f>
        <v>2</v>
      </c>
      <c r="X27" s="238">
        <f>'[3]CONS.ACEROS'!Z635</f>
        <v>4</v>
      </c>
      <c r="Y27" s="238">
        <f>'[3]CONS.ACEROS'!AA635</f>
        <v>6</v>
      </c>
      <c r="Z27" s="231">
        <f>SUM(W27:Y27)</f>
        <v>12</v>
      </c>
      <c r="AA27" s="231">
        <f t="shared" si="2"/>
        <v>30</v>
      </c>
    </row>
    <row r="28" spans="1:27">
      <c r="A28" s="98"/>
      <c r="B28" s="491">
        <v>46292</v>
      </c>
      <c r="C28" s="238">
        <f>'[3]CONS.ACEROS'!E636</f>
        <v>0</v>
      </c>
      <c r="D28" s="238">
        <f>'[3]CONS.ACEROS'!F636</f>
        <v>0</v>
      </c>
      <c r="E28" s="238">
        <f>'[3]CONS.ACEROS'!G636</f>
        <v>0</v>
      </c>
      <c r="F28" s="238">
        <f>'[3]CONS.ACEROS'!H636</f>
        <v>0</v>
      </c>
      <c r="G28" s="238">
        <f>'[3]CONS.ACEROS'!I636</f>
        <v>0</v>
      </c>
      <c r="H28" s="238">
        <f>'[3]CONS.ACEROS'!J636</f>
        <v>0</v>
      </c>
      <c r="I28" s="238">
        <f>'[3]CONS.ACEROS'!K636</f>
        <v>0</v>
      </c>
      <c r="J28" s="238">
        <f>'[3]CONS.ACEROS'!L636</f>
        <v>0</v>
      </c>
      <c r="K28" s="231">
        <f t="shared" si="0"/>
        <v>0</v>
      </c>
      <c r="L28" s="238">
        <f>'[3]CONS.ACEROS'!N636</f>
        <v>0</v>
      </c>
      <c r="M28" s="231">
        <f t="shared" si="1"/>
        <v>0</v>
      </c>
      <c r="N28" s="238">
        <f>'[3]CONS.ACEROS'!P636</f>
        <v>0</v>
      </c>
      <c r="O28" s="238">
        <f>'[3]CONS.ACEROS'!Q636</f>
        <v>0</v>
      </c>
      <c r="P28" s="238">
        <f>'[3]CONS.ACEROS'!R636</f>
        <v>0</v>
      </c>
      <c r="Q28" s="238">
        <f>'[3]CONS.ACEROS'!S636</f>
        <v>0</v>
      </c>
      <c r="R28" s="238">
        <f>'[3]CONS.ACEROS'!T636</f>
        <v>0</v>
      </c>
      <c r="S28" s="238">
        <f>'[3]CONS.ACEROS'!U636</f>
        <v>0</v>
      </c>
      <c r="T28" s="238">
        <f>'[3]CONS.ACEROS'!V636</f>
        <v>0</v>
      </c>
      <c r="U28" s="548">
        <f t="shared" si="3"/>
        <v>0</v>
      </c>
      <c r="V28" s="548">
        <f t="shared" si="4"/>
        <v>0</v>
      </c>
      <c r="W28" s="238">
        <f>'[3]CONS.ACEROS'!Y636</f>
        <v>0</v>
      </c>
      <c r="X28" s="238">
        <f>'[3]CONS.ACEROS'!Z636</f>
        <v>0</v>
      </c>
      <c r="Y28" s="238">
        <f>'[3]CONS.ACEROS'!AA636</f>
        <v>0</v>
      </c>
      <c r="Z28" s="231">
        <f t="shared" si="5"/>
        <v>0</v>
      </c>
      <c r="AA28" s="231">
        <f t="shared" si="2"/>
        <v>0</v>
      </c>
    </row>
    <row r="29" spans="1:27">
      <c r="A29" s="98"/>
      <c r="B29" s="491">
        <v>46293</v>
      </c>
      <c r="C29" s="238">
        <f>'[3]CONS.ACEROS'!E637</f>
        <v>0</v>
      </c>
      <c r="D29" s="238">
        <f>'[3]CONS.ACEROS'!F637</f>
        <v>0</v>
      </c>
      <c r="E29" s="238">
        <f>'[3]CONS.ACEROS'!G637</f>
        <v>0</v>
      </c>
      <c r="F29" s="238">
        <f>'[3]CONS.ACEROS'!H637</f>
        <v>0</v>
      </c>
      <c r="G29" s="238">
        <f>'[3]CONS.ACEROS'!I637</f>
        <v>0</v>
      </c>
      <c r="H29" s="238">
        <f>'[3]CONS.ACEROS'!J637</f>
        <v>0</v>
      </c>
      <c r="I29" s="238">
        <f>'[3]CONS.ACEROS'!K637</f>
        <v>0</v>
      </c>
      <c r="J29" s="238">
        <f>'[3]CONS.ACEROS'!L637</f>
        <v>0</v>
      </c>
      <c r="K29" s="231">
        <f t="shared" si="0"/>
        <v>0</v>
      </c>
      <c r="L29" s="238">
        <f>'[3]CONS.ACEROS'!N637</f>
        <v>0</v>
      </c>
      <c r="M29" s="231">
        <f t="shared" si="1"/>
        <v>0</v>
      </c>
      <c r="N29" s="238">
        <f>'[3]CONS.ACEROS'!P637</f>
        <v>0</v>
      </c>
      <c r="O29" s="238">
        <f>'[3]CONS.ACEROS'!Q637</f>
        <v>0</v>
      </c>
      <c r="P29" s="238">
        <f>'[3]CONS.ACEROS'!R637</f>
        <v>0</v>
      </c>
      <c r="Q29" s="238">
        <f>'[3]CONS.ACEROS'!S637</f>
        <v>0</v>
      </c>
      <c r="R29" s="238">
        <f>'[3]CONS.ACEROS'!T637</f>
        <v>0</v>
      </c>
      <c r="S29" s="238">
        <f>'[3]CONS.ACEROS'!U637</f>
        <v>6</v>
      </c>
      <c r="T29" s="238">
        <f>'[3]CONS.ACEROS'!V637</f>
        <v>6</v>
      </c>
      <c r="U29" s="548">
        <f t="shared" si="3"/>
        <v>0</v>
      </c>
      <c r="V29" s="548">
        <f t="shared" si="4"/>
        <v>12</v>
      </c>
      <c r="W29" s="238">
        <f>'[3]CONS.ACEROS'!Y637</f>
        <v>0</v>
      </c>
      <c r="X29" s="238">
        <f>'[3]CONS.ACEROS'!Z637</f>
        <v>0</v>
      </c>
      <c r="Y29" s="238">
        <f>'[3]CONS.ACEROS'!AA637</f>
        <v>0</v>
      </c>
      <c r="Z29" s="231">
        <f t="shared" si="5"/>
        <v>0</v>
      </c>
      <c r="AA29" s="231">
        <f t="shared" si="2"/>
        <v>12</v>
      </c>
    </row>
    <row r="30" spans="1:27">
      <c r="A30" s="98"/>
      <c r="B30" s="491">
        <v>46294</v>
      </c>
      <c r="C30" s="238">
        <f>'[3]CONS.ACEROS'!E638</f>
        <v>9</v>
      </c>
      <c r="D30" s="238">
        <f>'[3]CONS.ACEROS'!F638</f>
        <v>0</v>
      </c>
      <c r="E30" s="238">
        <f>'[3]CONS.ACEROS'!G638</f>
        <v>0</v>
      </c>
      <c r="F30" s="238">
        <f>'[3]CONS.ACEROS'!H638</f>
        <v>0</v>
      </c>
      <c r="G30" s="238">
        <f>'[3]CONS.ACEROS'!I638</f>
        <v>7</v>
      </c>
      <c r="H30" s="238">
        <f>'[3]CONS.ACEROS'!J638</f>
        <v>0</v>
      </c>
      <c r="I30" s="238">
        <f>'[3]CONS.ACEROS'!K638</f>
        <v>7</v>
      </c>
      <c r="J30" s="238">
        <f>'[3]CONS.ACEROS'!L638</f>
        <v>0</v>
      </c>
      <c r="K30" s="231">
        <f t="shared" ref="K30:K31" si="6">SUM(C30:J30)</f>
        <v>23</v>
      </c>
      <c r="L30" s="238">
        <f>'[3]CONS.ACEROS'!N638</f>
        <v>9</v>
      </c>
      <c r="M30" s="231">
        <f t="shared" ref="M30:M31" si="7">+K30+L30</f>
        <v>32</v>
      </c>
      <c r="N30" s="238">
        <f>'[3]CONS.ACEROS'!P638</f>
        <v>0</v>
      </c>
      <c r="O30" s="238">
        <f>'[3]CONS.ACEROS'!Q638</f>
        <v>0</v>
      </c>
      <c r="P30" s="238">
        <f>'[3]CONS.ACEROS'!R638</f>
        <v>0</v>
      </c>
      <c r="Q30" s="238">
        <f>'[3]CONS.ACEROS'!S638</f>
        <v>0</v>
      </c>
      <c r="R30" s="238">
        <f>'[3]CONS.ACEROS'!T638</f>
        <v>0</v>
      </c>
      <c r="S30" s="238">
        <f>'[3]CONS.ACEROS'!U638</f>
        <v>0</v>
      </c>
      <c r="T30" s="238">
        <f>'[3]CONS.ACEROS'!V638</f>
        <v>0</v>
      </c>
      <c r="U30" s="548">
        <f t="shared" si="3"/>
        <v>0</v>
      </c>
      <c r="V30" s="548">
        <f t="shared" si="4"/>
        <v>0</v>
      </c>
      <c r="W30" s="238">
        <f>'[3]CONS.ACEROS'!Y638</f>
        <v>0</v>
      </c>
      <c r="X30" s="238">
        <f>'[3]CONS.ACEROS'!Z638</f>
        <v>0</v>
      </c>
      <c r="Y30" s="238">
        <f>'[3]CONS.ACEROS'!AA638</f>
        <v>0</v>
      </c>
      <c r="Z30" s="231">
        <f t="shared" ref="Z30:Z31" si="8">SUM(W30:Y30)</f>
        <v>0</v>
      </c>
      <c r="AA30" s="231">
        <f t="shared" ref="AA30:AA31" si="9">+Z30+U30+V30</f>
        <v>0</v>
      </c>
    </row>
    <row r="31" spans="1:27">
      <c r="A31" s="98"/>
      <c r="B31" s="491">
        <v>46295</v>
      </c>
      <c r="C31" s="238">
        <f>'[3]CONS.ACEROS'!E639</f>
        <v>0</v>
      </c>
      <c r="D31" s="238">
        <f>'[3]CONS.ACEROS'!F639</f>
        <v>0</v>
      </c>
      <c r="E31" s="238">
        <f>'[3]CONS.ACEROS'!G639</f>
        <v>0</v>
      </c>
      <c r="F31" s="238">
        <f>'[3]CONS.ACEROS'!H639</f>
        <v>0</v>
      </c>
      <c r="G31" s="238">
        <f>'[3]CONS.ACEROS'!I639</f>
        <v>0</v>
      </c>
      <c r="H31" s="238">
        <f>'[3]CONS.ACEROS'!J639</f>
        <v>0</v>
      </c>
      <c r="I31" s="238">
        <f>'[3]CONS.ACEROS'!K639</f>
        <v>0</v>
      </c>
      <c r="J31" s="238">
        <f>'[3]CONS.ACEROS'!L639</f>
        <v>0</v>
      </c>
      <c r="K31" s="231">
        <f t="shared" si="6"/>
        <v>0</v>
      </c>
      <c r="L31" s="238">
        <f>'[3]CONS.ACEROS'!N639</f>
        <v>0</v>
      </c>
      <c r="M31" s="231">
        <f t="shared" si="7"/>
        <v>0</v>
      </c>
      <c r="N31" s="238">
        <f>'[3]CONS.ACEROS'!P639</f>
        <v>0</v>
      </c>
      <c r="O31" s="238">
        <f>'[3]CONS.ACEROS'!Q639</f>
        <v>0</v>
      </c>
      <c r="P31" s="238">
        <f>'[3]CONS.ACEROS'!R639</f>
        <v>0</v>
      </c>
      <c r="Q31" s="238">
        <f>'[3]CONS.ACEROS'!S639</f>
        <v>0</v>
      </c>
      <c r="R31" s="238">
        <f>'[3]CONS.ACEROS'!T639</f>
        <v>0</v>
      </c>
      <c r="S31" s="238">
        <f>'[3]CONS.ACEROS'!U639</f>
        <v>0</v>
      </c>
      <c r="T31" s="238">
        <f>'[3]CONS.ACEROS'!V639</f>
        <v>0</v>
      </c>
      <c r="U31" s="548">
        <f t="shared" si="3"/>
        <v>0</v>
      </c>
      <c r="V31" s="548">
        <f t="shared" si="4"/>
        <v>0</v>
      </c>
      <c r="W31" s="238">
        <f>'[3]CONS.ACEROS'!Y639</f>
        <v>0</v>
      </c>
      <c r="X31" s="238">
        <f>'[3]CONS.ACEROS'!Z639</f>
        <v>0</v>
      </c>
      <c r="Y31" s="238">
        <f>'[3]CONS.ACEROS'!AA639</f>
        <v>0</v>
      </c>
      <c r="Z31" s="231">
        <f t="shared" si="8"/>
        <v>0</v>
      </c>
      <c r="AA31" s="231">
        <f t="shared" si="9"/>
        <v>0</v>
      </c>
    </row>
    <row r="32" spans="1:27">
      <c r="A32" s="98"/>
      <c r="B32" s="908"/>
      <c r="C32" s="909"/>
      <c r="D32" s="909"/>
      <c r="E32" s="909"/>
      <c r="F32" s="909"/>
      <c r="G32" s="909"/>
      <c r="H32" s="909"/>
      <c r="I32" s="909"/>
      <c r="J32" s="851"/>
      <c r="K32" s="852"/>
      <c r="L32" s="851"/>
      <c r="M32" s="852"/>
      <c r="N32" s="851"/>
      <c r="O32" s="851"/>
      <c r="P32" s="851"/>
      <c r="Q32" s="851"/>
      <c r="R32" s="851"/>
      <c r="S32" s="851"/>
      <c r="T32" s="851"/>
      <c r="U32" s="852"/>
      <c r="V32" s="853"/>
      <c r="W32" s="851"/>
      <c r="X32" s="851"/>
      <c r="Y32" s="851"/>
      <c r="Z32" s="852"/>
      <c r="AA32" s="852"/>
    </row>
    <row r="33" spans="1:22">
      <c r="B33" s="1864" t="s">
        <v>679</v>
      </c>
      <c r="C33" s="1864"/>
      <c r="D33" s="1864"/>
      <c r="E33" s="1864"/>
      <c r="F33" s="1864"/>
      <c r="G33" s="1864"/>
      <c r="H33" s="1864"/>
      <c r="I33" s="1864"/>
    </row>
    <row r="34" spans="1:22">
      <c r="B34" s="1865" t="s">
        <v>680</v>
      </c>
      <c r="C34" s="1865"/>
      <c r="D34" s="1865"/>
      <c r="E34" s="1865"/>
      <c r="F34" s="1865"/>
      <c r="G34" s="1865"/>
      <c r="H34" s="1865"/>
      <c r="I34" s="1865"/>
    </row>
    <row r="36" spans="1:22">
      <c r="B36" s="1860" t="s">
        <v>681</v>
      </c>
      <c r="C36" s="1857" t="s">
        <v>682</v>
      </c>
      <c r="D36" s="1858"/>
      <c r="E36" s="1858"/>
      <c r="F36" s="1858"/>
      <c r="G36" s="1858"/>
      <c r="H36" s="1858"/>
      <c r="I36" s="1858"/>
      <c r="J36" s="1858"/>
      <c r="K36" s="1859"/>
      <c r="L36" s="211" t="s">
        <v>37</v>
      </c>
      <c r="M36" s="1860" t="s">
        <v>683</v>
      </c>
      <c r="N36" s="1861"/>
      <c r="O36" s="1861"/>
      <c r="P36" s="1861"/>
      <c r="Q36" s="1861"/>
      <c r="R36" s="1861"/>
      <c r="S36" s="1861"/>
      <c r="T36" s="1861"/>
      <c r="U36" s="1861"/>
      <c r="V36" s="1862"/>
    </row>
    <row r="37" spans="1:22">
      <c r="B37" s="1863"/>
      <c r="C37" s="222">
        <v>92</v>
      </c>
      <c r="D37" s="213">
        <v>90</v>
      </c>
      <c r="E37" s="213">
        <v>90</v>
      </c>
      <c r="F37" s="213">
        <v>90</v>
      </c>
      <c r="G37" s="213">
        <v>92</v>
      </c>
      <c r="H37" s="213">
        <v>92</v>
      </c>
      <c r="I37" s="213">
        <v>92</v>
      </c>
      <c r="J37" s="213">
        <v>92</v>
      </c>
      <c r="K37" s="214">
        <v>65</v>
      </c>
      <c r="L37" s="215" t="s">
        <v>681</v>
      </c>
      <c r="M37" s="212">
        <v>92</v>
      </c>
      <c r="N37" s="213">
        <v>90</v>
      </c>
      <c r="O37" s="213">
        <v>90</v>
      </c>
      <c r="P37" s="213">
        <v>90</v>
      </c>
      <c r="Q37" s="213">
        <v>92</v>
      </c>
      <c r="R37" s="213">
        <v>92</v>
      </c>
      <c r="S37" s="213">
        <v>92</v>
      </c>
      <c r="T37" s="213">
        <v>89</v>
      </c>
      <c r="U37" s="213">
        <v>79</v>
      </c>
      <c r="V37" s="214">
        <v>88</v>
      </c>
    </row>
    <row r="38" spans="1:22">
      <c r="B38" s="216" t="s">
        <v>422</v>
      </c>
      <c r="C38" s="217" t="s">
        <v>684</v>
      </c>
      <c r="D38" s="217" t="s">
        <v>685</v>
      </c>
      <c r="E38" s="252" t="s">
        <v>686</v>
      </c>
      <c r="F38" s="217" t="s">
        <v>687</v>
      </c>
      <c r="G38" s="217" t="s">
        <v>688</v>
      </c>
      <c r="H38" s="217" t="s">
        <v>689</v>
      </c>
      <c r="I38" s="217" t="s">
        <v>690</v>
      </c>
      <c r="J38" s="217" t="s">
        <v>691</v>
      </c>
      <c r="K38" s="224" t="s">
        <v>692</v>
      </c>
      <c r="L38" s="218" t="s">
        <v>37</v>
      </c>
      <c r="M38" s="223" t="s">
        <v>693</v>
      </c>
      <c r="N38" s="217" t="s">
        <v>694</v>
      </c>
      <c r="O38" s="217" t="s">
        <v>695</v>
      </c>
      <c r="P38" s="217" t="s">
        <v>696</v>
      </c>
      <c r="Q38" s="217" t="s">
        <v>697</v>
      </c>
      <c r="R38" s="217" t="s">
        <v>698</v>
      </c>
      <c r="S38" s="217" t="s">
        <v>699</v>
      </c>
      <c r="T38" s="217" t="s">
        <v>700</v>
      </c>
      <c r="U38" s="217" t="s">
        <v>701</v>
      </c>
      <c r="V38" s="224" t="s">
        <v>702</v>
      </c>
    </row>
    <row r="39" spans="1:22">
      <c r="B39" s="492">
        <v>46266</v>
      </c>
      <c r="C39" s="105"/>
      <c r="D39" s="105">
        <v>88.3</v>
      </c>
      <c r="E39" s="105">
        <v>87.5</v>
      </c>
      <c r="F39" s="105">
        <v>88.2</v>
      </c>
      <c r="G39" s="105">
        <v>87.4</v>
      </c>
      <c r="H39" s="105">
        <v>88.5</v>
      </c>
      <c r="I39" s="105">
        <v>92.1</v>
      </c>
      <c r="J39" s="105">
        <v>85.6</v>
      </c>
      <c r="K39" s="221">
        <v>63.7</v>
      </c>
      <c r="L39" s="251"/>
      <c r="M39" s="219">
        <v>89.7</v>
      </c>
      <c r="N39" s="105">
        <v>85.7</v>
      </c>
      <c r="O39" s="105">
        <v>84.8</v>
      </c>
      <c r="P39" s="105">
        <v>91.7</v>
      </c>
      <c r="Q39" s="219">
        <v>90.6</v>
      </c>
      <c r="R39" s="219">
        <v>91.2</v>
      </c>
      <c r="S39" s="219">
        <v>96.2</v>
      </c>
      <c r="T39" s="104">
        <v>89.3</v>
      </c>
      <c r="U39" s="104">
        <v>74.900000000000006</v>
      </c>
      <c r="V39" s="221">
        <v>82.1</v>
      </c>
    </row>
    <row r="40" spans="1:22">
      <c r="B40" s="492">
        <v>46267</v>
      </c>
      <c r="C40" s="105">
        <v>94.6</v>
      </c>
      <c r="D40" s="105"/>
      <c r="E40" s="105">
        <v>93.1</v>
      </c>
      <c r="F40" s="105">
        <v>92.7</v>
      </c>
      <c r="G40" s="105">
        <v>92.3</v>
      </c>
      <c r="H40" s="105">
        <v>96.4</v>
      </c>
      <c r="I40" s="105">
        <v>89.3</v>
      </c>
      <c r="J40" s="105">
        <v>93.5</v>
      </c>
      <c r="K40" s="221">
        <v>65.099999999999994</v>
      </c>
      <c r="L40" s="251"/>
      <c r="M40" s="220">
        <v>90.9</v>
      </c>
      <c r="N40" s="105">
        <v>87.4</v>
      </c>
      <c r="O40" s="105">
        <v>91</v>
      </c>
      <c r="P40" s="105">
        <v>87.2</v>
      </c>
      <c r="Q40" s="219">
        <v>90.9</v>
      </c>
      <c r="R40" s="219">
        <v>91.9</v>
      </c>
      <c r="S40" s="219">
        <v>87.7</v>
      </c>
      <c r="T40" s="104">
        <v>88.8</v>
      </c>
      <c r="U40" s="104">
        <v>73.5</v>
      </c>
      <c r="V40" s="221">
        <v>81.2</v>
      </c>
    </row>
    <row r="41" spans="1:22">
      <c r="B41" s="492">
        <v>46268</v>
      </c>
      <c r="C41" s="105">
        <v>91.5</v>
      </c>
      <c r="D41" s="105"/>
      <c r="E41" s="105">
        <v>90</v>
      </c>
      <c r="F41" s="105">
        <v>91.5</v>
      </c>
      <c r="G41" s="105">
        <v>91.8</v>
      </c>
      <c r="H41" s="105">
        <v>93.7</v>
      </c>
      <c r="I41" s="105"/>
      <c r="J41" s="105">
        <v>90.6</v>
      </c>
      <c r="K41" s="221">
        <v>63.1</v>
      </c>
      <c r="L41" s="251"/>
      <c r="M41" s="220">
        <v>90</v>
      </c>
      <c r="N41" s="105">
        <v>93.5</v>
      </c>
      <c r="O41" s="105">
        <v>91.4</v>
      </c>
      <c r="P41" s="105">
        <v>82.8</v>
      </c>
      <c r="Q41" s="219">
        <v>93.6</v>
      </c>
      <c r="R41" s="219">
        <v>89.8</v>
      </c>
      <c r="S41" s="219">
        <v>90.2</v>
      </c>
      <c r="T41" s="104">
        <v>87.7</v>
      </c>
      <c r="U41" s="104">
        <v>73.2</v>
      </c>
      <c r="V41" s="221">
        <v>85.6</v>
      </c>
    </row>
    <row r="42" spans="1:22">
      <c r="B42" s="492">
        <v>46269</v>
      </c>
      <c r="C42" s="105">
        <v>94.9</v>
      </c>
      <c r="D42" s="105"/>
      <c r="E42" s="105">
        <v>89.8</v>
      </c>
      <c r="F42" s="105">
        <v>90</v>
      </c>
      <c r="G42" s="105"/>
      <c r="H42" s="105">
        <v>90.8</v>
      </c>
      <c r="I42" s="105">
        <v>92.1</v>
      </c>
      <c r="J42" s="105">
        <v>95</v>
      </c>
      <c r="K42" s="221"/>
      <c r="L42" s="251"/>
      <c r="M42" s="220">
        <v>90.8</v>
      </c>
      <c r="N42" s="105">
        <v>95.9</v>
      </c>
      <c r="O42" s="105">
        <v>93</v>
      </c>
      <c r="P42" s="105">
        <v>86.9</v>
      </c>
      <c r="Q42" s="219"/>
      <c r="R42" s="219">
        <v>90.3</v>
      </c>
      <c r="S42" s="219">
        <v>92.7</v>
      </c>
      <c r="T42" s="104">
        <v>86.3</v>
      </c>
      <c r="U42" s="104">
        <v>77.400000000000006</v>
      </c>
      <c r="V42" s="221">
        <v>85.4</v>
      </c>
    </row>
    <row r="43" spans="1:22">
      <c r="B43" s="492">
        <v>46270</v>
      </c>
      <c r="C43" s="105">
        <v>93.7</v>
      </c>
      <c r="D43" s="105">
        <v>93.3</v>
      </c>
      <c r="E43" s="105">
        <v>95.4</v>
      </c>
      <c r="F43" s="105"/>
      <c r="G43" s="105"/>
      <c r="H43" s="105">
        <v>93.9</v>
      </c>
      <c r="I43" s="105">
        <v>95.8</v>
      </c>
      <c r="J43" s="105">
        <v>94.1</v>
      </c>
      <c r="K43" s="221">
        <v>66.8</v>
      </c>
      <c r="L43" s="247"/>
      <c r="M43" s="220">
        <v>92.9</v>
      </c>
      <c r="N43" s="105">
        <v>93.5</v>
      </c>
      <c r="O43" s="105">
        <v>87.1</v>
      </c>
      <c r="P43" s="105">
        <v>94.4</v>
      </c>
      <c r="Q43" s="219"/>
      <c r="R43" s="219">
        <v>95.2</v>
      </c>
      <c r="S43" s="219">
        <v>95</v>
      </c>
      <c r="T43" s="104">
        <v>87.9</v>
      </c>
      <c r="U43" s="104">
        <v>76.599999999999994</v>
      </c>
      <c r="V43" s="221">
        <v>84.8</v>
      </c>
    </row>
    <row r="44" spans="1:22">
      <c r="B44" s="492">
        <v>46271</v>
      </c>
      <c r="C44" s="105"/>
      <c r="D44" s="105"/>
      <c r="E44" s="105"/>
      <c r="F44" s="105"/>
      <c r="G44" s="105"/>
      <c r="H44" s="105"/>
      <c r="I44" s="105"/>
      <c r="J44" s="105"/>
      <c r="K44" s="221"/>
      <c r="L44" s="247"/>
      <c r="M44" s="220"/>
      <c r="N44" s="105"/>
      <c r="O44" s="105"/>
      <c r="P44" s="105"/>
      <c r="Q44" s="219"/>
      <c r="R44" s="219"/>
      <c r="S44" s="219"/>
      <c r="T44" s="104"/>
      <c r="U44" s="104"/>
      <c r="V44" s="221"/>
    </row>
    <row r="45" spans="1:22">
      <c r="B45" s="492">
        <v>46272</v>
      </c>
      <c r="C45" s="858">
        <v>90</v>
      </c>
      <c r="D45" s="858">
        <v>90.2</v>
      </c>
      <c r="E45" s="858">
        <v>91.6</v>
      </c>
      <c r="F45" s="858"/>
      <c r="G45" s="858"/>
      <c r="H45" s="858">
        <v>91.8</v>
      </c>
      <c r="I45" s="858">
        <v>90.4</v>
      </c>
      <c r="J45" s="858">
        <v>91.4</v>
      </c>
      <c r="K45" s="256">
        <v>64.7</v>
      </c>
      <c r="L45" s="247"/>
      <c r="M45" s="220">
        <v>91.6</v>
      </c>
      <c r="N45" s="105">
        <v>88</v>
      </c>
      <c r="O45" s="105">
        <v>91</v>
      </c>
      <c r="P45" s="105">
        <v>95.5</v>
      </c>
      <c r="Q45" s="219"/>
      <c r="R45" s="219">
        <v>90.3</v>
      </c>
      <c r="S45" s="219">
        <v>90.3</v>
      </c>
      <c r="T45" s="104">
        <v>89.5</v>
      </c>
      <c r="U45" s="104">
        <v>78.900000000000006</v>
      </c>
      <c r="V45" s="221">
        <v>90.4</v>
      </c>
    </row>
    <row r="46" spans="1:22">
      <c r="A46" s="855"/>
      <c r="B46" s="910">
        <v>46273</v>
      </c>
      <c r="C46" s="856">
        <v>93.2</v>
      </c>
      <c r="D46" s="856">
        <v>88.7</v>
      </c>
      <c r="E46" s="856">
        <v>88.7</v>
      </c>
      <c r="F46" s="856"/>
      <c r="G46" s="856"/>
      <c r="H46" s="856">
        <v>93.1</v>
      </c>
      <c r="I46" s="856">
        <v>94.1</v>
      </c>
      <c r="J46" s="856">
        <v>92.1</v>
      </c>
      <c r="K46" s="857">
        <v>63.6</v>
      </c>
      <c r="L46" s="248"/>
      <c r="M46" s="220">
        <v>91</v>
      </c>
      <c r="N46" s="105">
        <v>91.1</v>
      </c>
      <c r="O46" s="105">
        <v>88</v>
      </c>
      <c r="P46" s="105">
        <v>95.9</v>
      </c>
      <c r="Q46" s="219"/>
      <c r="R46" s="219">
        <v>94.4</v>
      </c>
      <c r="S46" s="219">
        <v>87.8</v>
      </c>
      <c r="T46" s="104">
        <v>90.8</v>
      </c>
      <c r="U46" s="104">
        <v>77.7</v>
      </c>
      <c r="V46" s="221">
        <v>89.2</v>
      </c>
    </row>
    <row r="47" spans="1:22">
      <c r="B47" s="492">
        <v>46274</v>
      </c>
      <c r="C47" s="105">
        <v>91.4</v>
      </c>
      <c r="D47" s="105">
        <v>92.5</v>
      </c>
      <c r="E47" s="105">
        <v>93.9</v>
      </c>
      <c r="F47" s="105"/>
      <c r="G47" s="105">
        <v>88.9</v>
      </c>
      <c r="H47" s="105">
        <v>90.6</v>
      </c>
      <c r="I47" s="105">
        <v>90</v>
      </c>
      <c r="J47" s="105">
        <v>93.5</v>
      </c>
      <c r="K47" s="257">
        <v>64.900000000000006</v>
      </c>
      <c r="L47" s="248"/>
      <c r="M47" s="220">
        <v>90.9</v>
      </c>
      <c r="N47" s="105">
        <v>91.8</v>
      </c>
      <c r="O47" s="105">
        <v>89.8</v>
      </c>
      <c r="P47" s="105">
        <v>95.4</v>
      </c>
      <c r="Q47" s="219">
        <v>88.3</v>
      </c>
      <c r="R47" s="219">
        <v>94.2</v>
      </c>
      <c r="S47" s="219">
        <v>91.9</v>
      </c>
      <c r="T47" s="104">
        <v>90.2</v>
      </c>
      <c r="U47" s="104">
        <v>79.099999999999994</v>
      </c>
      <c r="V47" s="221">
        <v>87.4</v>
      </c>
    </row>
    <row r="48" spans="1:22">
      <c r="B48" s="492">
        <v>46275</v>
      </c>
      <c r="C48" s="105">
        <v>95</v>
      </c>
      <c r="D48" s="105">
        <v>89.5</v>
      </c>
      <c r="E48" s="105">
        <v>91.8</v>
      </c>
      <c r="F48" s="105"/>
      <c r="G48" s="105">
        <v>93.9</v>
      </c>
      <c r="H48" s="105">
        <v>94.8</v>
      </c>
      <c r="I48" s="105">
        <v>92.5</v>
      </c>
      <c r="J48" s="105">
        <v>92</v>
      </c>
      <c r="K48" s="257"/>
      <c r="L48" s="249"/>
      <c r="M48" s="220">
        <v>90.9</v>
      </c>
      <c r="N48" s="105">
        <v>91</v>
      </c>
      <c r="O48" s="105">
        <v>93.8</v>
      </c>
      <c r="P48" s="105">
        <v>93.4</v>
      </c>
      <c r="Q48" s="255">
        <v>87.3</v>
      </c>
      <c r="R48" s="255">
        <v>94.2</v>
      </c>
      <c r="S48" s="255">
        <v>92.1</v>
      </c>
      <c r="T48" s="104">
        <v>91.2</v>
      </c>
      <c r="U48" s="104"/>
      <c r="V48" s="221">
        <v>88.9</v>
      </c>
    </row>
    <row r="49" spans="1:23">
      <c r="B49" s="492">
        <v>46276</v>
      </c>
      <c r="C49" s="105">
        <v>92.3</v>
      </c>
      <c r="D49" s="105">
        <v>88.7</v>
      </c>
      <c r="E49" s="105">
        <v>86.2</v>
      </c>
      <c r="F49" s="105"/>
      <c r="G49" s="105">
        <v>92.3</v>
      </c>
      <c r="H49" s="105">
        <v>93.1</v>
      </c>
      <c r="I49" s="105">
        <v>94.4</v>
      </c>
      <c r="J49" s="105">
        <v>93.1</v>
      </c>
      <c r="K49" s="257">
        <v>65.400000000000006</v>
      </c>
      <c r="L49" s="249"/>
      <c r="M49" s="220">
        <v>92.6</v>
      </c>
      <c r="N49" s="105">
        <v>88.9</v>
      </c>
      <c r="O49" s="105">
        <v>91.7</v>
      </c>
      <c r="P49" s="254">
        <v>90.5</v>
      </c>
      <c r="Q49" s="253">
        <v>90.3</v>
      </c>
      <c r="R49" s="253">
        <v>91.9</v>
      </c>
      <c r="S49" s="253">
        <v>91.7</v>
      </c>
      <c r="T49" s="259">
        <v>90.9</v>
      </c>
      <c r="U49" s="259">
        <v>78.7</v>
      </c>
      <c r="V49" s="256">
        <v>88.9</v>
      </c>
    </row>
    <row r="50" spans="1:23">
      <c r="B50" s="492">
        <v>46277</v>
      </c>
      <c r="C50" s="105"/>
      <c r="D50" s="105"/>
      <c r="E50" s="105"/>
      <c r="F50" s="105"/>
      <c r="G50" s="105"/>
      <c r="H50" s="105"/>
      <c r="I50" s="105"/>
      <c r="J50" s="105"/>
      <c r="K50" s="257"/>
      <c r="L50" s="249"/>
      <c r="M50" s="220"/>
      <c r="N50" s="105"/>
      <c r="O50" s="105"/>
      <c r="P50" s="254"/>
      <c r="Q50" s="253"/>
      <c r="R50" s="253"/>
      <c r="S50" s="258"/>
      <c r="T50" s="253"/>
      <c r="U50" s="253"/>
      <c r="V50" s="257"/>
    </row>
    <row r="51" spans="1:23">
      <c r="B51" s="492">
        <v>46278</v>
      </c>
      <c r="C51" s="105"/>
      <c r="D51" s="105"/>
      <c r="E51" s="105"/>
      <c r="F51" s="105"/>
      <c r="G51" s="105"/>
      <c r="H51" s="105"/>
      <c r="I51" s="105"/>
      <c r="J51" s="105"/>
      <c r="K51" s="257"/>
      <c r="L51" s="249"/>
      <c r="M51" s="220"/>
      <c r="N51" s="105"/>
      <c r="O51" s="105"/>
      <c r="P51" s="254"/>
      <c r="Q51" s="253"/>
      <c r="R51" s="253"/>
      <c r="S51" s="258"/>
      <c r="T51" s="253"/>
      <c r="U51" s="253"/>
      <c r="V51" s="257"/>
    </row>
    <row r="52" spans="1:23">
      <c r="A52" s="859"/>
      <c r="B52" s="910">
        <v>46279</v>
      </c>
      <c r="C52" s="860"/>
      <c r="D52" s="860">
        <v>91.4</v>
      </c>
      <c r="E52" s="860">
        <v>90</v>
      </c>
      <c r="F52" s="860">
        <v>93.7</v>
      </c>
      <c r="G52" s="860">
        <v>91.4</v>
      </c>
      <c r="H52" s="860">
        <v>93.1</v>
      </c>
      <c r="I52" s="860">
        <v>94.8</v>
      </c>
      <c r="J52" s="860">
        <v>95.4</v>
      </c>
      <c r="K52" s="861">
        <v>62.7</v>
      </c>
      <c r="L52" s="863"/>
      <c r="M52" s="864">
        <v>92.9</v>
      </c>
      <c r="N52" s="860">
        <v>90</v>
      </c>
      <c r="O52" s="860">
        <v>88.9</v>
      </c>
      <c r="P52" s="865"/>
      <c r="Q52" s="866">
        <v>87.7</v>
      </c>
      <c r="R52" s="866">
        <v>89.7</v>
      </c>
      <c r="S52" s="867">
        <v>87.5</v>
      </c>
      <c r="T52" s="866">
        <v>90</v>
      </c>
      <c r="U52" s="866">
        <v>76</v>
      </c>
      <c r="V52" s="861">
        <v>88.8</v>
      </c>
      <c r="W52" t="s">
        <v>703</v>
      </c>
    </row>
    <row r="53" spans="1:23">
      <c r="B53" s="492">
        <v>46280</v>
      </c>
      <c r="C53" s="105">
        <v>92.5</v>
      </c>
      <c r="D53" s="105">
        <v>90.8</v>
      </c>
      <c r="E53" s="105"/>
      <c r="F53" s="105"/>
      <c r="G53" s="105">
        <v>94.4</v>
      </c>
      <c r="H53" s="105">
        <v>91</v>
      </c>
      <c r="I53" s="105">
        <v>93.1</v>
      </c>
      <c r="J53" s="105">
        <v>95.2</v>
      </c>
      <c r="K53" s="862">
        <v>67.7</v>
      </c>
      <c r="L53" s="249"/>
      <c r="M53" s="220">
        <v>91.3</v>
      </c>
      <c r="N53" s="105">
        <v>92.2</v>
      </c>
      <c r="O53" s="105">
        <v>94.9</v>
      </c>
      <c r="P53" s="254"/>
      <c r="Q53" s="868">
        <v>87.9</v>
      </c>
      <c r="R53" s="868">
        <v>90</v>
      </c>
      <c r="S53" s="869">
        <v>88.9</v>
      </c>
      <c r="T53" s="868">
        <v>91.7</v>
      </c>
      <c r="U53" s="868">
        <v>76.3</v>
      </c>
      <c r="V53" s="862"/>
    </row>
    <row r="54" spans="1:23">
      <c r="B54" s="492">
        <v>46281</v>
      </c>
      <c r="C54" s="105">
        <v>91.8</v>
      </c>
      <c r="D54" s="105">
        <v>89.8</v>
      </c>
      <c r="E54" s="105"/>
      <c r="F54" s="105"/>
      <c r="G54" s="105">
        <v>92.5</v>
      </c>
      <c r="H54" s="105">
        <v>92.9</v>
      </c>
      <c r="I54" s="105">
        <v>91.8</v>
      </c>
      <c r="J54" s="105">
        <v>92.7</v>
      </c>
      <c r="K54" s="257">
        <v>64.400000000000006</v>
      </c>
      <c r="L54" s="249"/>
      <c r="M54" s="220">
        <v>92.5</v>
      </c>
      <c r="N54" s="105">
        <v>92.3</v>
      </c>
      <c r="O54" s="105">
        <v>92.5</v>
      </c>
      <c r="P54" s="254">
        <v>91.2</v>
      </c>
      <c r="Q54" s="253">
        <v>89.1</v>
      </c>
      <c r="R54" s="253">
        <v>90.4</v>
      </c>
      <c r="S54" s="258">
        <v>88.2</v>
      </c>
      <c r="T54" s="253">
        <v>90.9</v>
      </c>
      <c r="U54" s="253">
        <v>75.8</v>
      </c>
      <c r="V54" s="257"/>
    </row>
    <row r="55" spans="1:23">
      <c r="B55" s="492">
        <v>46282</v>
      </c>
      <c r="C55" s="105">
        <v>90.9</v>
      </c>
      <c r="D55" s="105">
        <v>93.3</v>
      </c>
      <c r="E55" s="105"/>
      <c r="F55" s="105"/>
      <c r="G55" s="105">
        <v>90.2</v>
      </c>
      <c r="H55" s="105">
        <v>90.8</v>
      </c>
      <c r="I55" s="105"/>
      <c r="J55" s="105">
        <v>92.1</v>
      </c>
      <c r="K55" s="257">
        <v>66.3</v>
      </c>
      <c r="L55" s="249"/>
      <c r="M55" s="220">
        <v>92.1</v>
      </c>
      <c r="N55" s="105">
        <v>90.7</v>
      </c>
      <c r="O55" s="105">
        <v>92.2</v>
      </c>
      <c r="P55" s="254">
        <v>85</v>
      </c>
      <c r="Q55" s="253">
        <v>91.2</v>
      </c>
      <c r="R55" s="253">
        <v>87.1</v>
      </c>
      <c r="S55" s="258"/>
      <c r="T55" s="253">
        <v>90.1</v>
      </c>
      <c r="U55" s="253">
        <v>76.8</v>
      </c>
      <c r="V55" s="257"/>
    </row>
    <row r="56" spans="1:23">
      <c r="B56" s="492">
        <v>46283</v>
      </c>
      <c r="C56" s="105">
        <v>90.5</v>
      </c>
      <c r="D56" s="105">
        <v>90.2</v>
      </c>
      <c r="E56" s="105"/>
      <c r="F56" s="105">
        <v>91.4</v>
      </c>
      <c r="G56" s="105">
        <v>87.5</v>
      </c>
      <c r="H56" s="105">
        <v>90.2</v>
      </c>
      <c r="I56" s="105"/>
      <c r="J56" s="105">
        <v>89.5</v>
      </c>
      <c r="K56" s="257">
        <v>64.8</v>
      </c>
      <c r="L56" s="249"/>
      <c r="M56" s="220">
        <v>90.3</v>
      </c>
      <c r="N56" s="105">
        <v>91.4</v>
      </c>
      <c r="O56" s="105">
        <v>90.4</v>
      </c>
      <c r="P56" s="254">
        <v>93.3</v>
      </c>
      <c r="Q56" s="253">
        <v>90.3</v>
      </c>
      <c r="R56" s="253">
        <v>88.4</v>
      </c>
      <c r="S56" s="258">
        <v>83.3</v>
      </c>
      <c r="T56" s="253">
        <v>89.4</v>
      </c>
      <c r="U56" s="253">
        <v>77.3</v>
      </c>
      <c r="V56" s="257"/>
    </row>
    <row r="57" spans="1:23">
      <c r="B57" s="492">
        <v>46284</v>
      </c>
      <c r="C57" s="105">
        <v>91.6</v>
      </c>
      <c r="D57" s="105">
        <v>86.8</v>
      </c>
      <c r="E57" s="105"/>
      <c r="F57" s="105"/>
      <c r="G57" s="105">
        <v>94.1</v>
      </c>
      <c r="H57" s="105">
        <v>92</v>
      </c>
      <c r="I57" s="105">
        <v>0</v>
      </c>
      <c r="J57" s="105">
        <v>94.4</v>
      </c>
      <c r="K57" s="257">
        <v>65.3</v>
      </c>
      <c r="L57" s="249"/>
      <c r="M57" s="220">
        <v>91.6</v>
      </c>
      <c r="N57" s="105">
        <v>92.9</v>
      </c>
      <c r="O57" s="105">
        <v>89.1</v>
      </c>
      <c r="P57" s="254"/>
      <c r="Q57" s="253">
        <v>92.2</v>
      </c>
      <c r="R57" s="253">
        <v>89.2</v>
      </c>
      <c r="S57" s="258"/>
      <c r="T57" s="253">
        <v>90</v>
      </c>
      <c r="U57" s="253">
        <v>79.099999999999994</v>
      </c>
      <c r="V57" s="257"/>
    </row>
    <row r="58" spans="1:23">
      <c r="B58" s="492">
        <v>46285</v>
      </c>
      <c r="C58" s="105"/>
      <c r="D58" s="105"/>
      <c r="E58" s="105"/>
      <c r="F58" s="105"/>
      <c r="G58" s="105"/>
      <c r="H58" s="105"/>
      <c r="I58" s="105"/>
      <c r="J58" s="105"/>
      <c r="K58" s="257"/>
      <c r="L58" s="249"/>
      <c r="M58" s="220"/>
      <c r="N58" s="105"/>
      <c r="O58" s="105"/>
      <c r="P58" s="254"/>
      <c r="Q58" s="253"/>
      <c r="R58" s="253"/>
      <c r="S58" s="258"/>
      <c r="T58" s="253"/>
      <c r="U58" s="253"/>
      <c r="V58" s="257"/>
    </row>
    <row r="59" spans="1:23">
      <c r="A59" s="859"/>
      <c r="B59" s="910">
        <v>46286</v>
      </c>
      <c r="C59" s="860">
        <v>89.1</v>
      </c>
      <c r="D59" s="860"/>
      <c r="E59" s="860">
        <v>89.5</v>
      </c>
      <c r="F59" s="860">
        <v>87.2</v>
      </c>
      <c r="G59" s="860">
        <v>90.4</v>
      </c>
      <c r="H59" s="860">
        <v>88.1</v>
      </c>
      <c r="I59" s="860"/>
      <c r="J59" s="860">
        <v>90</v>
      </c>
      <c r="K59" s="861">
        <v>63.7</v>
      </c>
      <c r="L59" s="863"/>
      <c r="M59" s="864">
        <v>89.6</v>
      </c>
      <c r="N59" s="105">
        <v>86.8</v>
      </c>
      <c r="O59" s="860">
        <v>82.9</v>
      </c>
      <c r="P59" s="865">
        <v>87</v>
      </c>
      <c r="Q59" s="866">
        <v>90.3</v>
      </c>
      <c r="R59" s="866">
        <v>92.8</v>
      </c>
      <c r="S59" s="867"/>
      <c r="T59" s="866">
        <v>89.5</v>
      </c>
      <c r="U59" s="866">
        <v>76.900000000000006</v>
      </c>
      <c r="V59" s="861">
        <v>84.4</v>
      </c>
    </row>
    <row r="60" spans="1:23">
      <c r="B60" s="492">
        <v>46287</v>
      </c>
      <c r="C60" s="105">
        <v>87.4</v>
      </c>
      <c r="D60" s="105"/>
      <c r="E60" s="105">
        <v>87.2</v>
      </c>
      <c r="F60" s="105">
        <v>85.1</v>
      </c>
      <c r="G60" s="105">
        <v>88.7</v>
      </c>
      <c r="H60" s="105">
        <v>86.4</v>
      </c>
      <c r="I60" s="105"/>
      <c r="J60" s="105">
        <v>89.1</v>
      </c>
      <c r="K60" s="862">
        <v>63.5</v>
      </c>
      <c r="L60" s="247"/>
      <c r="M60" s="220">
        <v>90.9</v>
      </c>
      <c r="N60" s="105">
        <v>81.400000000000006</v>
      </c>
      <c r="O60" s="105">
        <v>83.9</v>
      </c>
      <c r="P60" s="254">
        <v>85.5</v>
      </c>
      <c r="Q60" s="868">
        <v>94.6</v>
      </c>
      <c r="R60" s="868">
        <v>88.2</v>
      </c>
      <c r="S60" s="869">
        <v>86.6</v>
      </c>
      <c r="T60" s="868">
        <v>89.6</v>
      </c>
      <c r="U60" s="868">
        <v>78.400000000000006</v>
      </c>
      <c r="V60" s="862">
        <v>79.3</v>
      </c>
    </row>
    <row r="61" spans="1:23">
      <c r="B61" s="492">
        <v>46288</v>
      </c>
      <c r="C61" s="105">
        <v>85.4</v>
      </c>
      <c r="D61" s="105"/>
      <c r="E61" s="105">
        <v>86.6</v>
      </c>
      <c r="F61" s="105">
        <v>80.7</v>
      </c>
      <c r="G61" s="105">
        <v>86.6</v>
      </c>
      <c r="H61" s="105">
        <v>84.1</v>
      </c>
      <c r="I61" s="105">
        <v>91.8</v>
      </c>
      <c r="J61" s="105">
        <v>86.6</v>
      </c>
      <c r="K61" s="257">
        <v>62</v>
      </c>
      <c r="L61" s="249"/>
      <c r="M61" s="220">
        <v>90.8</v>
      </c>
      <c r="N61" s="105">
        <v>80.5</v>
      </c>
      <c r="O61" s="105">
        <v>81.5</v>
      </c>
      <c r="P61" s="254">
        <v>83.8</v>
      </c>
      <c r="Q61" s="253">
        <v>94.4</v>
      </c>
      <c r="R61" s="253">
        <v>88</v>
      </c>
      <c r="S61" s="258">
        <v>86</v>
      </c>
      <c r="T61" s="253">
        <v>88</v>
      </c>
      <c r="U61" s="253">
        <v>76.7</v>
      </c>
      <c r="V61" s="257">
        <v>78.900000000000006</v>
      </c>
    </row>
    <row r="62" spans="1:23">
      <c r="B62" s="492">
        <v>46289</v>
      </c>
      <c r="C62" s="105">
        <v>88.5</v>
      </c>
      <c r="D62" s="105">
        <v>83</v>
      </c>
      <c r="E62" s="105">
        <v>89.5</v>
      </c>
      <c r="F62" s="105"/>
      <c r="G62" s="105">
        <v>88.1</v>
      </c>
      <c r="H62" s="105">
        <v>87.4</v>
      </c>
      <c r="I62" s="105">
        <v>89.7</v>
      </c>
      <c r="J62" s="105">
        <v>88.1</v>
      </c>
      <c r="K62" s="257">
        <v>63</v>
      </c>
      <c r="L62" s="250"/>
      <c r="M62" s="220">
        <v>90.1</v>
      </c>
      <c r="N62" s="105">
        <v>88.5</v>
      </c>
      <c r="O62" s="105"/>
      <c r="P62" s="254"/>
      <c r="Q62" s="253">
        <v>97.6</v>
      </c>
      <c r="R62" s="253">
        <v>87.9</v>
      </c>
      <c r="S62" s="258">
        <v>84.9</v>
      </c>
      <c r="T62" s="253">
        <v>87.7</v>
      </c>
      <c r="U62" s="253">
        <v>75.599999999999994</v>
      </c>
      <c r="V62" s="257">
        <v>82.1</v>
      </c>
    </row>
    <row r="63" spans="1:23">
      <c r="B63" s="492">
        <v>46290</v>
      </c>
      <c r="C63" s="105">
        <v>87.9</v>
      </c>
      <c r="D63" s="105">
        <v>84.5</v>
      </c>
      <c r="E63" s="105">
        <v>88.5</v>
      </c>
      <c r="F63" s="105"/>
      <c r="G63" s="105">
        <v>90.4</v>
      </c>
      <c r="H63" s="105">
        <v>89.8</v>
      </c>
      <c r="I63" s="105">
        <v>92.1</v>
      </c>
      <c r="J63" s="105">
        <v>91.4</v>
      </c>
      <c r="K63" s="257">
        <v>62.8</v>
      </c>
      <c r="L63" s="249"/>
      <c r="M63" s="220">
        <v>85.2</v>
      </c>
      <c r="N63" s="105">
        <v>92.5</v>
      </c>
      <c r="O63" s="105"/>
      <c r="P63" s="254">
        <v>83.5</v>
      </c>
      <c r="Q63" s="253">
        <v>97.3</v>
      </c>
      <c r="R63" s="253">
        <v>85.4</v>
      </c>
      <c r="S63" s="258">
        <v>83.6</v>
      </c>
      <c r="T63" s="253">
        <v>86.9</v>
      </c>
      <c r="U63" s="253">
        <v>74.7</v>
      </c>
      <c r="V63" s="257">
        <v>78.400000000000006</v>
      </c>
    </row>
    <row r="64" spans="1:23">
      <c r="B64" s="492">
        <v>46291</v>
      </c>
      <c r="C64" s="105">
        <v>87.9</v>
      </c>
      <c r="D64" s="105">
        <v>87.7</v>
      </c>
      <c r="E64" s="105">
        <v>92</v>
      </c>
      <c r="F64" s="105"/>
      <c r="G64" s="105">
        <v>93.7</v>
      </c>
      <c r="H64" s="105">
        <v>92.9</v>
      </c>
      <c r="I64" s="105">
        <v>92.3</v>
      </c>
      <c r="J64" s="105">
        <v>95</v>
      </c>
      <c r="K64" s="257"/>
      <c r="L64" s="249"/>
      <c r="M64" s="220">
        <v>90.3</v>
      </c>
      <c r="N64" s="105">
        <v>92.2</v>
      </c>
      <c r="O64" s="105">
        <v>90.7</v>
      </c>
      <c r="P64" s="254">
        <v>82.6</v>
      </c>
      <c r="Q64" s="253">
        <v>96.7</v>
      </c>
      <c r="R64" s="253">
        <v>86</v>
      </c>
      <c r="S64" s="258">
        <v>83.9</v>
      </c>
      <c r="T64" s="253">
        <v>86.1</v>
      </c>
      <c r="U64" s="253"/>
      <c r="V64" s="257">
        <v>77.5</v>
      </c>
    </row>
    <row r="65" spans="2:22">
      <c r="B65" s="492">
        <v>46292</v>
      </c>
      <c r="C65" s="105"/>
      <c r="D65" s="105"/>
      <c r="E65" s="105"/>
      <c r="F65" s="105"/>
      <c r="G65" s="105"/>
      <c r="H65" s="105"/>
      <c r="I65" s="105"/>
      <c r="J65" s="105"/>
      <c r="K65" s="257"/>
      <c r="L65" s="249"/>
      <c r="M65" s="220"/>
      <c r="N65" s="105"/>
      <c r="O65" s="105"/>
      <c r="P65" s="254"/>
      <c r="Q65" s="253"/>
      <c r="R65" s="253"/>
      <c r="S65" s="258"/>
      <c r="T65" s="253"/>
      <c r="U65" s="253"/>
      <c r="V65" s="257"/>
    </row>
    <row r="66" spans="2:22">
      <c r="B66" s="492">
        <v>46293</v>
      </c>
      <c r="C66" s="105"/>
      <c r="D66" s="105"/>
      <c r="E66" s="105"/>
      <c r="F66" s="105"/>
      <c r="G66" s="105"/>
      <c r="H66" s="105"/>
      <c r="I66" s="105"/>
      <c r="J66" s="105"/>
      <c r="K66" s="257"/>
      <c r="L66" s="249"/>
      <c r="M66" s="220"/>
      <c r="N66" s="105"/>
      <c r="O66" s="105"/>
      <c r="P66" s="254"/>
      <c r="Q66" s="253"/>
      <c r="R66" s="253"/>
      <c r="S66" s="258"/>
      <c r="T66" s="253"/>
      <c r="U66" s="253"/>
      <c r="V66" s="257"/>
    </row>
    <row r="67" spans="2:22">
      <c r="B67" s="492">
        <v>46294</v>
      </c>
      <c r="C67" s="105"/>
      <c r="D67" s="105"/>
      <c r="E67" s="105"/>
      <c r="F67" s="105"/>
      <c r="G67" s="105"/>
      <c r="H67" s="105"/>
      <c r="I67" s="105"/>
      <c r="J67" s="105"/>
      <c r="K67" s="257"/>
      <c r="L67" s="249"/>
      <c r="M67" s="220"/>
      <c r="N67" s="105"/>
      <c r="O67" s="105"/>
      <c r="P67" s="254"/>
      <c r="Q67" s="253"/>
      <c r="R67" s="253"/>
      <c r="S67" s="258"/>
      <c r="T67" s="253"/>
      <c r="U67" s="253"/>
      <c r="V67" s="257"/>
    </row>
    <row r="68" spans="2:22">
      <c r="B68" s="492">
        <v>46295</v>
      </c>
      <c r="C68" s="105"/>
      <c r="D68" s="105"/>
      <c r="E68" s="105"/>
      <c r="F68" s="105"/>
      <c r="G68" s="105"/>
      <c r="H68" s="105"/>
      <c r="I68" s="105"/>
      <c r="J68" s="105"/>
      <c r="K68" s="257"/>
      <c r="L68" s="249"/>
      <c r="M68" s="220"/>
      <c r="N68" s="105"/>
      <c r="O68" s="105"/>
      <c r="P68" s="254"/>
      <c r="Q68" s="253"/>
      <c r="R68" s="253"/>
      <c r="S68" s="258"/>
      <c r="T68" s="253"/>
      <c r="U68" s="253"/>
      <c r="V68" s="257"/>
    </row>
  </sheetData>
  <mergeCells count="5">
    <mergeCell ref="C36:K36"/>
    <mergeCell ref="M36:V36"/>
    <mergeCell ref="B36:B37"/>
    <mergeCell ref="B33:I33"/>
    <mergeCell ref="B34:I34"/>
  </mergeCells>
  <conditionalFormatting sqref="N39:P68 D39:D68">
    <cfRule type="cellIs" dxfId="36" priority="49" operator="greaterThan">
      <formula>$D$37</formula>
    </cfRule>
  </conditionalFormatting>
  <conditionalFormatting sqref="D39:D68">
    <cfRule type="cellIs" dxfId="35" priority="48" operator="lessThan">
      <formula>88.5</formula>
    </cfRule>
  </conditionalFormatting>
  <conditionalFormatting sqref="M39:M68">
    <cfRule type="cellIs" dxfId="34" priority="41" operator="greaterThan">
      <formula>$M$37</formula>
    </cfRule>
  </conditionalFormatting>
  <conditionalFormatting sqref="M39:M68">
    <cfRule type="cellIs" dxfId="33" priority="40" operator="lessThan">
      <formula>90</formula>
    </cfRule>
  </conditionalFormatting>
  <conditionalFormatting sqref="K39:K68">
    <cfRule type="cellIs" dxfId="32" priority="39" operator="greaterThan">
      <formula>$K$37</formula>
    </cfRule>
  </conditionalFormatting>
  <conditionalFormatting sqref="K39:K68">
    <cfRule type="cellIs" dxfId="31" priority="38" operator="lessThan">
      <formula>63</formula>
    </cfRule>
  </conditionalFormatting>
  <conditionalFormatting sqref="T39:T68">
    <cfRule type="cellIs" dxfId="30" priority="37" operator="greaterThanOrEqual">
      <formula>$T$37</formula>
    </cfRule>
  </conditionalFormatting>
  <conditionalFormatting sqref="T39:T68">
    <cfRule type="cellIs" dxfId="29" priority="36" operator="lessThan">
      <formula>87</formula>
    </cfRule>
  </conditionalFormatting>
  <conditionalFormatting sqref="U39:U68">
    <cfRule type="cellIs" dxfId="28" priority="35" operator="greaterThanOrEqual">
      <formula>$U$37</formula>
    </cfRule>
  </conditionalFormatting>
  <conditionalFormatting sqref="U39:U68">
    <cfRule type="cellIs" dxfId="27" priority="34" operator="lessThan">
      <formula>77</formula>
    </cfRule>
  </conditionalFormatting>
  <conditionalFormatting sqref="V39:V68">
    <cfRule type="cellIs" dxfId="26" priority="33" operator="greaterThanOrEqual">
      <formula>$V$37</formula>
    </cfRule>
  </conditionalFormatting>
  <conditionalFormatting sqref="V39:V68">
    <cfRule type="cellIs" dxfId="25" priority="32" operator="lessThan">
      <formula>86</formula>
    </cfRule>
  </conditionalFormatting>
  <conditionalFormatting sqref="Q39:V68 K39:K68 D39:F68">
    <cfRule type="cellIs" dxfId="24" priority="30" operator="equal">
      <formula>0</formula>
    </cfRule>
  </conditionalFormatting>
  <conditionalFormatting sqref="M39:M68">
    <cfRule type="cellIs" dxfId="23" priority="29" operator="equal">
      <formula>0</formula>
    </cfRule>
  </conditionalFormatting>
  <conditionalFormatting sqref="N39:P68 D39:D68">
    <cfRule type="cellIs" dxfId="22" priority="28" operator="between">
      <formula>88.6</formula>
      <formula>90</formula>
    </cfRule>
  </conditionalFormatting>
  <conditionalFormatting sqref="E39:F68">
    <cfRule type="cellIs" dxfId="21" priority="27" operator="greaterThan">
      <formula>$D$37</formula>
    </cfRule>
  </conditionalFormatting>
  <conditionalFormatting sqref="N39:P68 E39:F68">
    <cfRule type="cellIs" dxfId="20" priority="26" operator="between">
      <formula>1</formula>
      <formula>88.5</formula>
    </cfRule>
  </conditionalFormatting>
  <conditionalFormatting sqref="E39:F68">
    <cfRule type="cellIs" dxfId="19" priority="25" operator="between">
      <formula>88.5</formula>
      <formula>90</formula>
    </cfRule>
  </conditionalFormatting>
  <conditionalFormatting sqref="N39:P68">
    <cfRule type="cellIs" dxfId="18" priority="22" operator="equal">
      <formula>0</formula>
    </cfRule>
  </conditionalFormatting>
  <conditionalFormatting sqref="G39:J68">
    <cfRule type="cellIs" dxfId="17" priority="17" operator="greaterThanOrEqual">
      <formula>$C$37</formula>
    </cfRule>
  </conditionalFormatting>
  <conditionalFormatting sqref="G39:J68">
    <cfRule type="cellIs" dxfId="16" priority="16" operator="lessThan">
      <formula>90</formula>
    </cfRule>
  </conditionalFormatting>
  <conditionalFormatting sqref="G39:J68">
    <cfRule type="cellIs" dxfId="15" priority="15" operator="equal">
      <formula>0</formula>
    </cfRule>
  </conditionalFormatting>
  <conditionalFormatting sqref="G39:J68">
    <cfRule type="cellIs" dxfId="14" priority="14" operator="between">
      <formula>90</formula>
      <formula>91.9</formula>
    </cfRule>
  </conditionalFormatting>
  <conditionalFormatting sqref="C39:C68">
    <cfRule type="cellIs" dxfId="13" priority="13" operator="greaterThan">
      <formula>$C$37</formula>
    </cfRule>
  </conditionalFormatting>
  <conditionalFormatting sqref="C39:C68">
    <cfRule type="cellIs" dxfId="12" priority="12" operator="lessThan">
      <formula>90</formula>
    </cfRule>
  </conditionalFormatting>
  <conditionalFormatting sqref="C39:C68">
    <cfRule type="cellIs" dxfId="11" priority="11" operator="equal">
      <formula>0</formula>
    </cfRule>
  </conditionalFormatting>
  <conditionalFormatting sqref="C39:C68">
    <cfRule type="cellIs" dxfId="10" priority="10" operator="between">
      <formula>90</formula>
      <formula>92</formula>
    </cfRule>
  </conditionalFormatting>
  <conditionalFormatting sqref="M39">
    <cfRule type="cellIs" dxfId="9" priority="9" operator="between">
      <formula>90</formula>
      <formula>92</formula>
    </cfRule>
  </conditionalFormatting>
  <conditionalFormatting sqref="Q39:S68">
    <cfRule type="cellIs" dxfId="8" priority="8" operator="greaterThanOrEqual">
      <formula>$C$37</formula>
    </cfRule>
  </conditionalFormatting>
  <conditionalFormatting sqref="Q39:S68">
    <cfRule type="cellIs" dxfId="7" priority="7" operator="between">
      <formula>1</formula>
      <formula>90</formula>
    </cfRule>
  </conditionalFormatting>
  <conditionalFormatting sqref="Q39:S68">
    <cfRule type="cellIs" dxfId="6" priority="6" operator="between">
      <formula>90</formula>
      <formula>91.9</formula>
    </cfRule>
  </conditionalFormatting>
  <conditionalFormatting sqref="K39:K68">
    <cfRule type="cellIs" dxfId="5" priority="5" operator="between">
      <formula>63</formula>
      <formula>65</formula>
    </cfRule>
  </conditionalFormatting>
  <conditionalFormatting sqref="T39:T68">
    <cfRule type="cellIs" dxfId="4" priority="4" operator="between">
      <formula>87</formula>
      <formula>89</formula>
    </cfRule>
  </conditionalFormatting>
  <conditionalFormatting sqref="U39:U68">
    <cfRule type="cellIs" dxfId="3" priority="3" operator="between">
      <formula>77</formula>
      <formula>78.9</formula>
    </cfRule>
  </conditionalFormatting>
  <conditionalFormatting sqref="V39:V68">
    <cfRule type="cellIs" dxfId="2" priority="2" operator="between">
      <formula>86</formula>
      <formula>88</formula>
    </cfRule>
  </conditionalFormatting>
  <conditionalFormatting sqref="M39:M68">
    <cfRule type="cellIs" dxfId="1" priority="1" operator="between">
      <formula>90</formula>
      <formula>91.9</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D7E7E-46D4-4EBB-895C-F33A85A67D46}">
  <dimension ref="A1:AF75"/>
  <sheetViews>
    <sheetView topLeftCell="A49" workbookViewId="0">
      <selection activeCell="C6" sqref="C6"/>
    </sheetView>
  </sheetViews>
  <sheetFormatPr baseColWidth="10" defaultColWidth="9.140625" defaultRowHeight="15"/>
  <cols>
    <col min="2" max="2" width="18.42578125" customWidth="1"/>
    <col min="3" max="3" width="5.28515625" bestFit="1" customWidth="1"/>
    <col min="5" max="5" width="11.42578125" bestFit="1" customWidth="1"/>
    <col min="29" max="29" width="11.28515625" customWidth="1"/>
  </cols>
  <sheetData>
    <row r="1" spans="1:32">
      <c r="A1" s="98"/>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row>
    <row r="2" spans="1:32">
      <c r="A2" s="98"/>
      <c r="B2" s="98"/>
      <c r="C2" s="98"/>
      <c r="D2" s="98"/>
      <c r="E2" s="98"/>
      <c r="F2" s="98"/>
      <c r="G2" s="98"/>
      <c r="H2" s="98"/>
      <c r="I2" s="98"/>
      <c r="J2" s="98"/>
      <c r="K2" s="98"/>
      <c r="L2" s="98"/>
      <c r="M2" s="98"/>
      <c r="N2" s="98"/>
      <c r="O2" s="98"/>
      <c r="P2" s="98"/>
      <c r="Q2" s="98"/>
      <c r="R2" s="98"/>
      <c r="S2" s="98"/>
      <c r="T2" s="98"/>
      <c r="U2" s="98"/>
      <c r="V2" s="98"/>
      <c r="W2" s="98"/>
      <c r="X2" s="98"/>
      <c r="Y2" s="98"/>
      <c r="Z2" s="98"/>
      <c r="AA2" s="98"/>
      <c r="AB2" s="98"/>
      <c r="AC2" s="98"/>
      <c r="AD2" s="98"/>
      <c r="AE2" s="98"/>
      <c r="AF2" s="98"/>
    </row>
    <row r="3" spans="1:32">
      <c r="A3" s="98"/>
      <c r="B3" s="98"/>
      <c r="C3" s="98"/>
      <c r="D3" s="98"/>
      <c r="E3" s="1866" t="s">
        <v>422</v>
      </c>
      <c r="F3" s="1868" t="s">
        <v>682</v>
      </c>
      <c r="G3" s="1868"/>
      <c r="H3" s="1868"/>
      <c r="I3" s="1868"/>
      <c r="J3" s="1868"/>
      <c r="K3" s="1868"/>
      <c r="L3" s="1868"/>
      <c r="M3" s="1868"/>
      <c r="N3" s="1869"/>
      <c r="O3" s="1868" t="s">
        <v>683</v>
      </c>
      <c r="P3" s="1868"/>
      <c r="Q3" s="1868"/>
      <c r="R3" s="1868"/>
      <c r="S3" s="1868"/>
      <c r="T3" s="1868"/>
      <c r="U3" s="1868"/>
      <c r="V3" s="1868"/>
      <c r="W3" s="1868"/>
      <c r="X3" s="1869"/>
      <c r="Y3" s="98"/>
      <c r="Z3" s="98"/>
      <c r="AA3" s="98"/>
      <c r="AB3" s="98"/>
      <c r="AC3" s="98"/>
      <c r="AD3" s="98"/>
      <c r="AE3" s="98"/>
      <c r="AF3" s="98"/>
    </row>
    <row r="4" spans="1:32">
      <c r="A4" s="98"/>
      <c r="B4" s="98"/>
      <c r="C4" s="98"/>
      <c r="D4" s="98"/>
      <c r="E4" s="1867"/>
      <c r="F4" s="687" t="s">
        <v>684</v>
      </c>
      <c r="G4" s="687" t="s">
        <v>685</v>
      </c>
      <c r="H4" s="687" t="s">
        <v>686</v>
      </c>
      <c r="I4" s="687" t="s">
        <v>687</v>
      </c>
      <c r="J4" s="687" t="s">
        <v>688</v>
      </c>
      <c r="K4" s="687" t="s">
        <v>689</v>
      </c>
      <c r="L4" s="687" t="s">
        <v>690</v>
      </c>
      <c r="M4" s="687" t="s">
        <v>691</v>
      </c>
      <c r="N4" s="687" t="s">
        <v>692</v>
      </c>
      <c r="O4" s="687" t="s">
        <v>693</v>
      </c>
      <c r="P4" s="687" t="s">
        <v>704</v>
      </c>
      <c r="Q4" s="687" t="s">
        <v>695</v>
      </c>
      <c r="R4" s="687" t="s">
        <v>696</v>
      </c>
      <c r="S4" s="687" t="s">
        <v>697</v>
      </c>
      <c r="T4" s="687" t="s">
        <v>698</v>
      </c>
      <c r="U4" s="687" t="s">
        <v>699</v>
      </c>
      <c r="V4" s="687" t="s">
        <v>700</v>
      </c>
      <c r="W4" s="687" t="s">
        <v>701</v>
      </c>
      <c r="X4" s="687" t="s">
        <v>702</v>
      </c>
      <c r="Y4" s="98"/>
      <c r="Z4" s="98"/>
      <c r="AA4" s="98"/>
      <c r="AB4" s="98"/>
      <c r="AC4" s="98"/>
      <c r="AD4" s="98"/>
      <c r="AE4" s="98"/>
      <c r="AF4" s="98"/>
    </row>
    <row r="5" spans="1:32">
      <c r="A5" s="98"/>
      <c r="B5" s="97" t="s">
        <v>705</v>
      </c>
      <c r="C5" s="690" t="s">
        <v>706</v>
      </c>
      <c r="D5" s="98"/>
      <c r="E5" s="686" t="s">
        <v>707</v>
      </c>
      <c r="F5" s="687">
        <v>92</v>
      </c>
      <c r="G5" s="687">
        <v>92</v>
      </c>
      <c r="H5" s="687">
        <v>92</v>
      </c>
      <c r="I5" s="687">
        <v>92</v>
      </c>
      <c r="J5" s="687">
        <v>92</v>
      </c>
      <c r="K5" s="687">
        <v>92</v>
      </c>
      <c r="L5" s="687">
        <v>92</v>
      </c>
      <c r="M5" s="687">
        <v>92</v>
      </c>
      <c r="N5" s="687">
        <v>65</v>
      </c>
      <c r="O5" s="687">
        <v>92</v>
      </c>
      <c r="P5" s="687">
        <v>90</v>
      </c>
      <c r="Q5" s="687">
        <v>90</v>
      </c>
      <c r="R5" s="687">
        <v>90</v>
      </c>
      <c r="S5" s="687">
        <v>92</v>
      </c>
      <c r="T5" s="687">
        <v>92</v>
      </c>
      <c r="U5" s="687">
        <v>92</v>
      </c>
      <c r="V5" s="687">
        <v>89</v>
      </c>
      <c r="W5" s="687">
        <v>79</v>
      </c>
      <c r="X5" s="687">
        <v>88</v>
      </c>
      <c r="Y5" s="98"/>
      <c r="Z5" s="98"/>
      <c r="AA5" s="98"/>
      <c r="AB5" s="684" t="s">
        <v>708</v>
      </c>
      <c r="AC5" s="685" t="s">
        <v>709</v>
      </c>
      <c r="AD5" s="685" t="s">
        <v>710</v>
      </c>
      <c r="AE5" s="685" t="s">
        <v>711</v>
      </c>
      <c r="AF5" s="685" t="s">
        <v>712</v>
      </c>
    </row>
    <row r="6" spans="1:32">
      <c r="A6" s="98"/>
      <c r="B6" s="691">
        <v>92</v>
      </c>
      <c r="C6" s="692">
        <v>65</v>
      </c>
      <c r="D6" s="98"/>
      <c r="E6" s="693">
        <v>46235</v>
      </c>
      <c r="F6" s="689"/>
      <c r="G6" s="689"/>
      <c r="H6" s="689"/>
      <c r="I6" s="689"/>
      <c r="J6" s="689"/>
      <c r="K6" s="689"/>
      <c r="L6" s="689"/>
      <c r="M6" s="689"/>
      <c r="N6" s="689"/>
      <c r="O6" s="689"/>
      <c r="P6" s="689"/>
      <c r="Q6" s="689"/>
      <c r="R6" s="689"/>
      <c r="S6" s="689"/>
      <c r="T6" s="689"/>
      <c r="U6" s="689"/>
      <c r="V6" s="689"/>
      <c r="W6" s="689"/>
      <c r="X6" s="689"/>
      <c r="Y6" s="98"/>
      <c r="Z6" s="98"/>
      <c r="AA6" s="98"/>
      <c r="AB6" s="688">
        <v>90</v>
      </c>
      <c r="AC6" s="689">
        <v>92</v>
      </c>
      <c r="AD6" s="689">
        <v>89</v>
      </c>
      <c r="AE6" s="689">
        <v>79</v>
      </c>
      <c r="AF6" s="689">
        <v>88</v>
      </c>
    </row>
    <row r="7" spans="1:32">
      <c r="A7" s="98"/>
      <c r="B7" s="691">
        <v>92</v>
      </c>
      <c r="C7" s="692">
        <v>65</v>
      </c>
      <c r="D7" s="98"/>
      <c r="E7" s="693">
        <v>46236</v>
      </c>
      <c r="F7" s="689">
        <v>0</v>
      </c>
      <c r="G7" s="689">
        <v>0</v>
      </c>
      <c r="H7" s="689"/>
      <c r="I7" s="689"/>
      <c r="J7" s="689"/>
      <c r="K7" s="689"/>
      <c r="L7" s="689"/>
      <c r="M7" s="689"/>
      <c r="N7" s="689"/>
      <c r="O7" s="689"/>
      <c r="P7" s="689"/>
      <c r="Q7" s="689"/>
      <c r="R7" s="689"/>
      <c r="S7" s="689"/>
      <c r="T7" s="689"/>
      <c r="U7" s="689"/>
      <c r="V7" s="689"/>
      <c r="W7" s="689"/>
      <c r="X7" s="689"/>
      <c r="Y7" s="98"/>
      <c r="Z7" s="98"/>
      <c r="AA7" s="98"/>
      <c r="AB7" s="688">
        <v>90</v>
      </c>
      <c r="AC7" s="689">
        <v>92</v>
      </c>
      <c r="AD7" s="689">
        <v>89</v>
      </c>
      <c r="AE7" s="689">
        <v>79</v>
      </c>
      <c r="AF7" s="689">
        <v>88</v>
      </c>
    </row>
    <row r="8" spans="1:32">
      <c r="A8" s="98"/>
      <c r="B8" s="691">
        <v>92</v>
      </c>
      <c r="C8" s="692">
        <v>65</v>
      </c>
      <c r="D8" s="98"/>
      <c r="E8" s="693">
        <v>46237</v>
      </c>
      <c r="F8" s="689">
        <v>0</v>
      </c>
      <c r="G8" s="689">
        <v>0</v>
      </c>
      <c r="H8" s="689"/>
      <c r="I8" s="689"/>
      <c r="J8" s="689"/>
      <c r="K8" s="689"/>
      <c r="L8" s="689"/>
      <c r="M8" s="689"/>
      <c r="N8" s="689">
        <v>0</v>
      </c>
      <c r="O8" s="689"/>
      <c r="P8" s="689"/>
      <c r="Q8" s="689"/>
      <c r="R8" s="689"/>
      <c r="S8" s="689"/>
      <c r="T8" s="689"/>
      <c r="U8" s="689"/>
      <c r="V8" s="689"/>
      <c r="W8" s="689"/>
      <c r="X8" s="689"/>
      <c r="Y8" s="98"/>
      <c r="Z8" s="98"/>
      <c r="AA8" s="98"/>
      <c r="AB8" s="688">
        <v>90</v>
      </c>
      <c r="AC8" s="689">
        <v>92</v>
      </c>
      <c r="AD8" s="689">
        <v>89</v>
      </c>
      <c r="AE8" s="689">
        <v>79</v>
      </c>
      <c r="AF8" s="689">
        <v>88</v>
      </c>
    </row>
    <row r="9" spans="1:32">
      <c r="A9" s="98"/>
      <c r="B9" s="691">
        <v>92</v>
      </c>
      <c r="C9" s="692">
        <v>65</v>
      </c>
      <c r="D9" s="98"/>
      <c r="E9" s="693">
        <v>46238</v>
      </c>
      <c r="F9" s="689">
        <v>90.6</v>
      </c>
      <c r="G9" s="689">
        <v>85.3</v>
      </c>
      <c r="H9" s="689">
        <v>93.5</v>
      </c>
      <c r="I9" s="689">
        <v>91.8</v>
      </c>
      <c r="J9" s="689">
        <v>89.8</v>
      </c>
      <c r="K9" s="689">
        <v>93.9</v>
      </c>
      <c r="L9" s="689">
        <v>90.6</v>
      </c>
      <c r="M9" s="689">
        <v>87.5</v>
      </c>
      <c r="N9" s="689"/>
      <c r="O9" s="689">
        <v>83.5</v>
      </c>
      <c r="P9" s="689">
        <v>64.599999999999994</v>
      </c>
      <c r="Q9" s="689">
        <v>95.3</v>
      </c>
      <c r="R9" s="689">
        <v>87.4</v>
      </c>
      <c r="S9" s="689">
        <v>91.4</v>
      </c>
      <c r="T9" s="689">
        <v>91.9</v>
      </c>
      <c r="U9" s="689">
        <v>93.2</v>
      </c>
      <c r="V9" s="689">
        <v>90.9</v>
      </c>
      <c r="W9" s="689">
        <v>77.7</v>
      </c>
      <c r="X9" s="689">
        <v>72.5</v>
      </c>
      <c r="Y9" s="98"/>
      <c r="Z9" s="98"/>
      <c r="AA9" s="98"/>
      <c r="AB9" s="688">
        <v>90</v>
      </c>
      <c r="AC9" s="689">
        <v>92</v>
      </c>
      <c r="AD9" s="689">
        <v>89</v>
      </c>
      <c r="AE9" s="689">
        <v>79</v>
      </c>
      <c r="AF9" s="689">
        <v>88</v>
      </c>
    </row>
    <row r="10" spans="1:32">
      <c r="A10" s="98"/>
      <c r="B10" s="691">
        <v>92</v>
      </c>
      <c r="C10" s="692">
        <v>65</v>
      </c>
      <c r="D10" s="98"/>
      <c r="E10" s="693">
        <v>46239</v>
      </c>
      <c r="F10" s="689"/>
      <c r="G10" s="689">
        <v>81.599999999999994</v>
      </c>
      <c r="H10" s="689">
        <v>0</v>
      </c>
      <c r="I10" s="689">
        <v>87.9</v>
      </c>
      <c r="J10" s="689">
        <v>87.4</v>
      </c>
      <c r="K10" s="689">
        <v>90.2</v>
      </c>
      <c r="L10" s="689">
        <v>86.4</v>
      </c>
      <c r="M10" s="689">
        <v>86.2</v>
      </c>
      <c r="N10" s="689"/>
      <c r="O10" s="689">
        <v>86.1</v>
      </c>
      <c r="P10" s="689">
        <v>60.9</v>
      </c>
      <c r="Q10" s="689">
        <v>96.6</v>
      </c>
      <c r="R10" s="689">
        <v>85.7</v>
      </c>
      <c r="S10" s="689"/>
      <c r="T10" s="689">
        <v>88.6</v>
      </c>
      <c r="U10" s="689">
        <v>92.3</v>
      </c>
      <c r="V10" s="689">
        <v>86.9</v>
      </c>
      <c r="W10" s="689">
        <v>73.900000000000006</v>
      </c>
      <c r="X10" s="689">
        <v>72.3</v>
      </c>
      <c r="Y10" s="98"/>
      <c r="Z10" s="98"/>
      <c r="AA10" s="98"/>
      <c r="AB10" s="688">
        <v>90</v>
      </c>
      <c r="AC10" s="689">
        <v>92</v>
      </c>
      <c r="AD10" s="689">
        <v>89</v>
      </c>
      <c r="AE10" s="689">
        <v>79</v>
      </c>
      <c r="AF10" s="689">
        <v>88</v>
      </c>
    </row>
    <row r="11" spans="1:32">
      <c r="A11" s="98"/>
      <c r="B11" s="691">
        <v>92</v>
      </c>
      <c r="C11" s="692">
        <v>65</v>
      </c>
      <c r="D11" s="98"/>
      <c r="E11" s="693">
        <v>46240</v>
      </c>
      <c r="F11" s="689">
        <v>89.3</v>
      </c>
      <c r="G11" s="689">
        <v>0</v>
      </c>
      <c r="H11" s="689">
        <v>91.2</v>
      </c>
      <c r="I11" s="689">
        <v>91.4</v>
      </c>
      <c r="J11" s="689">
        <v>90</v>
      </c>
      <c r="K11" s="689">
        <v>94.3</v>
      </c>
      <c r="L11" s="689">
        <v>89.3</v>
      </c>
      <c r="M11" s="689">
        <v>83.7</v>
      </c>
      <c r="N11" s="689">
        <v>0</v>
      </c>
      <c r="O11" s="689">
        <v>83.5</v>
      </c>
      <c r="P11" s="689">
        <v>62</v>
      </c>
      <c r="Q11" s="689">
        <v>99.8</v>
      </c>
      <c r="R11" s="689">
        <v>77.900000000000006</v>
      </c>
      <c r="S11" s="689">
        <v>90.8</v>
      </c>
      <c r="T11" s="689">
        <v>87.8</v>
      </c>
      <c r="U11" s="689">
        <v>93.7</v>
      </c>
      <c r="V11" s="689">
        <v>87.2</v>
      </c>
      <c r="W11" s="689">
        <v>75.5</v>
      </c>
      <c r="X11" s="689">
        <v>79.900000000000006</v>
      </c>
      <c r="Y11" s="98"/>
      <c r="Z11" s="98"/>
      <c r="AA11" s="98"/>
      <c r="AB11" s="688">
        <v>90</v>
      </c>
      <c r="AC11" s="689">
        <v>92</v>
      </c>
      <c r="AD11" s="689">
        <v>89</v>
      </c>
      <c r="AE11" s="689">
        <v>79</v>
      </c>
      <c r="AF11" s="689">
        <v>88</v>
      </c>
    </row>
    <row r="12" spans="1:32">
      <c r="A12" s="98"/>
      <c r="B12" s="691">
        <v>92</v>
      </c>
      <c r="C12" s="692">
        <v>65</v>
      </c>
      <c r="D12" s="98"/>
      <c r="E12" s="693">
        <v>46241</v>
      </c>
      <c r="F12" s="689">
        <v>0</v>
      </c>
      <c r="G12" s="689">
        <v>0</v>
      </c>
      <c r="H12" s="689">
        <v>92</v>
      </c>
      <c r="I12" s="689">
        <v>89.7</v>
      </c>
      <c r="J12" s="689">
        <v>88.1</v>
      </c>
      <c r="K12" s="689">
        <v>93.1</v>
      </c>
      <c r="L12" s="689">
        <v>88.1</v>
      </c>
      <c r="M12" s="689">
        <v>82.2</v>
      </c>
      <c r="N12" s="689">
        <v>49.3</v>
      </c>
      <c r="O12" s="689">
        <v>0</v>
      </c>
      <c r="P12" s="689">
        <v>60.8</v>
      </c>
      <c r="Q12" s="689">
        <v>99.9</v>
      </c>
      <c r="R12" s="689">
        <v>78.900000000000006</v>
      </c>
      <c r="S12" s="689">
        <v>93.2</v>
      </c>
      <c r="T12" s="689">
        <v>92.5</v>
      </c>
      <c r="U12" s="689">
        <v>92.7</v>
      </c>
      <c r="V12" s="689">
        <v>88</v>
      </c>
      <c r="W12" s="689">
        <v>75.599999999999994</v>
      </c>
      <c r="X12" s="689">
        <v>74.7</v>
      </c>
      <c r="Y12" s="98"/>
      <c r="Z12" s="98"/>
      <c r="AA12" s="98"/>
      <c r="AB12" s="688">
        <v>90</v>
      </c>
      <c r="AC12" s="689">
        <v>92</v>
      </c>
      <c r="AD12" s="689">
        <v>89</v>
      </c>
      <c r="AE12" s="689">
        <v>79</v>
      </c>
      <c r="AF12" s="689">
        <v>88</v>
      </c>
    </row>
    <row r="13" spans="1:32">
      <c r="A13" s="98"/>
      <c r="B13" s="691">
        <v>92</v>
      </c>
      <c r="C13" s="692">
        <v>65</v>
      </c>
      <c r="D13" s="98"/>
      <c r="E13" s="693">
        <v>46242</v>
      </c>
      <c r="F13" s="689">
        <v>93.2</v>
      </c>
      <c r="G13" s="689">
        <v>0</v>
      </c>
      <c r="H13" s="689">
        <v>89.3</v>
      </c>
      <c r="I13" s="689">
        <v>91.6</v>
      </c>
      <c r="J13" s="689">
        <v>91.2</v>
      </c>
      <c r="K13" s="689">
        <v>91</v>
      </c>
      <c r="L13" s="689">
        <v>88.1</v>
      </c>
      <c r="M13" s="689">
        <v>82.2</v>
      </c>
      <c r="N13" s="689"/>
      <c r="O13" s="689">
        <v>86.3</v>
      </c>
      <c r="P13" s="689">
        <v>68.599999999999994</v>
      </c>
      <c r="Q13" s="689">
        <v>95.7</v>
      </c>
      <c r="R13" s="689">
        <v>90.7</v>
      </c>
      <c r="S13" s="689">
        <v>92.2</v>
      </c>
      <c r="T13" s="689">
        <v>92.2</v>
      </c>
      <c r="U13" s="689">
        <v>90.4</v>
      </c>
      <c r="V13" s="689">
        <v>90.4</v>
      </c>
      <c r="W13" s="689">
        <v>77.599999999999994</v>
      </c>
      <c r="X13" s="689">
        <v>73.8</v>
      </c>
      <c r="Y13" s="98"/>
      <c r="Z13" s="98"/>
      <c r="AA13" s="98"/>
      <c r="AB13" s="688">
        <v>90</v>
      </c>
      <c r="AC13" s="689">
        <v>92</v>
      </c>
      <c r="AD13" s="689">
        <v>89</v>
      </c>
      <c r="AE13" s="689">
        <v>79</v>
      </c>
      <c r="AF13" s="689">
        <v>88</v>
      </c>
    </row>
    <row r="14" spans="1:32">
      <c r="A14" s="98"/>
      <c r="B14" s="691">
        <v>92</v>
      </c>
      <c r="C14" s="692">
        <v>65</v>
      </c>
      <c r="D14" s="98"/>
      <c r="E14" s="693">
        <v>46243</v>
      </c>
      <c r="F14" s="689">
        <v>90.2</v>
      </c>
      <c r="G14" s="689">
        <v>0</v>
      </c>
      <c r="H14" s="689">
        <v>86</v>
      </c>
      <c r="I14" s="689">
        <v>90.8</v>
      </c>
      <c r="J14" s="689">
        <v>88.9</v>
      </c>
      <c r="K14" s="689">
        <v>89.3</v>
      </c>
      <c r="L14" s="689">
        <v>87.7</v>
      </c>
      <c r="M14" s="689">
        <v>85.4</v>
      </c>
      <c r="N14" s="689"/>
      <c r="O14" s="689">
        <v>91.1</v>
      </c>
      <c r="P14" s="689">
        <v>70.8</v>
      </c>
      <c r="Q14" s="689">
        <v>0</v>
      </c>
      <c r="R14" s="689">
        <v>0</v>
      </c>
      <c r="S14" s="689">
        <v>92.5</v>
      </c>
      <c r="T14" s="689">
        <v>92.4</v>
      </c>
      <c r="U14" s="689">
        <v>91.3</v>
      </c>
      <c r="V14" s="689">
        <v>91</v>
      </c>
      <c r="W14" s="689">
        <v>79.5</v>
      </c>
      <c r="X14" s="689">
        <v>74.400000000000006</v>
      </c>
      <c r="Y14" s="98"/>
      <c r="Z14" s="98"/>
      <c r="AA14" s="98"/>
      <c r="AB14" s="688">
        <v>90</v>
      </c>
      <c r="AC14" s="689">
        <v>92</v>
      </c>
      <c r="AD14" s="689">
        <v>89</v>
      </c>
      <c r="AE14" s="689">
        <v>79</v>
      </c>
      <c r="AF14" s="689">
        <v>88</v>
      </c>
    </row>
    <row r="15" spans="1:32">
      <c r="A15" s="98"/>
      <c r="B15" s="691">
        <v>92</v>
      </c>
      <c r="C15" s="692">
        <v>65</v>
      </c>
      <c r="D15" s="98"/>
      <c r="E15" s="693">
        <v>46244</v>
      </c>
      <c r="F15" s="689">
        <f>+'AGREGADO MEDIOS MOLEDORES'!C48</f>
        <v>95</v>
      </c>
      <c r="G15" s="689">
        <f>+'AGREGADO MEDIOS MOLEDORES'!D48</f>
        <v>89.5</v>
      </c>
      <c r="H15" s="689">
        <f>+'AGREGADO MEDIOS MOLEDORES'!E48</f>
        <v>91.8</v>
      </c>
      <c r="I15" s="689">
        <f>+'AGREGADO MEDIOS MOLEDORES'!F48</f>
        <v>0</v>
      </c>
      <c r="J15" s="689">
        <f>+'AGREGADO MEDIOS MOLEDORES'!G48</f>
        <v>93.9</v>
      </c>
      <c r="K15" s="689">
        <f>+'AGREGADO MEDIOS MOLEDORES'!H48</f>
        <v>94.8</v>
      </c>
      <c r="L15" s="689">
        <f>+'AGREGADO MEDIOS MOLEDORES'!I48</f>
        <v>92.5</v>
      </c>
      <c r="M15" s="689">
        <f>+'AGREGADO MEDIOS MOLEDORES'!J48</f>
        <v>92</v>
      </c>
      <c r="N15" s="689">
        <f>+'AGREGADO MEDIOS MOLEDORES'!K48</f>
        <v>0</v>
      </c>
      <c r="O15" s="689">
        <f>+'AGREGADO MEDIOS MOLEDORES'!M48</f>
        <v>90.9</v>
      </c>
      <c r="P15" s="689">
        <f>+'AGREGADO MEDIOS MOLEDORES'!N48</f>
        <v>91</v>
      </c>
      <c r="Q15" s="689">
        <f>+'AGREGADO MEDIOS MOLEDORES'!O48</f>
        <v>93.8</v>
      </c>
      <c r="R15" s="689">
        <f>+'AGREGADO MEDIOS MOLEDORES'!P48</f>
        <v>93.4</v>
      </c>
      <c r="S15" s="689">
        <f>+'AGREGADO MEDIOS MOLEDORES'!Q48</f>
        <v>87.3</v>
      </c>
      <c r="T15" s="689">
        <f>+'AGREGADO MEDIOS MOLEDORES'!R48</f>
        <v>94.2</v>
      </c>
      <c r="U15" s="689">
        <f>+'AGREGADO MEDIOS MOLEDORES'!S48</f>
        <v>92.1</v>
      </c>
      <c r="V15" s="689">
        <f>+'AGREGADO MEDIOS MOLEDORES'!T48</f>
        <v>91.2</v>
      </c>
      <c r="W15" s="689">
        <f>+'AGREGADO MEDIOS MOLEDORES'!U48</f>
        <v>0</v>
      </c>
      <c r="X15" s="689">
        <f>+'AGREGADO MEDIOS MOLEDORES'!V48</f>
        <v>88.9</v>
      </c>
      <c r="Y15" s="98"/>
      <c r="Z15" s="98"/>
      <c r="AA15" s="98"/>
      <c r="AB15" s="688">
        <v>90</v>
      </c>
      <c r="AC15" s="689">
        <v>92</v>
      </c>
      <c r="AD15" s="689">
        <v>89</v>
      </c>
      <c r="AE15" s="689">
        <v>79</v>
      </c>
      <c r="AF15" s="689">
        <v>88</v>
      </c>
    </row>
    <row r="16" spans="1:32">
      <c r="A16" s="98"/>
      <c r="B16" s="691">
        <v>92</v>
      </c>
      <c r="C16" s="692">
        <v>65</v>
      </c>
      <c r="D16" s="98"/>
      <c r="E16" s="693">
        <v>46245</v>
      </c>
      <c r="F16" s="689">
        <f>+'AGREGADO MEDIOS MOLEDORES'!C49</f>
        <v>92.3</v>
      </c>
      <c r="G16" s="689">
        <f>+'AGREGADO MEDIOS MOLEDORES'!D49</f>
        <v>88.7</v>
      </c>
      <c r="H16" s="689">
        <f>+'AGREGADO MEDIOS MOLEDORES'!E49</f>
        <v>86.2</v>
      </c>
      <c r="I16" s="689">
        <f>+'AGREGADO MEDIOS MOLEDORES'!F49</f>
        <v>0</v>
      </c>
      <c r="J16" s="689">
        <f>+'AGREGADO MEDIOS MOLEDORES'!G49</f>
        <v>92.3</v>
      </c>
      <c r="K16" s="689">
        <f>+'AGREGADO MEDIOS MOLEDORES'!H49</f>
        <v>93.1</v>
      </c>
      <c r="L16" s="689">
        <f>+'AGREGADO MEDIOS MOLEDORES'!I49</f>
        <v>94.4</v>
      </c>
      <c r="M16" s="689">
        <f>+'AGREGADO MEDIOS MOLEDORES'!J49</f>
        <v>93.1</v>
      </c>
      <c r="N16" s="689">
        <f>+'AGREGADO MEDIOS MOLEDORES'!K49</f>
        <v>65.400000000000006</v>
      </c>
      <c r="O16" s="689">
        <f>+'AGREGADO MEDIOS MOLEDORES'!M49</f>
        <v>92.6</v>
      </c>
      <c r="P16" s="689">
        <f>+'AGREGADO MEDIOS MOLEDORES'!N49</f>
        <v>88.9</v>
      </c>
      <c r="Q16" s="689">
        <f>+'AGREGADO MEDIOS MOLEDORES'!O49</f>
        <v>91.7</v>
      </c>
      <c r="R16" s="689">
        <f>+'AGREGADO MEDIOS MOLEDORES'!P49</f>
        <v>90.5</v>
      </c>
      <c r="S16" s="689">
        <f>+'AGREGADO MEDIOS MOLEDORES'!Q49</f>
        <v>90.3</v>
      </c>
      <c r="T16" s="689">
        <f>+'AGREGADO MEDIOS MOLEDORES'!R49</f>
        <v>91.9</v>
      </c>
      <c r="U16" s="689">
        <f>+'AGREGADO MEDIOS MOLEDORES'!S49</f>
        <v>91.7</v>
      </c>
      <c r="V16" s="689">
        <f>+'AGREGADO MEDIOS MOLEDORES'!T49</f>
        <v>90.9</v>
      </c>
      <c r="W16" s="689">
        <f>+'AGREGADO MEDIOS MOLEDORES'!U49</f>
        <v>78.7</v>
      </c>
      <c r="X16" s="689">
        <f>+'AGREGADO MEDIOS MOLEDORES'!V49</f>
        <v>88.9</v>
      </c>
      <c r="Y16" s="98"/>
      <c r="Z16" s="98"/>
      <c r="AA16" s="98"/>
      <c r="AB16" s="688">
        <v>90</v>
      </c>
      <c r="AC16" s="689">
        <v>92</v>
      </c>
      <c r="AD16" s="689">
        <v>89</v>
      </c>
      <c r="AE16" s="689">
        <v>79</v>
      </c>
      <c r="AF16" s="689">
        <v>88</v>
      </c>
    </row>
    <row r="17" spans="1:32">
      <c r="A17" s="98"/>
      <c r="B17" s="691">
        <v>92</v>
      </c>
      <c r="C17" s="692">
        <v>65</v>
      </c>
      <c r="D17" s="98"/>
      <c r="E17" s="693">
        <v>46246</v>
      </c>
      <c r="F17" s="689">
        <f>+'AGREGADO MEDIOS MOLEDORES'!C50</f>
        <v>0</v>
      </c>
      <c r="G17" s="689">
        <f>+'AGREGADO MEDIOS MOLEDORES'!D50</f>
        <v>0</v>
      </c>
      <c r="H17" s="689">
        <f>+'AGREGADO MEDIOS MOLEDORES'!E50</f>
        <v>0</v>
      </c>
      <c r="I17" s="689">
        <f>+'AGREGADO MEDIOS MOLEDORES'!F50</f>
        <v>0</v>
      </c>
      <c r="J17" s="689">
        <f>+'AGREGADO MEDIOS MOLEDORES'!G50</f>
        <v>0</v>
      </c>
      <c r="K17" s="689">
        <f>+'AGREGADO MEDIOS MOLEDORES'!H50</f>
        <v>0</v>
      </c>
      <c r="L17" s="689">
        <f>+'AGREGADO MEDIOS MOLEDORES'!I50</f>
        <v>0</v>
      </c>
      <c r="M17" s="689">
        <f>+'AGREGADO MEDIOS MOLEDORES'!J50</f>
        <v>0</v>
      </c>
      <c r="N17" s="689">
        <f>+'AGREGADO MEDIOS MOLEDORES'!K50</f>
        <v>0</v>
      </c>
      <c r="O17" s="689">
        <f>+'AGREGADO MEDIOS MOLEDORES'!M50</f>
        <v>0</v>
      </c>
      <c r="P17" s="689">
        <f>+'AGREGADO MEDIOS MOLEDORES'!N50</f>
        <v>0</v>
      </c>
      <c r="Q17" s="689">
        <f>+'AGREGADO MEDIOS MOLEDORES'!O50</f>
        <v>0</v>
      </c>
      <c r="R17" s="689">
        <f>+'AGREGADO MEDIOS MOLEDORES'!P50</f>
        <v>0</v>
      </c>
      <c r="S17" s="689">
        <f>+'AGREGADO MEDIOS MOLEDORES'!Q50</f>
        <v>0</v>
      </c>
      <c r="T17" s="689">
        <f>+'AGREGADO MEDIOS MOLEDORES'!R50</f>
        <v>0</v>
      </c>
      <c r="U17" s="689">
        <f>+'AGREGADO MEDIOS MOLEDORES'!S50</f>
        <v>0</v>
      </c>
      <c r="V17" s="689">
        <f>+'AGREGADO MEDIOS MOLEDORES'!T50</f>
        <v>0</v>
      </c>
      <c r="W17" s="689">
        <f>+'AGREGADO MEDIOS MOLEDORES'!U50</f>
        <v>0</v>
      </c>
      <c r="X17" s="689">
        <f>+'AGREGADO MEDIOS MOLEDORES'!V50</f>
        <v>0</v>
      </c>
      <c r="Y17" s="98"/>
      <c r="Z17" s="98"/>
      <c r="AA17" s="98"/>
      <c r="AB17" s="688">
        <v>90</v>
      </c>
      <c r="AC17" s="689">
        <v>92</v>
      </c>
      <c r="AD17" s="689">
        <v>89</v>
      </c>
      <c r="AE17" s="689">
        <v>79</v>
      </c>
      <c r="AF17" s="689">
        <v>88</v>
      </c>
    </row>
    <row r="18" spans="1:32">
      <c r="A18" s="98"/>
      <c r="B18" s="691">
        <v>92</v>
      </c>
      <c r="C18" s="692">
        <v>65</v>
      </c>
      <c r="D18" s="98"/>
      <c r="E18" s="693">
        <v>46247</v>
      </c>
      <c r="F18" s="689">
        <f>+'AGREGADO MEDIOS MOLEDORES'!C51</f>
        <v>0</v>
      </c>
      <c r="G18" s="689">
        <f>+'AGREGADO MEDIOS MOLEDORES'!D51</f>
        <v>0</v>
      </c>
      <c r="H18" s="689">
        <f>+'AGREGADO MEDIOS MOLEDORES'!E51</f>
        <v>0</v>
      </c>
      <c r="I18" s="689">
        <f>+'AGREGADO MEDIOS MOLEDORES'!F51</f>
        <v>0</v>
      </c>
      <c r="J18" s="689">
        <f>+'AGREGADO MEDIOS MOLEDORES'!G51</f>
        <v>0</v>
      </c>
      <c r="K18" s="689">
        <f>+'AGREGADO MEDIOS MOLEDORES'!H51</f>
        <v>0</v>
      </c>
      <c r="L18" s="689">
        <f>+'AGREGADO MEDIOS MOLEDORES'!I51</f>
        <v>0</v>
      </c>
      <c r="M18" s="689">
        <f>+'AGREGADO MEDIOS MOLEDORES'!J51</f>
        <v>0</v>
      </c>
      <c r="N18" s="689">
        <f>+'AGREGADO MEDIOS MOLEDORES'!K51</f>
        <v>0</v>
      </c>
      <c r="O18" s="689">
        <f>+'AGREGADO MEDIOS MOLEDORES'!M51</f>
        <v>0</v>
      </c>
      <c r="P18" s="689">
        <f>+'AGREGADO MEDIOS MOLEDORES'!N51</f>
        <v>0</v>
      </c>
      <c r="Q18" s="689">
        <f>+'AGREGADO MEDIOS MOLEDORES'!O51</f>
        <v>0</v>
      </c>
      <c r="R18" s="689">
        <f>+'AGREGADO MEDIOS MOLEDORES'!P51</f>
        <v>0</v>
      </c>
      <c r="S18" s="689">
        <f>+'AGREGADO MEDIOS MOLEDORES'!Q51</f>
        <v>0</v>
      </c>
      <c r="T18" s="689">
        <f>+'AGREGADO MEDIOS MOLEDORES'!R51</f>
        <v>0</v>
      </c>
      <c r="U18" s="689">
        <f>+'AGREGADO MEDIOS MOLEDORES'!S51</f>
        <v>0</v>
      </c>
      <c r="V18" s="689">
        <f>+'AGREGADO MEDIOS MOLEDORES'!T51</f>
        <v>0</v>
      </c>
      <c r="W18" s="689">
        <f>+'AGREGADO MEDIOS MOLEDORES'!U51</f>
        <v>0</v>
      </c>
      <c r="X18" s="689">
        <f>+'AGREGADO MEDIOS MOLEDORES'!V51</f>
        <v>0</v>
      </c>
      <c r="Y18" s="98"/>
      <c r="Z18" s="98"/>
      <c r="AA18" s="98"/>
      <c r="AB18" s="688">
        <v>90</v>
      </c>
      <c r="AC18" s="689">
        <v>92</v>
      </c>
      <c r="AD18" s="689">
        <v>89</v>
      </c>
      <c r="AE18" s="689">
        <v>79</v>
      </c>
      <c r="AF18" s="689">
        <v>88</v>
      </c>
    </row>
    <row r="19" spans="1:32">
      <c r="A19" s="98"/>
      <c r="B19" s="691">
        <v>92</v>
      </c>
      <c r="C19" s="692">
        <v>65</v>
      </c>
      <c r="D19" s="98"/>
      <c r="E19" s="693">
        <v>46248</v>
      </c>
      <c r="F19" s="689">
        <f>+'AGREGADO MEDIOS MOLEDORES'!C52</f>
        <v>0</v>
      </c>
      <c r="G19" s="689">
        <f>+'AGREGADO MEDIOS MOLEDORES'!D52</f>
        <v>91.4</v>
      </c>
      <c r="H19" s="689">
        <f>+'AGREGADO MEDIOS MOLEDORES'!E52</f>
        <v>90</v>
      </c>
      <c r="I19" s="689">
        <f>+'AGREGADO MEDIOS MOLEDORES'!F52</f>
        <v>93.7</v>
      </c>
      <c r="J19" s="689">
        <f>+'AGREGADO MEDIOS MOLEDORES'!G52</f>
        <v>91.4</v>
      </c>
      <c r="K19" s="689">
        <f>+'AGREGADO MEDIOS MOLEDORES'!H52</f>
        <v>93.1</v>
      </c>
      <c r="L19" s="689">
        <f>+'AGREGADO MEDIOS MOLEDORES'!I52</f>
        <v>94.8</v>
      </c>
      <c r="M19" s="689">
        <f>+'AGREGADO MEDIOS MOLEDORES'!J52</f>
        <v>95.4</v>
      </c>
      <c r="N19" s="689">
        <f>+'AGREGADO MEDIOS MOLEDORES'!K52</f>
        <v>62.7</v>
      </c>
      <c r="O19" s="689">
        <f>+'AGREGADO MEDIOS MOLEDORES'!M52</f>
        <v>92.9</v>
      </c>
      <c r="P19" s="689">
        <f>+'AGREGADO MEDIOS MOLEDORES'!N52</f>
        <v>90</v>
      </c>
      <c r="Q19" s="689">
        <f>+'AGREGADO MEDIOS MOLEDORES'!O52</f>
        <v>88.9</v>
      </c>
      <c r="R19" s="689">
        <f>+'AGREGADO MEDIOS MOLEDORES'!P52</f>
        <v>0</v>
      </c>
      <c r="S19" s="689">
        <f>+'AGREGADO MEDIOS MOLEDORES'!Q52</f>
        <v>87.7</v>
      </c>
      <c r="T19" s="689">
        <f>+'AGREGADO MEDIOS MOLEDORES'!R52</f>
        <v>89.7</v>
      </c>
      <c r="U19" s="689">
        <f>+'AGREGADO MEDIOS MOLEDORES'!S52</f>
        <v>87.5</v>
      </c>
      <c r="V19" s="689">
        <f>+'AGREGADO MEDIOS MOLEDORES'!T52</f>
        <v>90</v>
      </c>
      <c r="W19" s="689">
        <f>+'AGREGADO MEDIOS MOLEDORES'!U52</f>
        <v>76</v>
      </c>
      <c r="X19" s="689">
        <f>+'AGREGADO MEDIOS MOLEDORES'!V52</f>
        <v>88.8</v>
      </c>
      <c r="Y19" s="98"/>
      <c r="Z19" s="98"/>
      <c r="AA19" s="98"/>
      <c r="AB19" s="688">
        <v>90</v>
      </c>
      <c r="AC19" s="689">
        <v>92</v>
      </c>
      <c r="AD19" s="689">
        <v>89</v>
      </c>
      <c r="AE19" s="689">
        <v>79</v>
      </c>
      <c r="AF19" s="689">
        <v>88</v>
      </c>
    </row>
    <row r="20" spans="1:32">
      <c r="A20" s="98"/>
      <c r="B20" s="691">
        <v>92</v>
      </c>
      <c r="C20" s="692">
        <v>65</v>
      </c>
      <c r="D20" s="98"/>
      <c r="E20" s="693">
        <v>46249</v>
      </c>
      <c r="F20" s="689">
        <f>+'AGREGADO MEDIOS MOLEDORES'!C53</f>
        <v>92.5</v>
      </c>
      <c r="G20" s="689">
        <f>+'AGREGADO MEDIOS MOLEDORES'!D53</f>
        <v>90.8</v>
      </c>
      <c r="H20" s="689">
        <f>+'AGREGADO MEDIOS MOLEDORES'!E53</f>
        <v>0</v>
      </c>
      <c r="I20" s="689">
        <f>+'AGREGADO MEDIOS MOLEDORES'!F53</f>
        <v>0</v>
      </c>
      <c r="J20" s="689">
        <f>+'AGREGADO MEDIOS MOLEDORES'!G53</f>
        <v>94.4</v>
      </c>
      <c r="K20" s="689">
        <f>+'AGREGADO MEDIOS MOLEDORES'!H53</f>
        <v>91</v>
      </c>
      <c r="L20" s="689">
        <f>+'AGREGADO MEDIOS MOLEDORES'!I53</f>
        <v>93.1</v>
      </c>
      <c r="M20" s="689">
        <f>+'AGREGADO MEDIOS MOLEDORES'!J53</f>
        <v>95.2</v>
      </c>
      <c r="N20" s="689">
        <f>+'AGREGADO MEDIOS MOLEDORES'!K53</f>
        <v>67.7</v>
      </c>
      <c r="O20" s="689">
        <f>+'AGREGADO MEDIOS MOLEDORES'!M53</f>
        <v>91.3</v>
      </c>
      <c r="P20" s="689">
        <f>+'AGREGADO MEDIOS MOLEDORES'!N53</f>
        <v>92.2</v>
      </c>
      <c r="Q20" s="689">
        <f>+'AGREGADO MEDIOS MOLEDORES'!O53</f>
        <v>94.9</v>
      </c>
      <c r="R20" s="689">
        <f>+'AGREGADO MEDIOS MOLEDORES'!P53</f>
        <v>0</v>
      </c>
      <c r="S20" s="689">
        <f>+'AGREGADO MEDIOS MOLEDORES'!Q53</f>
        <v>87.9</v>
      </c>
      <c r="T20" s="689">
        <f>+'AGREGADO MEDIOS MOLEDORES'!R53</f>
        <v>90</v>
      </c>
      <c r="U20" s="689">
        <f>+'AGREGADO MEDIOS MOLEDORES'!S53</f>
        <v>88.9</v>
      </c>
      <c r="V20" s="689">
        <f>+'AGREGADO MEDIOS MOLEDORES'!T53</f>
        <v>91.7</v>
      </c>
      <c r="W20" s="689">
        <f>+'AGREGADO MEDIOS MOLEDORES'!U53</f>
        <v>76.3</v>
      </c>
      <c r="X20" s="689">
        <f>+'AGREGADO MEDIOS MOLEDORES'!V53</f>
        <v>0</v>
      </c>
      <c r="Y20" s="98"/>
      <c r="Z20" s="98"/>
      <c r="AA20" s="98"/>
      <c r="AB20" s="688">
        <v>90</v>
      </c>
      <c r="AC20" s="689">
        <v>92</v>
      </c>
      <c r="AD20" s="689">
        <v>89</v>
      </c>
      <c r="AE20" s="689">
        <v>79</v>
      </c>
      <c r="AF20" s="689">
        <v>88</v>
      </c>
    </row>
    <row r="21" spans="1:32">
      <c r="A21" s="98"/>
      <c r="B21" s="691">
        <v>92</v>
      </c>
      <c r="C21" s="692">
        <v>65</v>
      </c>
      <c r="D21" s="98"/>
      <c r="E21" s="693">
        <v>46250</v>
      </c>
      <c r="F21" s="689">
        <f>+'AGREGADO MEDIOS MOLEDORES'!C54</f>
        <v>91.8</v>
      </c>
      <c r="G21" s="689">
        <f>+'AGREGADO MEDIOS MOLEDORES'!D54</f>
        <v>89.8</v>
      </c>
      <c r="H21" s="689">
        <f>+'AGREGADO MEDIOS MOLEDORES'!E54</f>
        <v>0</v>
      </c>
      <c r="I21" s="689">
        <f>+'AGREGADO MEDIOS MOLEDORES'!F54</f>
        <v>0</v>
      </c>
      <c r="J21" s="689">
        <f>+'AGREGADO MEDIOS MOLEDORES'!G54</f>
        <v>92.5</v>
      </c>
      <c r="K21" s="689">
        <f>+'AGREGADO MEDIOS MOLEDORES'!H54</f>
        <v>92.9</v>
      </c>
      <c r="L21" s="689">
        <f>+'AGREGADO MEDIOS MOLEDORES'!I54</f>
        <v>91.8</v>
      </c>
      <c r="M21" s="689">
        <f>+'AGREGADO MEDIOS MOLEDORES'!J54</f>
        <v>92.7</v>
      </c>
      <c r="N21" s="689">
        <f>+'AGREGADO MEDIOS MOLEDORES'!K54</f>
        <v>64.400000000000006</v>
      </c>
      <c r="O21" s="689">
        <f>+'AGREGADO MEDIOS MOLEDORES'!M54</f>
        <v>92.5</v>
      </c>
      <c r="P21" s="689">
        <f>+'AGREGADO MEDIOS MOLEDORES'!N54</f>
        <v>92.3</v>
      </c>
      <c r="Q21" s="689">
        <f>+'AGREGADO MEDIOS MOLEDORES'!O54</f>
        <v>92.5</v>
      </c>
      <c r="R21" s="689">
        <f>+'AGREGADO MEDIOS MOLEDORES'!P54</f>
        <v>91.2</v>
      </c>
      <c r="S21" s="689">
        <f>+'AGREGADO MEDIOS MOLEDORES'!Q54</f>
        <v>89.1</v>
      </c>
      <c r="T21" s="689">
        <f>+'AGREGADO MEDIOS MOLEDORES'!R54</f>
        <v>90.4</v>
      </c>
      <c r="U21" s="689">
        <f>+'AGREGADO MEDIOS MOLEDORES'!S54</f>
        <v>88.2</v>
      </c>
      <c r="V21" s="689">
        <f>+'AGREGADO MEDIOS MOLEDORES'!T54</f>
        <v>90.9</v>
      </c>
      <c r="W21" s="689">
        <f>+'AGREGADO MEDIOS MOLEDORES'!U54</f>
        <v>75.8</v>
      </c>
      <c r="X21" s="689">
        <f>+'AGREGADO MEDIOS MOLEDORES'!V54</f>
        <v>0</v>
      </c>
      <c r="Y21" s="98"/>
      <c r="Z21" s="98"/>
      <c r="AA21" s="98"/>
      <c r="AB21" s="688">
        <v>90</v>
      </c>
      <c r="AC21" s="689">
        <v>92</v>
      </c>
      <c r="AD21" s="689">
        <v>89</v>
      </c>
      <c r="AE21" s="689">
        <v>79</v>
      </c>
      <c r="AF21" s="689">
        <v>88</v>
      </c>
    </row>
    <row r="22" spans="1:32">
      <c r="A22" s="98"/>
      <c r="B22" s="691">
        <v>92</v>
      </c>
      <c r="C22" s="692">
        <v>65</v>
      </c>
      <c r="D22" s="98"/>
      <c r="E22" s="693">
        <v>46251</v>
      </c>
      <c r="F22" s="689">
        <f>+'AGREGADO MEDIOS MOLEDORES'!C55</f>
        <v>90.9</v>
      </c>
      <c r="G22" s="689">
        <f>+'AGREGADO MEDIOS MOLEDORES'!D55</f>
        <v>93.3</v>
      </c>
      <c r="H22" s="689">
        <f>+'AGREGADO MEDIOS MOLEDORES'!E55</f>
        <v>0</v>
      </c>
      <c r="I22" s="689">
        <f>+'AGREGADO MEDIOS MOLEDORES'!F55</f>
        <v>0</v>
      </c>
      <c r="J22" s="689">
        <f>+'AGREGADO MEDIOS MOLEDORES'!G55</f>
        <v>90.2</v>
      </c>
      <c r="K22" s="689">
        <f>+'AGREGADO MEDIOS MOLEDORES'!H55</f>
        <v>90.8</v>
      </c>
      <c r="L22" s="689">
        <f>+'AGREGADO MEDIOS MOLEDORES'!I55</f>
        <v>0</v>
      </c>
      <c r="M22" s="689">
        <f>+'AGREGADO MEDIOS MOLEDORES'!J55</f>
        <v>92.1</v>
      </c>
      <c r="N22" s="689">
        <f>+'AGREGADO MEDIOS MOLEDORES'!K55</f>
        <v>66.3</v>
      </c>
      <c r="O22" s="689">
        <f>+'AGREGADO MEDIOS MOLEDORES'!M55</f>
        <v>92.1</v>
      </c>
      <c r="P22" s="689">
        <f>+'AGREGADO MEDIOS MOLEDORES'!N55</f>
        <v>90.7</v>
      </c>
      <c r="Q22" s="689">
        <f>+'AGREGADO MEDIOS MOLEDORES'!O55</f>
        <v>92.2</v>
      </c>
      <c r="R22" s="689">
        <f>+'AGREGADO MEDIOS MOLEDORES'!P55</f>
        <v>85</v>
      </c>
      <c r="S22" s="689">
        <f>+'AGREGADO MEDIOS MOLEDORES'!Q55</f>
        <v>91.2</v>
      </c>
      <c r="T22" s="689">
        <f>+'AGREGADO MEDIOS MOLEDORES'!R55</f>
        <v>87.1</v>
      </c>
      <c r="U22" s="689">
        <f>+'AGREGADO MEDIOS MOLEDORES'!S55</f>
        <v>0</v>
      </c>
      <c r="V22" s="689">
        <f>+'AGREGADO MEDIOS MOLEDORES'!T55</f>
        <v>90.1</v>
      </c>
      <c r="W22" s="689">
        <f>+'AGREGADO MEDIOS MOLEDORES'!U55</f>
        <v>76.8</v>
      </c>
      <c r="X22" s="689">
        <f>+'AGREGADO MEDIOS MOLEDORES'!V55</f>
        <v>0</v>
      </c>
      <c r="Y22" s="98"/>
      <c r="Z22" s="98"/>
      <c r="AA22" s="98"/>
      <c r="AB22" s="688">
        <v>90</v>
      </c>
      <c r="AC22" s="689">
        <v>92</v>
      </c>
      <c r="AD22" s="689">
        <v>89</v>
      </c>
      <c r="AE22" s="689">
        <v>79</v>
      </c>
      <c r="AF22" s="689">
        <v>88</v>
      </c>
    </row>
    <row r="23" spans="1:32">
      <c r="A23" s="98"/>
      <c r="B23" s="691">
        <v>92</v>
      </c>
      <c r="C23" s="692">
        <v>65</v>
      </c>
      <c r="D23" s="98"/>
      <c r="E23" s="693">
        <v>46252</v>
      </c>
      <c r="F23" s="689">
        <f>+'AGREGADO MEDIOS MOLEDORES'!C56</f>
        <v>90.5</v>
      </c>
      <c r="G23" s="689">
        <f>+'AGREGADO MEDIOS MOLEDORES'!D56</f>
        <v>90.2</v>
      </c>
      <c r="H23" s="689">
        <f>+'AGREGADO MEDIOS MOLEDORES'!E56</f>
        <v>0</v>
      </c>
      <c r="I23" s="689">
        <f>+'AGREGADO MEDIOS MOLEDORES'!F56</f>
        <v>91.4</v>
      </c>
      <c r="J23" s="689">
        <f>+'AGREGADO MEDIOS MOLEDORES'!G56</f>
        <v>87.5</v>
      </c>
      <c r="K23" s="689">
        <f>+'AGREGADO MEDIOS MOLEDORES'!H56</f>
        <v>90.2</v>
      </c>
      <c r="L23" s="689">
        <f>+'AGREGADO MEDIOS MOLEDORES'!I56</f>
        <v>0</v>
      </c>
      <c r="M23" s="689">
        <f>+'AGREGADO MEDIOS MOLEDORES'!J56</f>
        <v>89.5</v>
      </c>
      <c r="N23" s="689">
        <f>+'AGREGADO MEDIOS MOLEDORES'!K56</f>
        <v>64.8</v>
      </c>
      <c r="O23" s="689">
        <f>+'AGREGADO MEDIOS MOLEDORES'!M56</f>
        <v>90.3</v>
      </c>
      <c r="P23" s="689">
        <f>+'AGREGADO MEDIOS MOLEDORES'!N56</f>
        <v>91.4</v>
      </c>
      <c r="Q23" s="689">
        <f>+'AGREGADO MEDIOS MOLEDORES'!O56</f>
        <v>90.4</v>
      </c>
      <c r="R23" s="689">
        <f>+'AGREGADO MEDIOS MOLEDORES'!P56</f>
        <v>93.3</v>
      </c>
      <c r="S23" s="689">
        <f>+'AGREGADO MEDIOS MOLEDORES'!Q56</f>
        <v>90.3</v>
      </c>
      <c r="T23" s="689">
        <f>+'AGREGADO MEDIOS MOLEDORES'!R56</f>
        <v>88.4</v>
      </c>
      <c r="U23" s="689">
        <f>+'AGREGADO MEDIOS MOLEDORES'!S56</f>
        <v>83.3</v>
      </c>
      <c r="V23" s="689">
        <f>+'AGREGADO MEDIOS MOLEDORES'!T56</f>
        <v>89.4</v>
      </c>
      <c r="W23" s="689">
        <f>+'AGREGADO MEDIOS MOLEDORES'!U56</f>
        <v>77.3</v>
      </c>
      <c r="X23" s="689">
        <f>+'AGREGADO MEDIOS MOLEDORES'!V56</f>
        <v>0</v>
      </c>
      <c r="Y23" s="98"/>
      <c r="Z23" s="98"/>
      <c r="AA23" s="98"/>
      <c r="AB23" s="688">
        <v>90</v>
      </c>
      <c r="AC23" s="689">
        <v>92</v>
      </c>
      <c r="AD23" s="689">
        <v>89</v>
      </c>
      <c r="AE23" s="689">
        <v>79</v>
      </c>
      <c r="AF23" s="689">
        <v>88</v>
      </c>
    </row>
    <row r="24" spans="1:32">
      <c r="A24" s="98"/>
      <c r="B24" s="691">
        <v>92</v>
      </c>
      <c r="C24" s="692">
        <v>65</v>
      </c>
      <c r="D24" s="98"/>
      <c r="E24" s="693">
        <v>46253</v>
      </c>
      <c r="F24" s="689">
        <f>+'AGREGADO MEDIOS MOLEDORES'!C57</f>
        <v>91.6</v>
      </c>
      <c r="G24" s="689">
        <f>+'AGREGADO MEDIOS MOLEDORES'!D57</f>
        <v>86.8</v>
      </c>
      <c r="H24" s="689">
        <f>+'AGREGADO MEDIOS MOLEDORES'!E57</f>
        <v>0</v>
      </c>
      <c r="I24" s="689">
        <f>+'AGREGADO MEDIOS MOLEDORES'!F57</f>
        <v>0</v>
      </c>
      <c r="J24" s="689">
        <f>+'AGREGADO MEDIOS MOLEDORES'!G57</f>
        <v>94.1</v>
      </c>
      <c r="K24" s="689">
        <f>+'AGREGADO MEDIOS MOLEDORES'!H57</f>
        <v>92</v>
      </c>
      <c r="L24" s="689">
        <f>+'AGREGADO MEDIOS MOLEDORES'!I57</f>
        <v>0</v>
      </c>
      <c r="M24" s="689">
        <f>+'AGREGADO MEDIOS MOLEDORES'!J57</f>
        <v>94.4</v>
      </c>
      <c r="N24" s="689">
        <f>+'AGREGADO MEDIOS MOLEDORES'!K57</f>
        <v>65.3</v>
      </c>
      <c r="O24" s="689">
        <f>+'AGREGADO MEDIOS MOLEDORES'!M57</f>
        <v>91.6</v>
      </c>
      <c r="P24" s="689">
        <f>+'AGREGADO MEDIOS MOLEDORES'!N57</f>
        <v>92.9</v>
      </c>
      <c r="Q24" s="689">
        <f>+'AGREGADO MEDIOS MOLEDORES'!O57</f>
        <v>89.1</v>
      </c>
      <c r="R24" s="689">
        <f>+'AGREGADO MEDIOS MOLEDORES'!P57</f>
        <v>0</v>
      </c>
      <c r="S24" s="689">
        <f>+'AGREGADO MEDIOS MOLEDORES'!Q57</f>
        <v>92.2</v>
      </c>
      <c r="T24" s="689">
        <f>+'AGREGADO MEDIOS MOLEDORES'!R57</f>
        <v>89.2</v>
      </c>
      <c r="U24" s="689">
        <f>+'AGREGADO MEDIOS MOLEDORES'!S57</f>
        <v>0</v>
      </c>
      <c r="V24" s="689">
        <f>+'AGREGADO MEDIOS MOLEDORES'!T57</f>
        <v>90</v>
      </c>
      <c r="W24" s="689">
        <f>+'AGREGADO MEDIOS MOLEDORES'!U57</f>
        <v>79.099999999999994</v>
      </c>
      <c r="X24" s="689">
        <f>+'AGREGADO MEDIOS MOLEDORES'!V57</f>
        <v>0</v>
      </c>
      <c r="Y24" s="98"/>
      <c r="Z24" s="98"/>
      <c r="AA24" s="98"/>
      <c r="AB24" s="688">
        <v>90</v>
      </c>
      <c r="AC24" s="689">
        <v>92</v>
      </c>
      <c r="AD24" s="689">
        <v>89</v>
      </c>
      <c r="AE24" s="689">
        <v>79</v>
      </c>
      <c r="AF24" s="689">
        <v>88</v>
      </c>
    </row>
    <row r="25" spans="1:32">
      <c r="A25" s="98"/>
      <c r="B25" s="691">
        <v>92</v>
      </c>
      <c r="C25" s="692">
        <v>65</v>
      </c>
      <c r="D25" s="98"/>
      <c r="E25" s="693">
        <v>46254</v>
      </c>
      <c r="F25" s="689">
        <f>+'AGREGADO MEDIOS MOLEDORES'!C58</f>
        <v>0</v>
      </c>
      <c r="G25" s="689">
        <f>+'AGREGADO MEDIOS MOLEDORES'!D58</f>
        <v>0</v>
      </c>
      <c r="H25" s="689">
        <f>+'AGREGADO MEDIOS MOLEDORES'!E58</f>
        <v>0</v>
      </c>
      <c r="I25" s="689">
        <f>+'AGREGADO MEDIOS MOLEDORES'!F58</f>
        <v>0</v>
      </c>
      <c r="J25" s="689">
        <f>+'AGREGADO MEDIOS MOLEDORES'!G58</f>
        <v>0</v>
      </c>
      <c r="K25" s="689">
        <f>+'AGREGADO MEDIOS MOLEDORES'!H58</f>
        <v>0</v>
      </c>
      <c r="L25" s="689">
        <f>+'AGREGADO MEDIOS MOLEDORES'!I58</f>
        <v>0</v>
      </c>
      <c r="M25" s="689">
        <f>+'AGREGADO MEDIOS MOLEDORES'!J58</f>
        <v>0</v>
      </c>
      <c r="N25" s="689">
        <f>+'AGREGADO MEDIOS MOLEDORES'!K58</f>
        <v>0</v>
      </c>
      <c r="O25" s="689">
        <f>+'AGREGADO MEDIOS MOLEDORES'!M58</f>
        <v>0</v>
      </c>
      <c r="P25" s="689">
        <f>+'AGREGADO MEDIOS MOLEDORES'!N59</f>
        <v>86.8</v>
      </c>
      <c r="Q25" s="689">
        <f>+'AGREGADO MEDIOS MOLEDORES'!O58</f>
        <v>0</v>
      </c>
      <c r="R25" s="689">
        <f>+'AGREGADO MEDIOS MOLEDORES'!P58</f>
        <v>0</v>
      </c>
      <c r="S25" s="689">
        <f>+'AGREGADO MEDIOS MOLEDORES'!Q58</f>
        <v>0</v>
      </c>
      <c r="T25" s="689">
        <f>+'AGREGADO MEDIOS MOLEDORES'!R58</f>
        <v>0</v>
      </c>
      <c r="U25" s="689">
        <f>+'AGREGADO MEDIOS MOLEDORES'!S58</f>
        <v>0</v>
      </c>
      <c r="V25" s="689">
        <f>+'AGREGADO MEDIOS MOLEDORES'!T58</f>
        <v>0</v>
      </c>
      <c r="W25" s="689">
        <f>+'AGREGADO MEDIOS MOLEDORES'!U58</f>
        <v>0</v>
      </c>
      <c r="X25" s="689">
        <f>+'AGREGADO MEDIOS MOLEDORES'!V58</f>
        <v>0</v>
      </c>
      <c r="Y25" s="98"/>
      <c r="Z25" s="98"/>
      <c r="AA25" s="98"/>
      <c r="AB25" s="688">
        <v>90</v>
      </c>
      <c r="AC25" s="689">
        <v>92</v>
      </c>
      <c r="AD25" s="689">
        <v>89</v>
      </c>
      <c r="AE25" s="689">
        <v>79</v>
      </c>
      <c r="AF25" s="689">
        <v>88</v>
      </c>
    </row>
    <row r="26" spans="1:32">
      <c r="A26" s="98"/>
      <c r="B26" s="691">
        <v>92</v>
      </c>
      <c r="C26" s="692">
        <v>65</v>
      </c>
      <c r="D26" s="98"/>
      <c r="E26" s="693">
        <v>46255</v>
      </c>
      <c r="F26" s="689">
        <f>+'AGREGADO MEDIOS MOLEDORES'!C59</f>
        <v>89.1</v>
      </c>
      <c r="G26" s="689">
        <f>+'AGREGADO MEDIOS MOLEDORES'!D59</f>
        <v>0</v>
      </c>
      <c r="H26" s="689">
        <f>+'AGREGADO MEDIOS MOLEDORES'!E59</f>
        <v>89.5</v>
      </c>
      <c r="I26" s="689">
        <f>+'AGREGADO MEDIOS MOLEDORES'!F59</f>
        <v>87.2</v>
      </c>
      <c r="J26" s="689">
        <f>+'AGREGADO MEDIOS MOLEDORES'!G59</f>
        <v>90.4</v>
      </c>
      <c r="K26" s="689">
        <f>+'AGREGADO MEDIOS MOLEDORES'!H59</f>
        <v>88.1</v>
      </c>
      <c r="L26" s="689">
        <f>+'AGREGADO MEDIOS MOLEDORES'!I59</f>
        <v>0</v>
      </c>
      <c r="M26" s="689">
        <f>+'AGREGADO MEDIOS MOLEDORES'!J59</f>
        <v>90</v>
      </c>
      <c r="N26" s="689">
        <f>+'AGREGADO MEDIOS MOLEDORES'!K59</f>
        <v>63.7</v>
      </c>
      <c r="O26" s="689">
        <f>+'AGREGADO MEDIOS MOLEDORES'!M59</f>
        <v>89.6</v>
      </c>
      <c r="P26" s="689">
        <f>+'AGREGADO MEDIOS MOLEDORES'!N60</f>
        <v>81.400000000000006</v>
      </c>
      <c r="Q26" s="689">
        <f>+'AGREGADO MEDIOS MOLEDORES'!O59</f>
        <v>82.9</v>
      </c>
      <c r="R26" s="689">
        <f>+'AGREGADO MEDIOS MOLEDORES'!P59</f>
        <v>87</v>
      </c>
      <c r="S26" s="689">
        <f>+'AGREGADO MEDIOS MOLEDORES'!Q59</f>
        <v>90.3</v>
      </c>
      <c r="T26" s="689">
        <f>+'AGREGADO MEDIOS MOLEDORES'!R59</f>
        <v>92.8</v>
      </c>
      <c r="U26" s="689">
        <f>+'AGREGADO MEDIOS MOLEDORES'!S59</f>
        <v>0</v>
      </c>
      <c r="V26" s="689">
        <f>+'AGREGADO MEDIOS MOLEDORES'!T59</f>
        <v>89.5</v>
      </c>
      <c r="W26" s="689">
        <f>+'AGREGADO MEDIOS MOLEDORES'!U59</f>
        <v>76.900000000000006</v>
      </c>
      <c r="X26" s="689">
        <f>+'AGREGADO MEDIOS MOLEDORES'!V59</f>
        <v>84.4</v>
      </c>
      <c r="Y26" s="98"/>
      <c r="Z26" s="98"/>
      <c r="AA26" s="98"/>
      <c r="AB26" s="688">
        <v>90</v>
      </c>
      <c r="AC26" s="689">
        <v>92</v>
      </c>
      <c r="AD26" s="689">
        <v>89</v>
      </c>
      <c r="AE26" s="689">
        <v>79</v>
      </c>
      <c r="AF26" s="689">
        <v>88</v>
      </c>
    </row>
    <row r="27" spans="1:32">
      <c r="A27" s="98"/>
      <c r="B27" s="691">
        <v>92</v>
      </c>
      <c r="C27" s="692">
        <v>65</v>
      </c>
      <c r="D27" s="98"/>
      <c r="E27" s="693">
        <v>46256</v>
      </c>
      <c r="F27" s="689">
        <f>+'AGREGADO MEDIOS MOLEDORES'!C60</f>
        <v>87.4</v>
      </c>
      <c r="G27" s="689">
        <f>+'AGREGADO MEDIOS MOLEDORES'!D60</f>
        <v>0</v>
      </c>
      <c r="H27" s="689">
        <f>+'AGREGADO MEDIOS MOLEDORES'!E60</f>
        <v>87.2</v>
      </c>
      <c r="I27" s="689">
        <f>+'AGREGADO MEDIOS MOLEDORES'!F60</f>
        <v>85.1</v>
      </c>
      <c r="J27" s="689">
        <f>+'AGREGADO MEDIOS MOLEDORES'!G60</f>
        <v>88.7</v>
      </c>
      <c r="K27" s="689">
        <f>+'AGREGADO MEDIOS MOLEDORES'!H60</f>
        <v>86.4</v>
      </c>
      <c r="L27" s="689">
        <f>+'AGREGADO MEDIOS MOLEDORES'!I60</f>
        <v>0</v>
      </c>
      <c r="M27" s="689">
        <f>+'AGREGADO MEDIOS MOLEDORES'!J60</f>
        <v>89.1</v>
      </c>
      <c r="N27" s="689">
        <f>+'AGREGADO MEDIOS MOLEDORES'!K60</f>
        <v>63.5</v>
      </c>
      <c r="O27" s="689">
        <f>+'AGREGADO MEDIOS MOLEDORES'!M60</f>
        <v>90.9</v>
      </c>
      <c r="P27" s="689">
        <f>+'AGREGADO MEDIOS MOLEDORES'!N61</f>
        <v>80.5</v>
      </c>
      <c r="Q27" s="689">
        <f>+'AGREGADO MEDIOS MOLEDORES'!O60</f>
        <v>83.9</v>
      </c>
      <c r="R27" s="689">
        <f>+'AGREGADO MEDIOS MOLEDORES'!P60</f>
        <v>85.5</v>
      </c>
      <c r="S27" s="689">
        <f>+'AGREGADO MEDIOS MOLEDORES'!Q60</f>
        <v>94.6</v>
      </c>
      <c r="T27" s="689">
        <f>+'AGREGADO MEDIOS MOLEDORES'!R60</f>
        <v>88.2</v>
      </c>
      <c r="U27" s="689">
        <f>+'AGREGADO MEDIOS MOLEDORES'!S60</f>
        <v>86.6</v>
      </c>
      <c r="V27" s="689">
        <f>+'AGREGADO MEDIOS MOLEDORES'!T60</f>
        <v>89.6</v>
      </c>
      <c r="W27" s="689">
        <f>+'AGREGADO MEDIOS MOLEDORES'!U60</f>
        <v>78.400000000000006</v>
      </c>
      <c r="X27" s="689">
        <f>+'AGREGADO MEDIOS MOLEDORES'!V60</f>
        <v>79.3</v>
      </c>
      <c r="Y27" s="98"/>
      <c r="Z27" s="98"/>
      <c r="AA27" s="98"/>
      <c r="AB27" s="688">
        <v>90</v>
      </c>
      <c r="AC27" s="689">
        <v>92</v>
      </c>
      <c r="AD27" s="689">
        <v>89</v>
      </c>
      <c r="AE27" s="689">
        <v>79</v>
      </c>
      <c r="AF27" s="689">
        <v>88</v>
      </c>
    </row>
    <row r="28" spans="1:32">
      <c r="A28" s="98"/>
      <c r="B28" s="691">
        <v>92</v>
      </c>
      <c r="C28" s="692">
        <v>65</v>
      </c>
      <c r="D28" s="98"/>
      <c r="E28" s="693">
        <v>46257</v>
      </c>
      <c r="F28" s="689">
        <f>+'AGREGADO MEDIOS MOLEDORES'!C61</f>
        <v>85.4</v>
      </c>
      <c r="G28" s="689">
        <f>+'AGREGADO MEDIOS MOLEDORES'!D61</f>
        <v>0</v>
      </c>
      <c r="H28" s="689">
        <f>+'AGREGADO MEDIOS MOLEDORES'!E61</f>
        <v>86.6</v>
      </c>
      <c r="I28" s="689">
        <f>+'AGREGADO MEDIOS MOLEDORES'!F61</f>
        <v>80.7</v>
      </c>
      <c r="J28" s="689">
        <f>+'AGREGADO MEDIOS MOLEDORES'!G61</f>
        <v>86.6</v>
      </c>
      <c r="K28" s="689">
        <f>+'AGREGADO MEDIOS MOLEDORES'!H61</f>
        <v>84.1</v>
      </c>
      <c r="L28" s="689">
        <f>+'AGREGADO MEDIOS MOLEDORES'!I61</f>
        <v>91.8</v>
      </c>
      <c r="M28" s="689">
        <f>+'AGREGADO MEDIOS MOLEDORES'!J61</f>
        <v>86.6</v>
      </c>
      <c r="N28" s="689">
        <f>+'AGREGADO MEDIOS MOLEDORES'!K61</f>
        <v>62</v>
      </c>
      <c r="O28" s="689">
        <f>+'AGREGADO MEDIOS MOLEDORES'!M61</f>
        <v>90.8</v>
      </c>
      <c r="P28" s="689">
        <f>+'AGREGADO MEDIOS MOLEDORES'!N61</f>
        <v>80.5</v>
      </c>
      <c r="Q28" s="689">
        <f>+'AGREGADO MEDIOS MOLEDORES'!O61</f>
        <v>81.5</v>
      </c>
      <c r="R28" s="689">
        <f>+'AGREGADO MEDIOS MOLEDORES'!P61</f>
        <v>83.8</v>
      </c>
      <c r="S28" s="689">
        <f>+'AGREGADO MEDIOS MOLEDORES'!Q61</f>
        <v>94.4</v>
      </c>
      <c r="T28" s="689">
        <f>+'AGREGADO MEDIOS MOLEDORES'!R61</f>
        <v>88</v>
      </c>
      <c r="U28" s="689">
        <f>+'AGREGADO MEDIOS MOLEDORES'!S61</f>
        <v>86</v>
      </c>
      <c r="V28" s="689">
        <f>+'AGREGADO MEDIOS MOLEDORES'!T61</f>
        <v>88</v>
      </c>
      <c r="W28" s="689">
        <f>+'AGREGADO MEDIOS MOLEDORES'!U61</f>
        <v>76.7</v>
      </c>
      <c r="X28" s="689">
        <f>+'AGREGADO MEDIOS MOLEDORES'!V61</f>
        <v>78.900000000000006</v>
      </c>
      <c r="Y28" s="98"/>
      <c r="Z28" s="98"/>
      <c r="AA28" s="98"/>
      <c r="AB28" s="688">
        <v>90</v>
      </c>
      <c r="AC28" s="689">
        <v>92</v>
      </c>
      <c r="AD28" s="689">
        <v>89</v>
      </c>
      <c r="AE28" s="689">
        <v>79</v>
      </c>
      <c r="AF28" s="689">
        <v>88</v>
      </c>
    </row>
    <row r="29" spans="1:32">
      <c r="A29" s="98"/>
      <c r="B29" s="691">
        <v>92</v>
      </c>
      <c r="C29" s="692">
        <v>65</v>
      </c>
      <c r="D29" s="98"/>
      <c r="E29" s="693">
        <v>46258</v>
      </c>
      <c r="F29" s="689">
        <f>+'AGREGADO MEDIOS MOLEDORES'!C62</f>
        <v>88.5</v>
      </c>
      <c r="G29" s="689">
        <f>+'AGREGADO MEDIOS MOLEDORES'!D62</f>
        <v>83</v>
      </c>
      <c r="H29" s="689">
        <f>+'AGREGADO MEDIOS MOLEDORES'!E62</f>
        <v>89.5</v>
      </c>
      <c r="I29" s="689">
        <f>+'AGREGADO MEDIOS MOLEDORES'!F62</f>
        <v>0</v>
      </c>
      <c r="J29" s="689">
        <f>+'AGREGADO MEDIOS MOLEDORES'!G62</f>
        <v>88.1</v>
      </c>
      <c r="K29" s="689">
        <f>+'AGREGADO MEDIOS MOLEDORES'!H62</f>
        <v>87.4</v>
      </c>
      <c r="L29" s="689">
        <f>+'AGREGADO MEDIOS MOLEDORES'!I62</f>
        <v>89.7</v>
      </c>
      <c r="M29" s="689">
        <f>+'AGREGADO MEDIOS MOLEDORES'!J62</f>
        <v>88.1</v>
      </c>
      <c r="N29" s="689">
        <f>+'AGREGADO MEDIOS MOLEDORES'!K62</f>
        <v>63</v>
      </c>
      <c r="O29" s="689">
        <f>+'AGREGADO MEDIOS MOLEDORES'!M62</f>
        <v>90.1</v>
      </c>
      <c r="P29" s="689">
        <f>+'AGREGADO MEDIOS MOLEDORES'!N62</f>
        <v>88.5</v>
      </c>
      <c r="Q29" s="689">
        <f>+'AGREGADO MEDIOS MOLEDORES'!O62</f>
        <v>0</v>
      </c>
      <c r="R29" s="689">
        <f>+'AGREGADO MEDIOS MOLEDORES'!P62</f>
        <v>0</v>
      </c>
      <c r="S29" s="689">
        <f>+'AGREGADO MEDIOS MOLEDORES'!Q62</f>
        <v>97.6</v>
      </c>
      <c r="T29" s="689">
        <f>+'AGREGADO MEDIOS MOLEDORES'!R62</f>
        <v>87.9</v>
      </c>
      <c r="U29" s="689">
        <f>+'AGREGADO MEDIOS MOLEDORES'!S62</f>
        <v>84.9</v>
      </c>
      <c r="V29" s="689">
        <f>+'AGREGADO MEDIOS MOLEDORES'!T62</f>
        <v>87.7</v>
      </c>
      <c r="W29" s="689">
        <f>+'AGREGADO MEDIOS MOLEDORES'!U62</f>
        <v>75.599999999999994</v>
      </c>
      <c r="X29" s="689">
        <f>+'AGREGADO MEDIOS MOLEDORES'!V62</f>
        <v>82.1</v>
      </c>
      <c r="Y29" s="98"/>
      <c r="Z29" s="98"/>
      <c r="AA29" s="98"/>
      <c r="AB29" s="688">
        <v>90</v>
      </c>
      <c r="AC29" s="689">
        <v>92</v>
      </c>
      <c r="AD29" s="689">
        <v>89</v>
      </c>
      <c r="AE29" s="689">
        <v>79</v>
      </c>
      <c r="AF29" s="689">
        <v>88</v>
      </c>
    </row>
    <row r="30" spans="1:32">
      <c r="A30" s="98"/>
      <c r="B30" s="691">
        <v>92</v>
      </c>
      <c r="C30" s="692">
        <v>65</v>
      </c>
      <c r="D30" s="98"/>
      <c r="E30" s="693">
        <v>46259</v>
      </c>
      <c r="F30" s="689">
        <f>+'AGREGADO MEDIOS MOLEDORES'!C63</f>
        <v>87.9</v>
      </c>
      <c r="G30" s="689">
        <f>+'AGREGADO MEDIOS MOLEDORES'!D63</f>
        <v>84.5</v>
      </c>
      <c r="H30" s="689">
        <f>+'AGREGADO MEDIOS MOLEDORES'!E63</f>
        <v>88.5</v>
      </c>
      <c r="I30" s="689">
        <f>+'AGREGADO MEDIOS MOLEDORES'!F63</f>
        <v>0</v>
      </c>
      <c r="J30" s="689">
        <f>+'AGREGADO MEDIOS MOLEDORES'!G63</f>
        <v>90.4</v>
      </c>
      <c r="K30" s="689">
        <f>+'AGREGADO MEDIOS MOLEDORES'!H63</f>
        <v>89.8</v>
      </c>
      <c r="L30" s="689">
        <f>+'AGREGADO MEDIOS MOLEDORES'!I63</f>
        <v>92.1</v>
      </c>
      <c r="M30" s="689">
        <f>+'AGREGADO MEDIOS MOLEDORES'!J63</f>
        <v>91.4</v>
      </c>
      <c r="N30" s="689">
        <f>+'AGREGADO MEDIOS MOLEDORES'!K63</f>
        <v>62.8</v>
      </c>
      <c r="O30" s="689">
        <f>+'AGREGADO MEDIOS MOLEDORES'!M63</f>
        <v>85.2</v>
      </c>
      <c r="P30" s="689">
        <f>+'AGREGADO MEDIOS MOLEDORES'!N63</f>
        <v>92.5</v>
      </c>
      <c r="Q30" s="689">
        <f>+'AGREGADO MEDIOS MOLEDORES'!O63</f>
        <v>0</v>
      </c>
      <c r="R30" s="689">
        <f>+'AGREGADO MEDIOS MOLEDORES'!P63</f>
        <v>83.5</v>
      </c>
      <c r="S30" s="689">
        <f>+'AGREGADO MEDIOS MOLEDORES'!Q63</f>
        <v>97.3</v>
      </c>
      <c r="T30" s="689">
        <f>+'AGREGADO MEDIOS MOLEDORES'!R63</f>
        <v>85.4</v>
      </c>
      <c r="U30" s="689">
        <f>+'AGREGADO MEDIOS MOLEDORES'!S63</f>
        <v>83.6</v>
      </c>
      <c r="V30" s="689">
        <f>+'AGREGADO MEDIOS MOLEDORES'!T63</f>
        <v>86.9</v>
      </c>
      <c r="W30" s="689">
        <f>+'AGREGADO MEDIOS MOLEDORES'!U63</f>
        <v>74.7</v>
      </c>
      <c r="X30" s="689">
        <f>+'AGREGADO MEDIOS MOLEDORES'!V63</f>
        <v>78.400000000000006</v>
      </c>
      <c r="Y30" s="98"/>
      <c r="Z30" s="98"/>
      <c r="AA30" s="98"/>
      <c r="AB30" s="688">
        <v>90</v>
      </c>
      <c r="AC30" s="689">
        <v>92</v>
      </c>
      <c r="AD30" s="689">
        <v>89</v>
      </c>
      <c r="AE30" s="689">
        <v>79</v>
      </c>
      <c r="AF30" s="689">
        <v>88</v>
      </c>
    </row>
    <row r="31" spans="1:32">
      <c r="A31" s="98"/>
      <c r="B31" s="691">
        <v>92</v>
      </c>
      <c r="C31" s="692">
        <v>65</v>
      </c>
      <c r="D31" s="98"/>
      <c r="E31" s="693">
        <v>46260</v>
      </c>
      <c r="F31" s="689">
        <f>+'AGREGADO MEDIOS MOLEDORES'!C64</f>
        <v>87.9</v>
      </c>
      <c r="G31" s="689">
        <f>+'AGREGADO MEDIOS MOLEDORES'!D64</f>
        <v>87.7</v>
      </c>
      <c r="H31" s="689">
        <f>+'AGREGADO MEDIOS MOLEDORES'!E64</f>
        <v>92</v>
      </c>
      <c r="I31" s="689">
        <f>+'AGREGADO MEDIOS MOLEDORES'!F64</f>
        <v>0</v>
      </c>
      <c r="J31" s="689">
        <f>+'AGREGADO MEDIOS MOLEDORES'!G64</f>
        <v>93.7</v>
      </c>
      <c r="K31" s="689">
        <f>+'AGREGADO MEDIOS MOLEDORES'!H64</f>
        <v>92.9</v>
      </c>
      <c r="L31" s="689">
        <f>+'AGREGADO MEDIOS MOLEDORES'!I64</f>
        <v>92.3</v>
      </c>
      <c r="M31" s="689">
        <f>+'AGREGADO MEDIOS MOLEDORES'!J64</f>
        <v>95</v>
      </c>
      <c r="N31" s="689">
        <f>+'AGREGADO MEDIOS MOLEDORES'!K64</f>
        <v>0</v>
      </c>
      <c r="O31" s="689">
        <f>+'AGREGADO MEDIOS MOLEDORES'!M64</f>
        <v>90.3</v>
      </c>
      <c r="P31" s="689">
        <f>+'AGREGADO MEDIOS MOLEDORES'!N64</f>
        <v>92.2</v>
      </c>
      <c r="Q31" s="689">
        <f>+'AGREGADO MEDIOS MOLEDORES'!O64</f>
        <v>90.7</v>
      </c>
      <c r="R31" s="689">
        <f>+'AGREGADO MEDIOS MOLEDORES'!P64</f>
        <v>82.6</v>
      </c>
      <c r="S31" s="689">
        <f>+'AGREGADO MEDIOS MOLEDORES'!Q64</f>
        <v>96.7</v>
      </c>
      <c r="T31" s="689">
        <f>+'AGREGADO MEDIOS MOLEDORES'!R64</f>
        <v>86</v>
      </c>
      <c r="U31" s="689">
        <f>+'AGREGADO MEDIOS MOLEDORES'!S64</f>
        <v>83.9</v>
      </c>
      <c r="V31" s="689">
        <f>+'AGREGADO MEDIOS MOLEDORES'!T64</f>
        <v>86.1</v>
      </c>
      <c r="W31" s="689">
        <f>+'AGREGADO MEDIOS MOLEDORES'!U64</f>
        <v>0</v>
      </c>
      <c r="X31" s="689">
        <f>+'AGREGADO MEDIOS MOLEDORES'!V64</f>
        <v>77.5</v>
      </c>
      <c r="Y31" s="98"/>
      <c r="Z31" s="98"/>
      <c r="AA31" s="98"/>
      <c r="AB31" s="688">
        <v>90</v>
      </c>
      <c r="AC31" s="689">
        <v>92</v>
      </c>
      <c r="AD31" s="689">
        <v>89</v>
      </c>
      <c r="AE31" s="689">
        <v>79</v>
      </c>
      <c r="AF31" s="689">
        <v>88</v>
      </c>
    </row>
    <row r="32" spans="1:32">
      <c r="A32" s="98"/>
      <c r="B32" s="691">
        <v>92</v>
      </c>
      <c r="C32" s="692">
        <v>65</v>
      </c>
      <c r="D32" s="98"/>
      <c r="E32" s="693">
        <v>46261</v>
      </c>
      <c r="F32" s="689">
        <f>+'AGREGADO MEDIOS MOLEDORES'!C65</f>
        <v>0</v>
      </c>
      <c r="G32" s="689">
        <f>+'AGREGADO MEDIOS MOLEDORES'!D65</f>
        <v>0</v>
      </c>
      <c r="H32" s="689">
        <f>+'AGREGADO MEDIOS MOLEDORES'!E65</f>
        <v>0</v>
      </c>
      <c r="I32" s="689">
        <f>+'AGREGADO MEDIOS MOLEDORES'!F65</f>
        <v>0</v>
      </c>
      <c r="J32" s="689">
        <f>+'AGREGADO MEDIOS MOLEDORES'!G65</f>
        <v>0</v>
      </c>
      <c r="K32" s="689">
        <f>+'AGREGADO MEDIOS MOLEDORES'!H65</f>
        <v>0</v>
      </c>
      <c r="L32" s="689">
        <f>+'AGREGADO MEDIOS MOLEDORES'!I65</f>
        <v>0</v>
      </c>
      <c r="M32" s="689">
        <f>+'AGREGADO MEDIOS MOLEDORES'!J65</f>
        <v>0</v>
      </c>
      <c r="N32" s="689">
        <f>+'AGREGADO MEDIOS MOLEDORES'!K65</f>
        <v>0</v>
      </c>
      <c r="O32" s="689">
        <f>+'AGREGADO MEDIOS MOLEDORES'!M65</f>
        <v>0</v>
      </c>
      <c r="P32" s="689">
        <f>+'AGREGADO MEDIOS MOLEDORES'!N65</f>
        <v>0</v>
      </c>
      <c r="Q32" s="689">
        <f>+'AGREGADO MEDIOS MOLEDORES'!O65</f>
        <v>0</v>
      </c>
      <c r="R32" s="689">
        <f>+'AGREGADO MEDIOS MOLEDORES'!P65</f>
        <v>0</v>
      </c>
      <c r="S32" s="689">
        <f>+'AGREGADO MEDIOS MOLEDORES'!Q65</f>
        <v>0</v>
      </c>
      <c r="T32" s="689">
        <f>+'AGREGADO MEDIOS MOLEDORES'!R65</f>
        <v>0</v>
      </c>
      <c r="U32" s="689">
        <f>+'AGREGADO MEDIOS MOLEDORES'!S65</f>
        <v>0</v>
      </c>
      <c r="V32" s="689">
        <f>+'AGREGADO MEDIOS MOLEDORES'!T65</f>
        <v>0</v>
      </c>
      <c r="W32" s="689">
        <f>+'AGREGADO MEDIOS MOLEDORES'!U65</f>
        <v>0</v>
      </c>
      <c r="X32" s="689">
        <f>+'AGREGADO MEDIOS MOLEDORES'!V65</f>
        <v>0</v>
      </c>
      <c r="Y32" s="98"/>
      <c r="Z32" s="98"/>
      <c r="AA32" s="98"/>
      <c r="AB32" s="688">
        <v>90</v>
      </c>
      <c r="AC32" s="689">
        <v>92</v>
      </c>
      <c r="AD32" s="689">
        <v>89</v>
      </c>
      <c r="AE32" s="689">
        <v>79</v>
      </c>
      <c r="AF32" s="689">
        <v>88</v>
      </c>
    </row>
    <row r="33" spans="1:32">
      <c r="A33" s="98"/>
      <c r="B33" s="691">
        <v>92</v>
      </c>
      <c r="C33" s="692">
        <v>65</v>
      </c>
      <c r="D33" s="98"/>
      <c r="E33" s="693">
        <v>46262</v>
      </c>
      <c r="F33" s="689">
        <f>+'AGREGADO MEDIOS MOLEDORES'!C66</f>
        <v>0</v>
      </c>
      <c r="G33" s="689">
        <f>+'AGREGADO MEDIOS MOLEDORES'!D66</f>
        <v>0</v>
      </c>
      <c r="H33" s="689">
        <f>+'AGREGADO MEDIOS MOLEDORES'!E66</f>
        <v>0</v>
      </c>
      <c r="I33" s="689">
        <f>+'AGREGADO MEDIOS MOLEDORES'!F66</f>
        <v>0</v>
      </c>
      <c r="J33" s="689">
        <f>+'AGREGADO MEDIOS MOLEDORES'!G66</f>
        <v>0</v>
      </c>
      <c r="K33" s="689">
        <f>+'AGREGADO MEDIOS MOLEDORES'!H66</f>
        <v>0</v>
      </c>
      <c r="L33" s="689">
        <f>+'AGREGADO MEDIOS MOLEDORES'!I66</f>
        <v>0</v>
      </c>
      <c r="M33" s="689">
        <f>+'AGREGADO MEDIOS MOLEDORES'!J66</f>
        <v>0</v>
      </c>
      <c r="N33" s="689">
        <f>+'AGREGADO MEDIOS MOLEDORES'!K66</f>
        <v>0</v>
      </c>
      <c r="O33" s="689">
        <f>+'AGREGADO MEDIOS MOLEDORES'!M66</f>
        <v>0</v>
      </c>
      <c r="P33" s="689">
        <f>+'AGREGADO MEDIOS MOLEDORES'!N66</f>
        <v>0</v>
      </c>
      <c r="Q33" s="689">
        <f>+'AGREGADO MEDIOS MOLEDORES'!O66</f>
        <v>0</v>
      </c>
      <c r="R33" s="689">
        <f>+'AGREGADO MEDIOS MOLEDORES'!P66</f>
        <v>0</v>
      </c>
      <c r="S33" s="689">
        <f>+'AGREGADO MEDIOS MOLEDORES'!Q66</f>
        <v>0</v>
      </c>
      <c r="T33" s="689">
        <f>+'AGREGADO MEDIOS MOLEDORES'!R66</f>
        <v>0</v>
      </c>
      <c r="U33" s="689">
        <f>+'AGREGADO MEDIOS MOLEDORES'!S66</f>
        <v>0</v>
      </c>
      <c r="V33" s="689">
        <f>+'AGREGADO MEDIOS MOLEDORES'!T66</f>
        <v>0</v>
      </c>
      <c r="W33" s="689">
        <f>+'AGREGADO MEDIOS MOLEDORES'!U66</f>
        <v>0</v>
      </c>
      <c r="X33" s="689">
        <f>+'AGREGADO MEDIOS MOLEDORES'!V66</f>
        <v>0</v>
      </c>
      <c r="Y33" s="98"/>
      <c r="Z33" s="98"/>
      <c r="AA33" s="98"/>
      <c r="AB33" s="688">
        <v>90</v>
      </c>
      <c r="AC33" s="689">
        <v>92</v>
      </c>
      <c r="AD33" s="689">
        <v>89</v>
      </c>
      <c r="AE33" s="689">
        <v>79</v>
      </c>
      <c r="AF33" s="689">
        <v>88</v>
      </c>
    </row>
    <row r="34" spans="1:32">
      <c r="A34" s="98"/>
      <c r="B34" s="691">
        <v>92</v>
      </c>
      <c r="C34" s="692">
        <v>65</v>
      </c>
      <c r="D34" s="98"/>
      <c r="E34" s="693">
        <v>46263</v>
      </c>
      <c r="F34" s="689">
        <f>+'AGREGADO MEDIOS MOLEDORES'!C67</f>
        <v>0</v>
      </c>
      <c r="G34" s="689">
        <f>+'AGREGADO MEDIOS MOLEDORES'!D67</f>
        <v>0</v>
      </c>
      <c r="H34" s="689">
        <f>+'AGREGADO MEDIOS MOLEDORES'!E67</f>
        <v>0</v>
      </c>
      <c r="I34" s="689">
        <f>+'AGREGADO MEDIOS MOLEDORES'!F67</f>
        <v>0</v>
      </c>
      <c r="J34" s="689">
        <f>+'AGREGADO MEDIOS MOLEDORES'!G67</f>
        <v>0</v>
      </c>
      <c r="K34" s="689">
        <f>+'AGREGADO MEDIOS MOLEDORES'!H67</f>
        <v>0</v>
      </c>
      <c r="L34" s="689">
        <f>+'AGREGADO MEDIOS MOLEDORES'!I67</f>
        <v>0</v>
      </c>
      <c r="M34" s="689">
        <f>+'AGREGADO MEDIOS MOLEDORES'!J67</f>
        <v>0</v>
      </c>
      <c r="N34" s="689">
        <f>+'AGREGADO MEDIOS MOLEDORES'!K67</f>
        <v>0</v>
      </c>
      <c r="O34" s="689">
        <f>+'AGREGADO MEDIOS MOLEDORES'!M67</f>
        <v>0</v>
      </c>
      <c r="P34" s="689">
        <f>+'AGREGADO MEDIOS MOLEDORES'!N67</f>
        <v>0</v>
      </c>
      <c r="Q34" s="689">
        <f>+'AGREGADO MEDIOS MOLEDORES'!O67</f>
        <v>0</v>
      </c>
      <c r="R34" s="689">
        <f>+'AGREGADO MEDIOS MOLEDORES'!P67</f>
        <v>0</v>
      </c>
      <c r="S34" s="689">
        <f>+'AGREGADO MEDIOS MOLEDORES'!Q67</f>
        <v>0</v>
      </c>
      <c r="T34" s="689">
        <f>+'AGREGADO MEDIOS MOLEDORES'!R67</f>
        <v>0</v>
      </c>
      <c r="U34" s="689">
        <f>+'AGREGADO MEDIOS MOLEDORES'!S67</f>
        <v>0</v>
      </c>
      <c r="V34" s="689">
        <f>+'AGREGADO MEDIOS MOLEDORES'!T67</f>
        <v>0</v>
      </c>
      <c r="W34" s="689">
        <f>+'AGREGADO MEDIOS MOLEDORES'!U67</f>
        <v>0</v>
      </c>
      <c r="X34" s="689">
        <f>+'AGREGADO MEDIOS MOLEDORES'!V67</f>
        <v>0</v>
      </c>
      <c r="Y34" s="98"/>
      <c r="Z34" s="98"/>
      <c r="AA34" s="98"/>
      <c r="AB34" s="688">
        <v>90</v>
      </c>
      <c r="AC34" s="689">
        <v>92</v>
      </c>
      <c r="AD34" s="689">
        <v>89</v>
      </c>
      <c r="AE34" s="689">
        <v>79</v>
      </c>
      <c r="AF34" s="689">
        <v>88</v>
      </c>
    </row>
    <row r="35" spans="1:32">
      <c r="A35" s="98"/>
      <c r="B35" s="691">
        <v>92</v>
      </c>
      <c r="C35" s="692">
        <v>65</v>
      </c>
      <c r="D35" s="98"/>
      <c r="E35" s="693">
        <v>46264</v>
      </c>
      <c r="F35" s="689">
        <f>+'AGREGADO MEDIOS MOLEDORES'!C68</f>
        <v>0</v>
      </c>
      <c r="G35" s="689">
        <f>+'AGREGADO MEDIOS MOLEDORES'!D68</f>
        <v>0</v>
      </c>
      <c r="H35" s="689">
        <f>+'AGREGADO MEDIOS MOLEDORES'!E68</f>
        <v>0</v>
      </c>
      <c r="I35" s="689">
        <f>+'AGREGADO MEDIOS MOLEDORES'!F68</f>
        <v>0</v>
      </c>
      <c r="J35" s="689">
        <f>+'AGREGADO MEDIOS MOLEDORES'!G68</f>
        <v>0</v>
      </c>
      <c r="K35" s="689">
        <f>+'AGREGADO MEDIOS MOLEDORES'!H68</f>
        <v>0</v>
      </c>
      <c r="L35" s="689">
        <f>+'AGREGADO MEDIOS MOLEDORES'!I68</f>
        <v>0</v>
      </c>
      <c r="M35" s="689">
        <f>+'AGREGADO MEDIOS MOLEDORES'!J68</f>
        <v>0</v>
      </c>
      <c r="N35" s="689">
        <f>+'AGREGADO MEDIOS MOLEDORES'!K68</f>
        <v>0</v>
      </c>
      <c r="O35" s="689">
        <f>+'AGREGADO MEDIOS MOLEDORES'!M68</f>
        <v>0</v>
      </c>
      <c r="P35" s="689">
        <f>+'AGREGADO MEDIOS MOLEDORES'!N68</f>
        <v>0</v>
      </c>
      <c r="Q35" s="689">
        <f>+'AGREGADO MEDIOS MOLEDORES'!O68</f>
        <v>0</v>
      </c>
      <c r="R35" s="689">
        <f>+'AGREGADO MEDIOS MOLEDORES'!P68</f>
        <v>0</v>
      </c>
      <c r="S35" s="689">
        <f>+'AGREGADO MEDIOS MOLEDORES'!Q68</f>
        <v>0</v>
      </c>
      <c r="T35" s="689">
        <f>+'AGREGADO MEDIOS MOLEDORES'!R68</f>
        <v>0</v>
      </c>
      <c r="U35" s="689">
        <f>+'AGREGADO MEDIOS MOLEDORES'!S68</f>
        <v>0</v>
      </c>
      <c r="V35" s="689">
        <f>+'AGREGADO MEDIOS MOLEDORES'!T68</f>
        <v>0</v>
      </c>
      <c r="W35" s="689">
        <f>+'AGREGADO MEDIOS MOLEDORES'!U68</f>
        <v>0</v>
      </c>
      <c r="X35" s="689">
        <f>+'AGREGADO MEDIOS MOLEDORES'!V68</f>
        <v>0</v>
      </c>
      <c r="Y35" s="98"/>
      <c r="Z35" s="98"/>
      <c r="AA35" s="98"/>
      <c r="AB35" s="688">
        <v>90</v>
      </c>
      <c r="AC35" s="689">
        <v>92</v>
      </c>
      <c r="AD35" s="689">
        <v>89</v>
      </c>
      <c r="AE35" s="689">
        <v>79</v>
      </c>
      <c r="AF35" s="689">
        <v>88</v>
      </c>
    </row>
    <row r="36" spans="1:32">
      <c r="A36" s="98"/>
      <c r="B36" s="691">
        <v>92</v>
      </c>
      <c r="C36" s="692">
        <v>65</v>
      </c>
      <c r="D36" s="98"/>
      <c r="E36" s="693">
        <v>46265</v>
      </c>
      <c r="F36" s="689" t="e">
        <f>+'AGREGADO MEDIOS MOLEDORES'!#REF!</f>
        <v>#REF!</v>
      </c>
      <c r="G36" s="689" t="e">
        <f>+'AGREGADO MEDIOS MOLEDORES'!#REF!</f>
        <v>#REF!</v>
      </c>
      <c r="H36" s="689" t="e">
        <f>+'AGREGADO MEDIOS MOLEDORES'!#REF!</f>
        <v>#REF!</v>
      </c>
      <c r="I36" s="689" t="e">
        <f>+'AGREGADO MEDIOS MOLEDORES'!#REF!</f>
        <v>#REF!</v>
      </c>
      <c r="J36" s="689" t="e">
        <f>+'AGREGADO MEDIOS MOLEDORES'!#REF!</f>
        <v>#REF!</v>
      </c>
      <c r="K36" s="689" t="e">
        <f>+'AGREGADO MEDIOS MOLEDORES'!#REF!</f>
        <v>#REF!</v>
      </c>
      <c r="L36" s="689" t="e">
        <f>+'AGREGADO MEDIOS MOLEDORES'!#REF!</f>
        <v>#REF!</v>
      </c>
      <c r="M36" s="689" t="e">
        <f>+'AGREGADO MEDIOS MOLEDORES'!#REF!</f>
        <v>#REF!</v>
      </c>
      <c r="N36" s="689" t="e">
        <f>+'AGREGADO MEDIOS MOLEDORES'!#REF!</f>
        <v>#REF!</v>
      </c>
      <c r="O36" s="689" t="e">
        <f>+'AGREGADO MEDIOS MOLEDORES'!#REF!</f>
        <v>#REF!</v>
      </c>
      <c r="P36" s="689" t="e">
        <f>+'AGREGADO MEDIOS MOLEDORES'!#REF!</f>
        <v>#REF!</v>
      </c>
      <c r="Q36" s="689" t="e">
        <f>+'AGREGADO MEDIOS MOLEDORES'!#REF!</f>
        <v>#REF!</v>
      </c>
      <c r="R36" s="689" t="e">
        <f>+'AGREGADO MEDIOS MOLEDORES'!#REF!</f>
        <v>#REF!</v>
      </c>
      <c r="S36" s="689" t="e">
        <f>+'AGREGADO MEDIOS MOLEDORES'!#REF!</f>
        <v>#REF!</v>
      </c>
      <c r="T36" s="689" t="e">
        <f>+'AGREGADO MEDIOS MOLEDORES'!#REF!</f>
        <v>#REF!</v>
      </c>
      <c r="U36" s="689" t="e">
        <f>+'AGREGADO MEDIOS MOLEDORES'!#REF!</f>
        <v>#REF!</v>
      </c>
      <c r="V36" s="689" t="e">
        <f>+'AGREGADO MEDIOS MOLEDORES'!#REF!</f>
        <v>#REF!</v>
      </c>
      <c r="W36" s="689" t="e">
        <f>+'AGREGADO MEDIOS MOLEDORES'!#REF!</f>
        <v>#REF!</v>
      </c>
      <c r="X36" s="689" t="e">
        <f>+'AGREGADO MEDIOS MOLEDORES'!#REF!</f>
        <v>#REF!</v>
      </c>
      <c r="Y36" s="98"/>
      <c r="Z36" s="98"/>
      <c r="AA36" s="98"/>
      <c r="AB36" s="688">
        <v>90</v>
      </c>
      <c r="AC36" s="689">
        <v>92</v>
      </c>
      <c r="AD36" s="689">
        <v>89</v>
      </c>
      <c r="AE36" s="689">
        <v>79</v>
      </c>
      <c r="AF36" s="689">
        <v>88</v>
      </c>
    </row>
    <row r="37" spans="1:32">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row>
    <row r="38" spans="1:32">
      <c r="A38" s="98"/>
      <c r="B38" s="98"/>
      <c r="C38" s="98"/>
      <c r="D38" s="98"/>
      <c r="E38" s="98"/>
      <c r="F38" s="98"/>
      <c r="G38" s="98"/>
      <c r="H38" s="98"/>
      <c r="I38" s="98"/>
      <c r="J38" s="98"/>
      <c r="K38" s="98"/>
      <c r="L38" s="98"/>
      <c r="M38" s="98"/>
      <c r="N38" s="98"/>
      <c r="O38" s="98"/>
      <c r="P38" s="98"/>
      <c r="Q38" s="98"/>
      <c r="R38" s="98"/>
      <c r="S38" s="98"/>
      <c r="T38" s="98"/>
      <c r="U38" s="98"/>
      <c r="V38" s="98"/>
      <c r="W38" s="98"/>
      <c r="X38" s="98"/>
      <c r="Y38" s="98"/>
      <c r="Z38" s="98"/>
      <c r="AA38" s="98"/>
      <c r="AB38" s="98"/>
      <c r="AC38" s="98"/>
      <c r="AD38" s="98"/>
      <c r="AE38" s="98"/>
      <c r="AF38" s="98"/>
    </row>
    <row r="39" spans="1:32">
      <c r="A39" s="98"/>
      <c r="B39" s="98"/>
      <c r="C39" s="98"/>
      <c r="D39" s="98"/>
      <c r="E39" s="98"/>
      <c r="F39" s="98"/>
      <c r="G39" s="98"/>
      <c r="H39" s="98"/>
      <c r="I39" s="98"/>
      <c r="J39" s="98"/>
      <c r="K39" s="98"/>
      <c r="L39" s="98"/>
      <c r="M39" s="98"/>
      <c r="N39" s="98"/>
      <c r="O39" s="98"/>
      <c r="P39" s="98"/>
      <c r="Q39" s="98"/>
      <c r="R39" s="98"/>
      <c r="S39" s="98"/>
      <c r="T39" s="98"/>
      <c r="U39" s="98"/>
      <c r="V39" s="98"/>
      <c r="W39" s="98"/>
      <c r="X39" s="98"/>
      <c r="Y39" s="98"/>
      <c r="Z39" s="98"/>
      <c r="AA39" s="98"/>
      <c r="AB39" s="98"/>
      <c r="AC39" s="98"/>
      <c r="AD39" s="98"/>
      <c r="AE39" s="98"/>
      <c r="AF39" s="98"/>
    </row>
    <row r="40" spans="1:32">
      <c r="A40" s="98"/>
      <c r="B40" s="98"/>
      <c r="C40" s="98"/>
      <c r="D40" s="98"/>
      <c r="E40" s="98"/>
      <c r="F40" s="98"/>
      <c r="G40" s="98"/>
      <c r="H40" s="98"/>
      <c r="I40" s="98"/>
      <c r="J40" s="98"/>
      <c r="K40" s="98"/>
      <c r="L40" s="98"/>
      <c r="M40" s="98"/>
      <c r="N40" s="98"/>
      <c r="O40" s="98"/>
      <c r="P40" s="98"/>
      <c r="Q40" s="98"/>
      <c r="R40" s="98"/>
      <c r="S40" s="98"/>
      <c r="T40" s="98"/>
      <c r="U40" s="98"/>
      <c r="V40" s="98"/>
      <c r="W40" s="98"/>
      <c r="X40" s="98"/>
      <c r="Y40" s="98"/>
      <c r="Z40" s="98"/>
      <c r="AA40" s="98"/>
      <c r="AB40" s="98"/>
      <c r="AC40" s="98"/>
      <c r="AD40" s="98"/>
      <c r="AE40" s="98"/>
      <c r="AF40" s="98"/>
    </row>
    <row r="41" spans="1:32">
      <c r="A41" s="98"/>
      <c r="B41" s="98"/>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row>
    <row r="42" spans="1:32">
      <c r="A42" s="98"/>
      <c r="B42" s="98"/>
      <c r="C42" s="98"/>
      <c r="D42" s="98"/>
      <c r="E42" s="98"/>
      <c r="F42" s="98"/>
      <c r="G42" s="98"/>
      <c r="H42" s="98"/>
      <c r="I42" s="98"/>
      <c r="J42" s="98"/>
      <c r="K42" s="98"/>
      <c r="L42" s="98"/>
      <c r="M42" s="98"/>
      <c r="N42" s="98"/>
      <c r="O42" s="98"/>
      <c r="P42" s="98"/>
      <c r="Q42" s="98"/>
      <c r="R42" s="98"/>
      <c r="S42" s="98"/>
      <c r="T42" s="98"/>
      <c r="U42" s="98"/>
      <c r="V42" s="98"/>
      <c r="W42" s="98"/>
      <c r="X42" s="98"/>
      <c r="Y42" s="98"/>
      <c r="Z42" s="98"/>
      <c r="AA42" s="98"/>
      <c r="AB42" s="98"/>
      <c r="AC42" s="98"/>
      <c r="AD42" s="98"/>
      <c r="AE42" s="98"/>
      <c r="AF42" s="98"/>
    </row>
    <row r="43" spans="1:32">
      <c r="A43" s="98"/>
      <c r="B43" s="98"/>
      <c r="C43" s="98"/>
      <c r="D43" s="98"/>
      <c r="E43" s="98"/>
      <c r="F43" s="98"/>
      <c r="G43" s="98"/>
      <c r="H43" s="98"/>
      <c r="I43" s="98"/>
      <c r="J43" s="98"/>
      <c r="K43" s="98"/>
      <c r="L43" s="98"/>
      <c r="M43" s="98"/>
      <c r="N43" s="98"/>
      <c r="O43" s="98"/>
      <c r="P43" s="98"/>
      <c r="Q43" s="98"/>
      <c r="R43" s="98"/>
      <c r="S43" s="98"/>
      <c r="T43" s="98"/>
      <c r="U43" s="98"/>
      <c r="V43" s="98"/>
      <c r="W43" s="98"/>
      <c r="X43" s="98"/>
      <c r="Y43" s="98"/>
      <c r="Z43" s="98"/>
      <c r="AA43" s="98"/>
      <c r="AB43" s="98"/>
      <c r="AC43" s="98"/>
      <c r="AD43" s="98"/>
      <c r="AE43" s="98"/>
      <c r="AF43" s="98"/>
    </row>
    <row r="44" spans="1:32">
      <c r="A44" s="98"/>
      <c r="B44" s="98"/>
      <c r="C44" s="98"/>
      <c r="D44" s="98"/>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row>
    <row r="45" spans="1:32">
      <c r="A45" s="98"/>
      <c r="B45" s="98"/>
      <c r="C45" s="98"/>
      <c r="D45" s="98"/>
      <c r="E45" s="98"/>
      <c r="F45" s="98"/>
      <c r="G45" s="98"/>
      <c r="H45" s="98"/>
      <c r="I45" s="98"/>
      <c r="J45" s="98"/>
      <c r="K45" s="98"/>
      <c r="L45" s="98"/>
      <c r="M45" s="98"/>
      <c r="N45" s="98"/>
      <c r="O45" s="98"/>
      <c r="P45" s="98"/>
      <c r="Q45" s="98"/>
      <c r="R45" s="98"/>
      <c r="S45" s="98"/>
      <c r="T45" s="98"/>
      <c r="U45" s="98"/>
      <c r="V45" s="98"/>
      <c r="W45" s="98"/>
      <c r="X45" s="98"/>
      <c r="Y45" s="98"/>
      <c r="Z45" s="98"/>
      <c r="AA45" s="98"/>
      <c r="AB45" s="98"/>
      <c r="AC45" s="98"/>
      <c r="AD45" s="98"/>
      <c r="AE45" s="98"/>
      <c r="AF45" s="98"/>
    </row>
    <row r="46" spans="1:32">
      <c r="A46" s="98"/>
      <c r="B46" s="98"/>
      <c r="C46" s="98"/>
      <c r="D46" s="98"/>
      <c r="E46" s="98"/>
      <c r="F46" s="98"/>
      <c r="G46" s="98"/>
      <c r="H46" s="98"/>
      <c r="I46" s="98"/>
      <c r="J46" s="98"/>
      <c r="K46" s="98"/>
      <c r="L46" s="98"/>
      <c r="M46" s="98"/>
      <c r="N46" s="98"/>
      <c r="O46" s="98"/>
      <c r="P46" s="98"/>
      <c r="Q46" s="98"/>
      <c r="R46" s="98"/>
      <c r="S46" s="98"/>
      <c r="T46" s="98"/>
      <c r="U46" s="98"/>
      <c r="V46" s="98"/>
      <c r="W46" s="98"/>
      <c r="X46" s="98"/>
      <c r="Y46" s="98"/>
      <c r="Z46" s="98"/>
      <c r="AA46" s="98"/>
      <c r="AB46" s="98"/>
      <c r="AC46" s="98"/>
      <c r="AD46" s="98"/>
      <c r="AE46" s="98"/>
      <c r="AF46" s="98"/>
    </row>
    <row r="47" spans="1:32">
      <c r="A47" s="98"/>
      <c r="B47" s="98"/>
      <c r="C47" s="98"/>
      <c r="D47" s="98"/>
      <c r="E47" s="98"/>
      <c r="F47" s="98"/>
      <c r="G47" s="98"/>
      <c r="H47" s="98"/>
      <c r="I47" s="98"/>
      <c r="J47" s="98"/>
      <c r="K47" s="98"/>
      <c r="L47" s="98"/>
      <c r="M47" s="98"/>
      <c r="N47" s="98"/>
      <c r="O47" s="98"/>
      <c r="P47" s="98"/>
      <c r="Q47" s="98"/>
      <c r="R47" s="98"/>
      <c r="S47" s="98"/>
      <c r="T47" s="98"/>
      <c r="U47" s="98"/>
      <c r="V47" s="98"/>
      <c r="W47" s="98"/>
      <c r="X47" s="98"/>
      <c r="Y47" s="98"/>
      <c r="Z47" s="98"/>
      <c r="AA47" s="98"/>
      <c r="AB47" s="98"/>
      <c r="AC47" s="98"/>
      <c r="AD47" s="98"/>
      <c r="AE47" s="98"/>
      <c r="AF47" s="98"/>
    </row>
    <row r="48" spans="1:32">
      <c r="A48" s="98"/>
      <c r="B48" s="98"/>
      <c r="C48" s="98"/>
      <c r="D48" s="98"/>
      <c r="E48" s="98"/>
      <c r="F48" s="98"/>
      <c r="G48" s="98"/>
      <c r="H48" s="98"/>
      <c r="I48" s="98"/>
      <c r="J48" s="98"/>
      <c r="K48" s="98"/>
      <c r="L48" s="98"/>
      <c r="M48" s="98"/>
      <c r="N48" s="98"/>
      <c r="O48" s="98"/>
      <c r="P48" s="98"/>
      <c r="Q48" s="98"/>
      <c r="R48" s="98"/>
      <c r="S48" s="98"/>
      <c r="T48" s="98"/>
      <c r="U48" s="98"/>
      <c r="V48" s="98"/>
      <c r="W48" s="98"/>
      <c r="X48" s="98"/>
      <c r="Y48" s="98"/>
      <c r="Z48" s="98"/>
      <c r="AA48" s="98"/>
      <c r="AB48" s="98"/>
      <c r="AC48" s="98"/>
      <c r="AD48" s="98"/>
      <c r="AE48" s="98"/>
      <c r="AF48" s="98"/>
    </row>
    <row r="49" spans="1:32">
      <c r="A49" s="98"/>
      <c r="B49" s="98"/>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row>
    <row r="50" spans="1:32">
      <c r="A50" s="98"/>
      <c r="B50" s="98"/>
      <c r="C50" s="98"/>
      <c r="D50" s="98"/>
      <c r="E50" s="98"/>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c r="AE50" s="98"/>
      <c r="AF50" s="98"/>
    </row>
    <row r="51" spans="1:32">
      <c r="A51" s="98"/>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row>
    <row r="52" spans="1:32">
      <c r="A52" s="98"/>
      <c r="B52" s="98"/>
      <c r="C52" s="98"/>
      <c r="D52" s="98"/>
      <c r="E52" s="98"/>
      <c r="F52" s="98"/>
      <c r="G52" s="98"/>
      <c r="H52" s="98"/>
      <c r="I52" s="98"/>
      <c r="J52" s="98"/>
      <c r="K52" s="98"/>
      <c r="L52" s="98"/>
      <c r="M52" s="98"/>
      <c r="N52" s="98"/>
      <c r="O52" s="98"/>
      <c r="P52" s="98"/>
      <c r="Q52" s="98"/>
      <c r="R52" s="98"/>
      <c r="S52" s="98"/>
      <c r="T52" s="98"/>
      <c r="U52" s="98"/>
      <c r="V52" s="98"/>
      <c r="W52" s="98"/>
      <c r="X52" s="98"/>
      <c r="Y52" s="98"/>
      <c r="Z52" s="98"/>
      <c r="AA52" s="98"/>
      <c r="AB52" s="98"/>
      <c r="AC52" s="98"/>
      <c r="AD52" s="98"/>
      <c r="AE52" s="98"/>
      <c r="AF52" s="98"/>
    </row>
    <row r="53" spans="1:32">
      <c r="A53" s="98"/>
      <c r="B53" s="98"/>
      <c r="C53" s="98"/>
      <c r="D53" s="98"/>
      <c r="E53" s="98"/>
      <c r="F53" s="98"/>
      <c r="G53" s="98"/>
      <c r="H53" s="98"/>
      <c r="I53" s="98"/>
      <c r="J53" s="98"/>
      <c r="K53" s="98"/>
      <c r="L53" s="98"/>
      <c r="M53" s="98"/>
      <c r="N53" s="98"/>
      <c r="O53" s="98"/>
      <c r="P53" s="98"/>
      <c r="Q53" s="98"/>
      <c r="R53" s="98"/>
      <c r="S53" s="98"/>
      <c r="T53" s="98"/>
      <c r="U53" s="98"/>
      <c r="V53" s="98"/>
      <c r="W53" s="98"/>
      <c r="X53" s="98"/>
      <c r="Y53" s="98"/>
      <c r="Z53" s="98"/>
      <c r="AA53" s="98"/>
      <c r="AB53" s="98"/>
      <c r="AC53" s="98"/>
      <c r="AD53" s="98"/>
      <c r="AE53" s="98"/>
      <c r="AF53" s="98"/>
    </row>
    <row r="54" spans="1:32">
      <c r="A54" s="98"/>
      <c r="B54" s="98"/>
      <c r="C54" s="98"/>
      <c r="D54" s="98"/>
      <c r="E54" s="98"/>
      <c r="F54" s="98"/>
      <c r="G54" s="98"/>
      <c r="H54" s="98"/>
      <c r="I54" s="98"/>
      <c r="J54" s="98"/>
      <c r="K54" s="98"/>
      <c r="L54" s="98"/>
      <c r="M54" s="98"/>
      <c r="N54" s="98"/>
      <c r="O54" s="98"/>
      <c r="P54" s="98"/>
      <c r="Q54" s="98"/>
      <c r="R54" s="98"/>
      <c r="S54" s="98"/>
      <c r="T54" s="98"/>
      <c r="U54" s="98"/>
      <c r="V54" s="98"/>
      <c r="W54" s="98"/>
      <c r="X54" s="98"/>
      <c r="Y54" s="98"/>
      <c r="Z54" s="98"/>
      <c r="AA54" s="98"/>
      <c r="AB54" s="98"/>
      <c r="AC54" s="98"/>
      <c r="AD54" s="98"/>
      <c r="AE54" s="98"/>
      <c r="AF54" s="98"/>
    </row>
    <row r="55" spans="1:32">
      <c r="A55" s="98"/>
      <c r="B55" s="98"/>
      <c r="C55" s="98"/>
      <c r="D55" s="9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c r="AE55" s="98"/>
      <c r="AF55" s="98"/>
    </row>
    <row r="56" spans="1:32">
      <c r="A56" s="98"/>
      <c r="B56" s="98"/>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row>
    <row r="57" spans="1:32">
      <c r="A57" s="98"/>
      <c r="B57" s="98"/>
      <c r="C57" s="98"/>
      <c r="D57" s="98"/>
      <c r="E57" s="98"/>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c r="AE57" s="98"/>
      <c r="AF57" s="98"/>
    </row>
    <row r="58" spans="1:32">
      <c r="A58" s="98"/>
      <c r="B58" s="98"/>
      <c r="C58" s="98"/>
      <c r="D58" s="98"/>
      <c r="E58" s="98"/>
      <c r="F58" s="98"/>
      <c r="G58" s="98"/>
      <c r="H58" s="98"/>
      <c r="I58" s="98"/>
      <c r="J58" s="98"/>
      <c r="K58" s="98"/>
      <c r="L58" s="98"/>
      <c r="M58" s="98"/>
      <c r="N58" s="98"/>
      <c r="O58" s="98"/>
      <c r="P58" s="98"/>
      <c r="Q58" s="98"/>
      <c r="R58" s="98"/>
      <c r="S58" s="98"/>
      <c r="T58" s="98"/>
      <c r="U58" s="98"/>
      <c r="V58" s="98"/>
      <c r="W58" s="98"/>
      <c r="X58" s="98"/>
      <c r="Y58" s="98"/>
      <c r="Z58" s="98"/>
      <c r="AA58" s="98"/>
      <c r="AB58" s="98"/>
      <c r="AC58" s="98"/>
      <c r="AD58" s="98"/>
      <c r="AE58" s="98"/>
      <c r="AF58" s="98"/>
    </row>
    <row r="59" spans="1:32">
      <c r="A59" s="98"/>
      <c r="B59" s="98"/>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row>
    <row r="60" spans="1:32">
      <c r="A60" s="98"/>
      <c r="B60" s="98"/>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row>
    <row r="61" spans="1:32">
      <c r="A61" s="98"/>
      <c r="B61" s="98"/>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row>
    <row r="62" spans="1:32">
      <c r="A62" s="98"/>
      <c r="B62" s="98"/>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row>
    <row r="63" spans="1:32">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row>
    <row r="64" spans="1:32">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8"/>
      <c r="AF64" s="98"/>
    </row>
    <row r="65" spans="1:32">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c r="AE65" s="98"/>
      <c r="AF65" s="98"/>
    </row>
    <row r="66" spans="1:32">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row>
    <row r="67" spans="1:32">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row>
    <row r="68" spans="1:32">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row>
    <row r="69" spans="1:32">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c r="AA69" s="98"/>
      <c r="AB69" s="98"/>
      <c r="AC69" s="98"/>
      <c r="AD69" s="98"/>
      <c r="AE69" s="98"/>
      <c r="AF69" s="98"/>
    </row>
    <row r="70" spans="1:32">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c r="AA70" s="98"/>
      <c r="AB70" s="98"/>
      <c r="AC70" s="98"/>
      <c r="AD70" s="98"/>
      <c r="AE70" s="98"/>
      <c r="AF70" s="98"/>
    </row>
    <row r="71" spans="1:32">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row>
    <row r="72" spans="1:32">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row>
    <row r="73" spans="1:32">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row>
    <row r="74" spans="1:32">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row>
    <row r="75" spans="1:32">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row>
  </sheetData>
  <mergeCells count="3">
    <mergeCell ref="E3:E4"/>
    <mergeCell ref="F3:N3"/>
    <mergeCell ref="O3:X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31291-2477-4AC4-875F-4A289507FA0F}">
  <dimension ref="B1:O21"/>
  <sheetViews>
    <sheetView topLeftCell="A16" workbookViewId="0">
      <selection activeCell="I14" sqref="I14"/>
    </sheetView>
  </sheetViews>
  <sheetFormatPr baseColWidth="10" defaultColWidth="9.140625" defaultRowHeight="15"/>
  <cols>
    <col min="2" max="2" width="14.85546875" style="63" customWidth="1"/>
    <col min="3" max="3" width="10.28515625" customWidth="1"/>
    <col min="4" max="4" width="13.5703125" customWidth="1"/>
    <col min="5" max="5" width="11" customWidth="1"/>
    <col min="6" max="6" width="10.85546875" customWidth="1"/>
    <col min="8" max="8" width="17.140625" customWidth="1"/>
    <col min="9" max="9" width="13.140625" customWidth="1"/>
    <col min="10" max="10" width="10.85546875" customWidth="1"/>
    <col min="11" max="11" width="11.140625" customWidth="1"/>
    <col min="12" max="12" width="10" customWidth="1"/>
    <col min="13" max="13" width="15.42578125" customWidth="1"/>
    <col min="14" max="14" width="13.28515625" customWidth="1"/>
    <col min="15" max="15" width="34" customWidth="1"/>
  </cols>
  <sheetData>
    <row r="1" spans="2:15" ht="28.5" customHeight="1">
      <c r="B1" s="1870" t="s">
        <v>713</v>
      </c>
      <c r="C1" s="1870"/>
      <c r="D1" s="1870"/>
      <c r="E1" s="1870"/>
      <c r="F1" s="1870"/>
      <c r="G1" s="1870"/>
      <c r="H1" s="1870"/>
      <c r="I1" s="1870"/>
      <c r="J1" s="1870"/>
      <c r="K1" s="1870"/>
      <c r="L1" s="1870"/>
      <c r="M1" s="1870"/>
      <c r="N1" s="1870"/>
      <c r="O1" s="1870"/>
    </row>
    <row r="2" spans="2:15" ht="4.5" customHeight="1">
      <c r="B2" s="479" t="s">
        <v>37</v>
      </c>
      <c r="C2" s="475" t="s">
        <v>37</v>
      </c>
      <c r="D2" s="475" t="s">
        <v>37</v>
      </c>
      <c r="E2" s="475" t="s">
        <v>37</v>
      </c>
      <c r="F2" s="475" t="s">
        <v>37</v>
      </c>
      <c r="G2" s="475" t="s">
        <v>37</v>
      </c>
      <c r="H2" s="475" t="s">
        <v>37</v>
      </c>
      <c r="I2" s="475" t="s">
        <v>37</v>
      </c>
      <c r="J2" s="475" t="s">
        <v>37</v>
      </c>
      <c r="K2" s="475" t="s">
        <v>37</v>
      </c>
      <c r="L2" s="475" t="s">
        <v>37</v>
      </c>
      <c r="M2" s="475" t="s">
        <v>37</v>
      </c>
      <c r="N2" s="475" t="s">
        <v>37</v>
      </c>
      <c r="O2" s="475" t="s">
        <v>37</v>
      </c>
    </row>
    <row r="3" spans="2:15" ht="38.25" customHeight="1">
      <c r="B3" s="476" t="s">
        <v>422</v>
      </c>
      <c r="C3" s="477" t="s">
        <v>714</v>
      </c>
      <c r="D3" s="478" t="s">
        <v>715</v>
      </c>
      <c r="E3" s="478" t="s">
        <v>716</v>
      </c>
      <c r="F3" s="478" t="s">
        <v>717</v>
      </c>
      <c r="G3" s="478" t="s">
        <v>718</v>
      </c>
      <c r="H3" s="481" t="s">
        <v>719</v>
      </c>
      <c r="I3" s="481" t="s">
        <v>720</v>
      </c>
      <c r="J3" s="478" t="s">
        <v>721</v>
      </c>
      <c r="K3" s="478" t="s">
        <v>722</v>
      </c>
      <c r="L3" s="478" t="s">
        <v>723</v>
      </c>
      <c r="M3" s="482" t="s">
        <v>724</v>
      </c>
      <c r="N3" s="482" t="s">
        <v>725</v>
      </c>
      <c r="O3" s="477" t="s">
        <v>726</v>
      </c>
    </row>
    <row r="4" spans="2:15" ht="20.25" customHeight="1">
      <c r="B4" s="483" t="s">
        <v>727</v>
      </c>
      <c r="C4" s="874" t="s">
        <v>728</v>
      </c>
      <c r="D4" s="874" t="s">
        <v>729</v>
      </c>
      <c r="E4" s="875">
        <v>28522</v>
      </c>
      <c r="F4" s="875">
        <v>28553</v>
      </c>
      <c r="G4" s="874">
        <v>31</v>
      </c>
      <c r="H4" s="484">
        <v>0.08</v>
      </c>
      <c r="I4" s="484">
        <v>0.02</v>
      </c>
      <c r="J4" s="874">
        <v>1542890</v>
      </c>
      <c r="K4" s="874">
        <v>1540453</v>
      </c>
      <c r="L4" s="874">
        <v>-2437</v>
      </c>
      <c r="M4" s="484">
        <v>0.16</v>
      </c>
      <c r="N4" s="484">
        <v>0.01</v>
      </c>
      <c r="O4" s="876" t="s">
        <v>730</v>
      </c>
    </row>
    <row r="5" spans="2:15" ht="20.25" customHeight="1">
      <c r="B5" s="485" t="s">
        <v>727</v>
      </c>
      <c r="C5" s="877" t="s">
        <v>731</v>
      </c>
      <c r="D5" s="877" t="s">
        <v>732</v>
      </c>
      <c r="E5" s="878">
        <v>28223</v>
      </c>
      <c r="F5" s="878">
        <v>28260</v>
      </c>
      <c r="G5" s="877">
        <v>37</v>
      </c>
      <c r="H5" s="486">
        <v>0.09</v>
      </c>
      <c r="I5" s="486">
        <v>0.01</v>
      </c>
      <c r="J5" s="877">
        <v>1512326</v>
      </c>
      <c r="K5" s="877">
        <v>1496894</v>
      </c>
      <c r="L5" s="877">
        <v>-15432</v>
      </c>
      <c r="M5" s="486">
        <v>1.03</v>
      </c>
      <c r="N5" s="486">
        <v>-0.02</v>
      </c>
      <c r="O5" s="879" t="s">
        <v>730</v>
      </c>
    </row>
    <row r="6" spans="2:15" ht="20.25" customHeight="1">
      <c r="B6" s="485" t="s">
        <v>727</v>
      </c>
      <c r="C6" s="877" t="s">
        <v>733</v>
      </c>
      <c r="D6" s="877" t="s">
        <v>734</v>
      </c>
      <c r="E6" s="878">
        <v>37173</v>
      </c>
      <c r="F6" s="878">
        <v>37118</v>
      </c>
      <c r="G6" s="877">
        <v>-55</v>
      </c>
      <c r="H6" s="486">
        <v>-0.12</v>
      </c>
      <c r="I6" s="486">
        <v>-0.01</v>
      </c>
      <c r="J6" s="877">
        <v>1484329</v>
      </c>
      <c r="K6" s="877">
        <v>1474927</v>
      </c>
      <c r="L6" s="877">
        <v>-9402</v>
      </c>
      <c r="M6" s="486">
        <v>0.64</v>
      </c>
      <c r="N6" s="486">
        <v>7.0000000000000007E-2</v>
      </c>
      <c r="O6" s="880" t="s">
        <v>730</v>
      </c>
    </row>
    <row r="7" spans="2:15" ht="20.25" customHeight="1">
      <c r="B7" s="485" t="s">
        <v>727</v>
      </c>
      <c r="C7" s="877" t="s">
        <v>735</v>
      </c>
      <c r="D7" s="877" t="s">
        <v>736</v>
      </c>
      <c r="E7" s="878">
        <v>117969</v>
      </c>
      <c r="F7" s="878">
        <v>107574</v>
      </c>
      <c r="G7" s="878">
        <v>-10395</v>
      </c>
      <c r="H7" s="486">
        <v>0.36</v>
      </c>
      <c r="I7" s="486">
        <v>0.01</v>
      </c>
      <c r="J7" s="877">
        <v>309004.56</v>
      </c>
      <c r="K7" s="877">
        <v>299558.43</v>
      </c>
      <c r="L7" s="877">
        <v>-9446.1299999999992</v>
      </c>
      <c r="M7" s="486">
        <v>3.15</v>
      </c>
      <c r="N7" s="486">
        <v>0.03</v>
      </c>
      <c r="O7" s="879" t="s">
        <v>737</v>
      </c>
    </row>
    <row r="8" spans="2:15" ht="20.25" customHeight="1">
      <c r="B8" s="485" t="s">
        <v>727</v>
      </c>
      <c r="C8" s="877" t="s">
        <v>738</v>
      </c>
      <c r="D8" s="877" t="s">
        <v>739</v>
      </c>
      <c r="E8" s="878">
        <v>16014</v>
      </c>
      <c r="F8" s="878">
        <v>16091</v>
      </c>
      <c r="G8" s="877">
        <v>77</v>
      </c>
      <c r="H8" s="486">
        <v>0.35</v>
      </c>
      <c r="I8" s="486">
        <v>0.02</v>
      </c>
      <c r="J8" s="877">
        <v>1406831</v>
      </c>
      <c r="K8" s="877">
        <v>1402003</v>
      </c>
      <c r="L8" s="877">
        <v>-4828</v>
      </c>
      <c r="M8" s="486">
        <v>0.34</v>
      </c>
      <c r="N8" s="486">
        <v>0.15</v>
      </c>
      <c r="O8" s="880" t="s">
        <v>737</v>
      </c>
    </row>
    <row r="9" spans="2:15" ht="20.25" customHeight="1">
      <c r="B9" s="485" t="s">
        <v>727</v>
      </c>
      <c r="C9" s="877" t="s">
        <v>740</v>
      </c>
      <c r="D9" s="877" t="s">
        <v>741</v>
      </c>
      <c r="E9" s="878">
        <v>32083</v>
      </c>
      <c r="F9" s="878">
        <v>33780</v>
      </c>
      <c r="G9" s="878">
        <v>1697</v>
      </c>
      <c r="H9" s="486">
        <v>7.99</v>
      </c>
      <c r="I9" s="486">
        <v>-0.02</v>
      </c>
      <c r="J9" s="877">
        <v>1483913</v>
      </c>
      <c r="K9" s="877">
        <v>1498968</v>
      </c>
      <c r="L9" s="877">
        <v>15055</v>
      </c>
      <c r="M9" s="486">
        <v>-1</v>
      </c>
      <c r="N9" s="486">
        <v>-0.15</v>
      </c>
      <c r="O9" s="879" t="s">
        <v>737</v>
      </c>
    </row>
    <row r="10" spans="2:15" ht="20.25" customHeight="1">
      <c r="B10" s="485" t="s">
        <v>727</v>
      </c>
      <c r="C10" s="877" t="s">
        <v>742</v>
      </c>
      <c r="D10" s="877" t="s">
        <v>743</v>
      </c>
      <c r="E10" s="878">
        <v>25622</v>
      </c>
      <c r="F10" s="878">
        <v>25273</v>
      </c>
      <c r="G10" s="877">
        <v>-349</v>
      </c>
      <c r="H10" s="486">
        <v>-1.03</v>
      </c>
      <c r="I10" s="486">
        <v>-0.02</v>
      </c>
      <c r="J10" s="877">
        <v>1610420</v>
      </c>
      <c r="K10" s="877">
        <v>1653108</v>
      </c>
      <c r="L10" s="877">
        <v>42688</v>
      </c>
      <c r="M10" s="486">
        <v>-2.58</v>
      </c>
      <c r="N10" s="486">
        <v>-0.03</v>
      </c>
      <c r="O10" s="880" t="s">
        <v>730</v>
      </c>
    </row>
    <row r="11" spans="2:15" ht="20.25" customHeight="1">
      <c r="B11" s="487" t="s">
        <v>727</v>
      </c>
      <c r="C11" s="881" t="s">
        <v>744</v>
      </c>
      <c r="D11" s="881" t="s">
        <v>745</v>
      </c>
      <c r="E11" s="882">
        <v>32796</v>
      </c>
      <c r="F11" s="882">
        <v>32496</v>
      </c>
      <c r="G11" s="881">
        <v>-300</v>
      </c>
      <c r="H11" s="488">
        <v>0.42</v>
      </c>
      <c r="I11" s="488">
        <v>0.05</v>
      </c>
      <c r="J11" s="881">
        <v>1478849</v>
      </c>
      <c r="K11" s="881">
        <v>1484256</v>
      </c>
      <c r="L11" s="881">
        <v>5407</v>
      </c>
      <c r="M11" s="488">
        <v>-0.36</v>
      </c>
      <c r="N11" s="488">
        <v>0.01</v>
      </c>
      <c r="O11" s="883" t="s">
        <v>730</v>
      </c>
    </row>
    <row r="12" spans="2:15">
      <c r="C12" s="480"/>
      <c r="D12" s="480"/>
      <c r="E12" s="480"/>
      <c r="F12" s="480"/>
      <c r="G12" s="480"/>
      <c r="H12" s="480"/>
      <c r="I12" s="480"/>
      <c r="J12" s="480"/>
      <c r="K12" s="480"/>
      <c r="L12" s="480"/>
      <c r="M12" s="63"/>
      <c r="N12" s="63"/>
    </row>
    <row r="13" spans="2:15">
      <c r="C13" s="480"/>
      <c r="D13" s="480"/>
      <c r="E13" s="480"/>
      <c r="F13" s="480"/>
      <c r="G13" s="480"/>
      <c r="H13" s="480"/>
      <c r="I13" s="480"/>
      <c r="J13" s="480"/>
      <c r="K13" s="480"/>
      <c r="L13" s="480"/>
      <c r="M13" s="480"/>
      <c r="N13" s="480"/>
    </row>
    <row r="14" spans="2:15">
      <c r="C14" s="480"/>
      <c r="D14" s="480"/>
      <c r="E14" s="480"/>
      <c r="F14" s="480"/>
      <c r="G14" s="480"/>
      <c r="H14" s="480"/>
      <c r="I14" s="480"/>
      <c r="J14" s="480"/>
      <c r="K14" s="480"/>
      <c r="L14" s="480"/>
      <c r="M14" s="480"/>
      <c r="N14" s="480"/>
    </row>
    <row r="15" spans="2:15">
      <c r="C15" s="480"/>
      <c r="D15" s="480"/>
      <c r="E15" s="480"/>
      <c r="F15" s="480"/>
      <c r="G15" s="480"/>
      <c r="H15" s="480"/>
      <c r="I15" s="480"/>
      <c r="J15" s="480"/>
      <c r="K15" s="480"/>
      <c r="L15" s="480"/>
      <c r="M15" s="480"/>
      <c r="N15" s="480"/>
    </row>
    <row r="16" spans="2:15">
      <c r="C16" s="480"/>
      <c r="D16" s="480"/>
      <c r="E16" s="480"/>
      <c r="F16" s="480"/>
      <c r="G16" s="480"/>
      <c r="H16" s="480"/>
      <c r="I16" s="480"/>
      <c r="J16" s="480"/>
      <c r="K16" s="480"/>
      <c r="L16" s="480"/>
      <c r="M16" s="480"/>
      <c r="N16" s="480"/>
    </row>
    <row r="17" spans="3:14">
      <c r="C17" s="480"/>
      <c r="D17" s="480"/>
      <c r="E17" s="480"/>
      <c r="F17" s="480"/>
      <c r="G17" s="480"/>
      <c r="H17" s="480"/>
      <c r="I17" s="480"/>
      <c r="J17" s="480"/>
      <c r="K17" s="480"/>
      <c r="L17" s="480"/>
      <c r="M17" s="480"/>
      <c r="N17" s="480"/>
    </row>
    <row r="18" spans="3:14">
      <c r="C18" s="480"/>
      <c r="D18" s="480"/>
      <c r="E18" s="480"/>
      <c r="F18" s="480"/>
      <c r="G18" s="480"/>
      <c r="H18" s="480"/>
      <c r="I18" s="480"/>
      <c r="J18" s="480"/>
      <c r="K18" s="480"/>
      <c r="L18" s="480"/>
      <c r="M18" s="480"/>
      <c r="N18" s="480"/>
    </row>
    <row r="19" spans="3:14">
      <c r="C19" s="480"/>
      <c r="D19" s="480"/>
      <c r="E19" s="480"/>
      <c r="F19" s="480"/>
      <c r="G19" s="480"/>
      <c r="H19" s="480"/>
      <c r="I19" s="480"/>
      <c r="J19" s="480"/>
      <c r="K19" s="480"/>
      <c r="L19" s="480"/>
      <c r="M19" s="480"/>
      <c r="N19" s="480"/>
    </row>
    <row r="20" spans="3:14">
      <c r="C20" s="480"/>
      <c r="D20" s="480"/>
      <c r="E20" s="480"/>
      <c r="F20" s="480"/>
      <c r="G20" s="480"/>
      <c r="H20" s="480"/>
      <c r="I20" s="480"/>
      <c r="J20" s="480"/>
      <c r="K20" s="480"/>
      <c r="L20" s="480"/>
      <c r="M20" s="480"/>
      <c r="N20" s="480"/>
    </row>
    <row r="21" spans="3:14">
      <c r="C21" s="480"/>
      <c r="D21" s="480"/>
      <c r="E21" s="480"/>
      <c r="F21" s="480"/>
      <c r="G21" s="480"/>
      <c r="H21" s="480"/>
      <c r="I21" s="480"/>
      <c r="J21" s="480"/>
      <c r="K21" s="480"/>
      <c r="L21" s="480"/>
      <c r="M21" s="480"/>
      <c r="N21" s="480"/>
    </row>
  </sheetData>
  <mergeCells count="1">
    <mergeCell ref="B1:O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BA7A7-FB75-4D92-9F0E-DDA7D014A96E}">
  <dimension ref="B2:Z158"/>
  <sheetViews>
    <sheetView workbookViewId="0">
      <selection activeCell="I14" sqref="I14"/>
    </sheetView>
  </sheetViews>
  <sheetFormatPr baseColWidth="10" defaultColWidth="9.140625" defaultRowHeight="15" outlineLevelRow="1"/>
  <cols>
    <col min="1" max="1" width="4.42578125" customWidth="1"/>
    <col min="2" max="2" width="11.28515625" bestFit="1" customWidth="1"/>
    <col min="3" max="3" width="30.7109375" customWidth="1"/>
    <col min="4" max="4" width="16.140625" customWidth="1"/>
  </cols>
  <sheetData>
    <row r="2" spans="2:26" ht="23.25">
      <c r="B2" s="1871" t="s">
        <v>746</v>
      </c>
      <c r="C2" s="1872"/>
      <c r="D2" s="1872"/>
      <c r="E2" s="1872"/>
      <c r="F2" s="1872"/>
      <c r="G2" s="1872"/>
      <c r="H2" s="1872"/>
      <c r="I2" s="1872"/>
      <c r="J2" s="1872"/>
      <c r="K2" s="1872"/>
      <c r="L2" s="1872"/>
      <c r="M2" s="1872"/>
      <c r="N2" s="1872"/>
      <c r="O2" s="1872"/>
      <c r="P2" s="1872"/>
      <c r="Q2" s="1872"/>
      <c r="R2" s="1872"/>
      <c r="S2" s="1872"/>
      <c r="T2" s="1872"/>
      <c r="U2" s="1872"/>
      <c r="V2" s="1872"/>
      <c r="W2" s="1872"/>
      <c r="X2" s="1872"/>
      <c r="Y2" s="1872"/>
      <c r="Z2" s="1873"/>
    </row>
    <row r="3" spans="2:26">
      <c r="B3" s="98"/>
      <c r="C3" s="98"/>
      <c r="D3" s="98"/>
      <c r="E3" s="98"/>
      <c r="F3" s="98"/>
      <c r="G3" s="98"/>
      <c r="H3" s="98"/>
      <c r="I3" s="98"/>
      <c r="J3" s="98"/>
      <c r="K3" s="98"/>
      <c r="L3" s="98"/>
      <c r="M3" s="98"/>
      <c r="N3" s="98"/>
      <c r="O3" s="98"/>
      <c r="P3" s="98"/>
      <c r="Q3" s="98"/>
      <c r="R3" s="98"/>
      <c r="S3" s="98"/>
      <c r="T3" s="98"/>
      <c r="U3" s="98"/>
      <c r="V3" s="98"/>
      <c r="W3" s="98"/>
      <c r="X3" s="98"/>
      <c r="Y3" s="98"/>
      <c r="Z3" s="98"/>
    </row>
    <row r="4" spans="2:26">
      <c r="B4" s="1874" t="s">
        <v>747</v>
      </c>
      <c r="C4" s="1875"/>
      <c r="D4" s="1876"/>
      <c r="E4" s="98"/>
      <c r="F4" s="98"/>
      <c r="G4" s="98"/>
      <c r="H4" s="98"/>
      <c r="I4" s="98"/>
      <c r="J4" s="98"/>
      <c r="K4" s="98"/>
      <c r="L4" s="98"/>
      <c r="M4" s="98"/>
      <c r="N4" s="98"/>
      <c r="O4" s="98"/>
      <c r="P4" s="98"/>
      <c r="Q4" s="98"/>
      <c r="R4" s="98"/>
      <c r="S4" s="98"/>
      <c r="T4" s="98"/>
      <c r="U4" s="98"/>
      <c r="V4" s="98"/>
      <c r="W4" s="98"/>
      <c r="X4" s="98"/>
      <c r="Y4" s="98"/>
      <c r="Z4" s="98"/>
    </row>
    <row r="5" spans="2:26">
      <c r="B5" s="1877"/>
      <c r="C5" s="1878"/>
      <c r="D5" s="1879"/>
      <c r="E5" s="98"/>
      <c r="F5" s="98"/>
      <c r="G5" s="98"/>
      <c r="H5" s="98"/>
      <c r="I5" s="98"/>
      <c r="J5" s="98"/>
      <c r="K5" s="98"/>
      <c r="L5" s="98"/>
      <c r="M5" s="98"/>
      <c r="N5" s="98"/>
      <c r="O5" s="98"/>
      <c r="P5" s="98"/>
      <c r="Q5" s="98"/>
      <c r="R5" s="98"/>
      <c r="S5" s="98"/>
      <c r="T5" s="98"/>
      <c r="U5" s="98"/>
      <c r="V5" s="98"/>
      <c r="W5" s="98"/>
      <c r="X5" s="98"/>
      <c r="Y5" s="98"/>
      <c r="Z5" s="98"/>
    </row>
    <row r="6" spans="2:26">
      <c r="B6" s="1874" t="s">
        <v>748</v>
      </c>
      <c r="C6" s="1875"/>
      <c r="D6" s="1876"/>
      <c r="E6" s="98"/>
      <c r="F6" s="98"/>
      <c r="G6" s="98"/>
      <c r="H6" s="98"/>
      <c r="I6" s="98"/>
      <c r="J6" s="98"/>
      <c r="K6" s="98"/>
      <c r="L6" s="98"/>
      <c r="M6" s="98"/>
      <c r="N6" s="98"/>
      <c r="O6" s="98"/>
      <c r="P6" s="98"/>
      <c r="Q6" s="98"/>
      <c r="R6" s="98"/>
      <c r="S6" s="98"/>
      <c r="T6" s="98"/>
      <c r="U6" s="98"/>
      <c r="V6" s="98"/>
      <c r="W6" s="98"/>
      <c r="X6" s="98"/>
      <c r="Y6" s="98"/>
      <c r="Z6" s="98"/>
    </row>
    <row r="7" spans="2:26">
      <c r="B7" s="1877"/>
      <c r="C7" s="1878"/>
      <c r="D7" s="1879"/>
      <c r="E7" s="98"/>
      <c r="F7" s="98"/>
      <c r="G7" s="98"/>
      <c r="H7" s="98"/>
      <c r="I7" s="98"/>
      <c r="J7" s="98"/>
      <c r="K7" s="98"/>
      <c r="L7" s="98"/>
      <c r="M7" s="98"/>
      <c r="N7" s="98"/>
      <c r="O7" s="98"/>
      <c r="P7" s="98"/>
      <c r="Q7" s="98"/>
      <c r="R7" s="98"/>
      <c r="S7" s="98"/>
      <c r="T7" s="98"/>
      <c r="U7" s="98"/>
      <c r="V7" s="98"/>
      <c r="W7" s="98"/>
      <c r="X7" s="98"/>
      <c r="Y7" s="98"/>
      <c r="Z7" s="98"/>
    </row>
    <row r="8" spans="2:26">
      <c r="B8" s="98"/>
      <c r="C8" s="98"/>
      <c r="D8" s="98"/>
      <c r="E8" s="98"/>
      <c r="F8" s="98"/>
      <c r="G8" s="98"/>
      <c r="H8" s="98"/>
      <c r="I8" s="98"/>
      <c r="J8" s="98"/>
      <c r="K8" s="98"/>
      <c r="L8" s="98"/>
      <c r="M8" s="98"/>
      <c r="N8" s="98"/>
      <c r="O8" s="98"/>
      <c r="P8" s="98"/>
      <c r="Q8" s="98"/>
      <c r="R8" s="98"/>
      <c r="S8" s="98"/>
      <c r="T8" s="98"/>
      <c r="U8" s="98"/>
      <c r="V8" s="98"/>
      <c r="W8" s="98"/>
      <c r="X8" s="98"/>
      <c r="Y8" s="98"/>
      <c r="Z8" s="98"/>
    </row>
    <row r="9" spans="2:26">
      <c r="B9" s="1880" t="s">
        <v>749</v>
      </c>
      <c r="C9" s="1881"/>
      <c r="D9" s="148">
        <v>89.99</v>
      </c>
      <c r="E9" s="98"/>
      <c r="F9" s="98"/>
      <c r="G9" s="98"/>
      <c r="H9" s="98"/>
      <c r="I9" s="98"/>
      <c r="J9" s="98"/>
      <c r="K9" s="98"/>
      <c r="L9" s="98"/>
      <c r="M9" s="98"/>
      <c r="N9" s="98"/>
      <c r="O9" s="98"/>
      <c r="P9" s="98"/>
      <c r="Q9" s="98"/>
      <c r="R9" s="98"/>
      <c r="S9" s="98"/>
      <c r="T9" s="98"/>
      <c r="U9" s="98"/>
      <c r="V9" s="98"/>
      <c r="W9" s="98"/>
      <c r="X9" s="98"/>
      <c r="Y9" s="98"/>
      <c r="Z9" s="98"/>
    </row>
    <row r="10" spans="2:26">
      <c r="B10" s="1880" t="s">
        <v>750</v>
      </c>
      <c r="C10" s="1881"/>
      <c r="D10" s="149">
        <v>58.75</v>
      </c>
      <c r="E10" s="98"/>
      <c r="F10" s="98"/>
      <c r="G10" s="98"/>
      <c r="H10" s="98"/>
      <c r="I10" s="98"/>
      <c r="J10" s="98"/>
      <c r="K10" s="98"/>
      <c r="L10" s="98"/>
      <c r="M10" s="98"/>
      <c r="N10" s="98"/>
      <c r="O10" s="98"/>
      <c r="P10" s="98"/>
      <c r="Q10" s="98"/>
      <c r="R10" s="98"/>
      <c r="S10" s="98"/>
      <c r="T10" s="98"/>
      <c r="U10" s="98"/>
      <c r="V10" s="98"/>
      <c r="W10" s="98"/>
      <c r="X10" s="98"/>
      <c r="Y10" s="98"/>
      <c r="Z10" s="98"/>
    </row>
    <row r="11" spans="2:26">
      <c r="B11" s="98"/>
      <c r="C11" s="98"/>
      <c r="D11" s="150"/>
      <c r="E11" s="98"/>
      <c r="F11" s="98"/>
      <c r="G11" s="98"/>
      <c r="H11" s="98"/>
      <c r="I11" s="98"/>
      <c r="J11" s="98"/>
      <c r="K11" s="98"/>
      <c r="L11" s="98"/>
      <c r="M11" s="98"/>
      <c r="N11" s="98"/>
      <c r="O11" s="98"/>
      <c r="P11" s="98"/>
      <c r="Q11" s="98"/>
      <c r="R11" s="98"/>
      <c r="S11" s="98"/>
      <c r="T11" s="225"/>
      <c r="U11" s="98"/>
      <c r="V11" s="98"/>
      <c r="W11" s="98"/>
      <c r="X11" s="98"/>
      <c r="Y11" s="98"/>
      <c r="Z11" s="98"/>
    </row>
    <row r="12" spans="2:26">
      <c r="B12" s="1880" t="s">
        <v>751</v>
      </c>
      <c r="C12" s="1881"/>
      <c r="D12" s="148">
        <v>21.76</v>
      </c>
      <c r="E12" s="98"/>
      <c r="F12" s="98"/>
      <c r="G12" s="98"/>
      <c r="H12" s="98"/>
      <c r="I12" s="98"/>
      <c r="J12" s="98"/>
      <c r="K12" s="98"/>
      <c r="L12" s="98"/>
      <c r="M12" s="98"/>
      <c r="N12" s="98"/>
      <c r="O12" s="98"/>
      <c r="P12" s="98"/>
      <c r="Q12" s="98"/>
      <c r="R12" s="98"/>
      <c r="S12" s="98"/>
      <c r="T12" s="98"/>
      <c r="U12" s="98"/>
      <c r="V12" s="98"/>
      <c r="W12" s="98"/>
      <c r="X12" s="98"/>
      <c r="Y12" s="98"/>
      <c r="Z12" s="98"/>
    </row>
    <row r="13" spans="2:26">
      <c r="B13" s="1880" t="s">
        <v>752</v>
      </c>
      <c r="C13" s="1881"/>
      <c r="D13" s="149">
        <v>12.7</v>
      </c>
      <c r="E13" s="98"/>
      <c r="F13" s="98"/>
      <c r="G13" s="98"/>
      <c r="H13" s="98"/>
      <c r="I13" s="98"/>
      <c r="J13" s="98"/>
      <c r="K13" s="98"/>
      <c r="L13" s="98"/>
      <c r="M13" s="98"/>
      <c r="N13" s="98"/>
      <c r="O13" s="98"/>
      <c r="P13" s="98"/>
      <c r="Q13" s="98"/>
      <c r="R13" s="98"/>
      <c r="S13" s="98"/>
      <c r="T13" s="98"/>
      <c r="U13" s="98"/>
      <c r="V13" s="98"/>
      <c r="W13" s="98"/>
      <c r="X13" s="98"/>
      <c r="Y13" s="98"/>
      <c r="Z13" s="98"/>
    </row>
    <row r="14" spans="2:26">
      <c r="B14" s="98"/>
      <c r="C14" s="147" t="s">
        <v>37</v>
      </c>
      <c r="D14" s="150"/>
      <c r="E14" s="98"/>
      <c r="F14" s="98"/>
      <c r="G14" s="98"/>
      <c r="H14" s="98"/>
      <c r="I14" s="98"/>
      <c r="J14" s="98"/>
      <c r="K14" s="98"/>
      <c r="L14" s="98"/>
      <c r="M14" s="98"/>
      <c r="N14" s="98"/>
      <c r="O14" s="98"/>
      <c r="P14" s="98"/>
      <c r="Q14" s="98"/>
      <c r="R14" s="98"/>
      <c r="S14" s="98"/>
      <c r="T14" s="98"/>
      <c r="U14" s="98"/>
      <c r="V14" s="98"/>
      <c r="W14" s="98"/>
      <c r="X14" s="98"/>
      <c r="Y14" s="98"/>
      <c r="Z14" s="98"/>
    </row>
    <row r="15" spans="2:26">
      <c r="B15" s="1880" t="s">
        <v>753</v>
      </c>
      <c r="C15" s="1881"/>
      <c r="D15" s="148">
        <v>120.65</v>
      </c>
      <c r="E15" s="98"/>
      <c r="F15" s="98"/>
      <c r="G15" s="98"/>
      <c r="H15" s="98"/>
      <c r="I15" s="98"/>
      <c r="J15" s="98"/>
      <c r="K15" s="98"/>
      <c r="L15" s="98"/>
      <c r="M15" s="98"/>
      <c r="N15" s="98"/>
      <c r="O15" s="98"/>
      <c r="P15" s="98"/>
      <c r="Q15" s="98"/>
      <c r="R15" s="98"/>
      <c r="S15" s="98"/>
      <c r="T15" s="98"/>
      <c r="U15" s="98"/>
      <c r="V15" s="98"/>
      <c r="W15" s="98"/>
      <c r="X15" s="98"/>
      <c r="Y15" s="98"/>
      <c r="Z15" s="98"/>
    </row>
    <row r="16" spans="2:26">
      <c r="B16" s="1880" t="s">
        <v>754</v>
      </c>
      <c r="C16" s="1881"/>
      <c r="D16" s="149">
        <v>20.638000000000002</v>
      </c>
      <c r="E16" s="98"/>
      <c r="F16" s="98"/>
      <c r="G16" s="98"/>
      <c r="H16" s="98"/>
      <c r="I16" s="98"/>
      <c r="J16" s="98"/>
      <c r="K16" s="98"/>
      <c r="L16" s="98"/>
      <c r="M16" s="98"/>
      <c r="N16" s="98"/>
      <c r="O16" s="98"/>
      <c r="P16" s="98"/>
      <c r="Q16" s="98"/>
      <c r="R16" s="98"/>
      <c r="S16" s="98"/>
      <c r="T16" s="98"/>
      <c r="U16" s="98"/>
      <c r="V16" s="98"/>
      <c r="W16" s="98"/>
      <c r="X16" s="98"/>
      <c r="Y16" s="98"/>
      <c r="Z16" s="98"/>
    </row>
    <row r="17" spans="2:26">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spans="2:26" ht="24">
      <c r="B18" s="1892" t="s">
        <v>755</v>
      </c>
      <c r="C18" s="1893"/>
      <c r="D18" s="1893"/>
      <c r="E18" s="1893"/>
      <c r="F18" s="1893"/>
      <c r="G18" s="1893"/>
      <c r="H18" s="1893"/>
      <c r="I18" s="1893"/>
      <c r="J18" s="1893"/>
      <c r="K18" s="1893"/>
      <c r="L18" s="1893"/>
      <c r="M18" s="1893"/>
      <c r="N18" s="1893"/>
      <c r="O18" s="1893"/>
      <c r="P18" s="1893"/>
      <c r="Q18" s="1893"/>
      <c r="R18" s="1893"/>
      <c r="S18" s="1893"/>
      <c r="T18" s="1893"/>
      <c r="U18" s="1893"/>
      <c r="V18" s="1893"/>
      <c r="W18" s="1893"/>
      <c r="X18" s="1893"/>
      <c r="Y18" s="1893"/>
      <c r="Z18" s="1894"/>
    </row>
    <row r="19" spans="2:26" outlineLevel="1">
      <c r="B19" s="1895" t="s">
        <v>756</v>
      </c>
      <c r="C19" s="1897" t="s">
        <v>757</v>
      </c>
      <c r="D19" s="1898"/>
      <c r="E19" s="1882" t="s">
        <v>758</v>
      </c>
      <c r="F19" s="1882"/>
      <c r="G19" s="1882"/>
      <c r="H19" s="1882"/>
      <c r="I19" s="1882"/>
      <c r="J19" s="1882"/>
      <c r="K19" s="1882"/>
      <c r="L19" s="1882"/>
      <c r="M19" s="1882"/>
      <c r="N19" s="1901"/>
      <c r="O19" s="1902" t="s">
        <v>759</v>
      </c>
      <c r="P19" s="1903"/>
      <c r="Q19" s="1908" t="s">
        <v>760</v>
      </c>
      <c r="R19" s="1909"/>
      <c r="S19" s="1909"/>
      <c r="T19" s="1909"/>
      <c r="U19" s="1909"/>
      <c r="V19" s="1909"/>
      <c r="W19" s="1909"/>
      <c r="X19" s="1909"/>
      <c r="Y19" s="1909"/>
      <c r="Z19" s="1910"/>
    </row>
    <row r="20" spans="2:26" outlineLevel="1">
      <c r="B20" s="1895"/>
      <c r="C20" s="1899"/>
      <c r="D20" s="1900"/>
      <c r="E20" s="1882">
        <v>161</v>
      </c>
      <c r="F20" s="1883"/>
      <c r="G20" s="1882">
        <v>162</v>
      </c>
      <c r="H20" s="1883"/>
      <c r="I20" s="1882">
        <v>163</v>
      </c>
      <c r="J20" s="1883"/>
      <c r="K20" s="1882">
        <v>164</v>
      </c>
      <c r="L20" s="1883"/>
      <c r="M20" s="1882" t="s">
        <v>761</v>
      </c>
      <c r="N20" s="1883"/>
      <c r="O20" s="1904"/>
      <c r="P20" s="1905"/>
      <c r="Q20" s="1911"/>
      <c r="R20" s="1912"/>
      <c r="S20" s="1912"/>
      <c r="T20" s="1912"/>
      <c r="U20" s="1912"/>
      <c r="V20" s="1912"/>
      <c r="W20" s="1912"/>
      <c r="X20" s="1912"/>
      <c r="Y20" s="1912"/>
      <c r="Z20" s="1913"/>
    </row>
    <row r="21" spans="2:26" outlineLevel="1">
      <c r="B21" s="1895"/>
      <c r="C21" s="153" t="s">
        <v>762</v>
      </c>
      <c r="D21" s="154">
        <v>46174</v>
      </c>
      <c r="E21" s="151" t="s">
        <v>763</v>
      </c>
      <c r="F21" s="151" t="s">
        <v>764</v>
      </c>
      <c r="G21" s="151" t="s">
        <v>763</v>
      </c>
      <c r="H21" s="151" t="s">
        <v>764</v>
      </c>
      <c r="I21" s="151" t="s">
        <v>763</v>
      </c>
      <c r="J21" s="151" t="s">
        <v>764</v>
      </c>
      <c r="K21" s="151" t="s">
        <v>763</v>
      </c>
      <c r="L21" s="151" t="s">
        <v>764</v>
      </c>
      <c r="M21" s="151" t="s">
        <v>763</v>
      </c>
      <c r="N21" s="151" t="s">
        <v>764</v>
      </c>
      <c r="O21" s="1904"/>
      <c r="P21" s="1905"/>
      <c r="Q21" s="1914"/>
      <c r="R21" s="1915"/>
      <c r="S21" s="1915"/>
      <c r="T21" s="1915"/>
      <c r="U21" s="1915"/>
      <c r="V21" s="1915"/>
      <c r="W21" s="1915"/>
      <c r="X21" s="1915"/>
      <c r="Y21" s="1915"/>
      <c r="Z21" s="1916"/>
    </row>
    <row r="22" spans="2:26" outlineLevel="1">
      <c r="B22" s="1895"/>
      <c r="C22" s="1884" t="s">
        <v>765</v>
      </c>
      <c r="D22" s="1885"/>
      <c r="E22" s="151">
        <v>90</v>
      </c>
      <c r="F22" s="152">
        <v>5.0000000000000001E-4</v>
      </c>
      <c r="G22" s="151">
        <v>90.1</v>
      </c>
      <c r="H22" s="152">
        <v>5.1000000000000004E-3</v>
      </c>
      <c r="I22" s="151">
        <v>90</v>
      </c>
      <c r="J22" s="152">
        <v>5.0000000000000001E-4</v>
      </c>
      <c r="K22" s="151">
        <v>90.2</v>
      </c>
      <c r="L22" s="152">
        <v>9.7000000000000003E-3</v>
      </c>
      <c r="M22" s="151">
        <v>90.2</v>
      </c>
      <c r="N22" s="152">
        <v>9.7000000000000003E-3</v>
      </c>
      <c r="O22" s="1904"/>
      <c r="P22" s="1905"/>
      <c r="Q22" s="1886" t="s">
        <v>766</v>
      </c>
      <c r="R22" s="1887"/>
      <c r="S22" s="1887"/>
      <c r="T22" s="1887"/>
      <c r="U22" s="1887"/>
      <c r="V22" s="1887"/>
      <c r="W22" s="1887"/>
      <c r="X22" s="1887"/>
      <c r="Y22" s="1887"/>
      <c r="Z22" s="1888"/>
    </row>
    <row r="23" spans="2:26" outlineLevel="1">
      <c r="B23" s="1895"/>
      <c r="C23" s="1884" t="s">
        <v>767</v>
      </c>
      <c r="D23" s="1885"/>
      <c r="E23" s="151">
        <v>58.8</v>
      </c>
      <c r="F23" s="152">
        <v>3.8999999999999998E-3</v>
      </c>
      <c r="G23" s="151">
        <v>58.8</v>
      </c>
      <c r="H23" s="152">
        <v>3.8999999999999998E-3</v>
      </c>
      <c r="I23" s="151">
        <v>59</v>
      </c>
      <c r="J23" s="152">
        <v>1.9699999999999999E-2</v>
      </c>
      <c r="K23" s="151">
        <v>58.8</v>
      </c>
      <c r="L23" s="152">
        <v>3.8999999999999998E-3</v>
      </c>
      <c r="M23" s="151">
        <v>59</v>
      </c>
      <c r="N23" s="152">
        <v>1.9699999999999999E-2</v>
      </c>
      <c r="O23" s="1904"/>
      <c r="P23" s="1905"/>
      <c r="Q23" s="1886"/>
      <c r="R23" s="1887"/>
      <c r="S23" s="1887"/>
      <c r="T23" s="1887"/>
      <c r="U23" s="1887"/>
      <c r="V23" s="1887"/>
      <c r="W23" s="1887"/>
      <c r="X23" s="1887"/>
      <c r="Y23" s="1887"/>
      <c r="Z23" s="1888"/>
    </row>
    <row r="24" spans="2:26" outlineLevel="1">
      <c r="B24" s="1896"/>
      <c r="C24" s="1884" t="s">
        <v>768</v>
      </c>
      <c r="D24" s="1885"/>
      <c r="E24" s="151">
        <v>121</v>
      </c>
      <c r="F24" s="152">
        <v>1.7000000000000001E-2</v>
      </c>
      <c r="G24" s="151">
        <v>120.8</v>
      </c>
      <c r="H24" s="152">
        <v>7.3000000000000001E-3</v>
      </c>
      <c r="I24" s="151">
        <v>122</v>
      </c>
      <c r="J24" s="152">
        <v>6.54E-2</v>
      </c>
      <c r="K24" s="151">
        <v>122</v>
      </c>
      <c r="L24" s="152">
        <v>6.54E-2</v>
      </c>
      <c r="M24" s="151">
        <v>123.8</v>
      </c>
      <c r="N24" s="152">
        <v>0.15260000000000001</v>
      </c>
      <c r="O24" s="1906"/>
      <c r="P24" s="1907"/>
      <c r="Q24" s="1889"/>
      <c r="R24" s="1890"/>
      <c r="S24" s="1890"/>
      <c r="T24" s="1890"/>
      <c r="U24" s="1890"/>
      <c r="V24" s="1890"/>
      <c r="W24" s="1890"/>
      <c r="X24" s="1890"/>
      <c r="Y24" s="1890"/>
      <c r="Z24" s="1891"/>
    </row>
    <row r="25" spans="2:26" ht="8.25" customHeight="1" outlineLevel="1">
      <c r="B25" s="1917" t="s">
        <v>37</v>
      </c>
      <c r="C25" s="1917"/>
      <c r="D25" s="1917"/>
      <c r="E25" s="1917"/>
      <c r="F25" s="1917"/>
      <c r="G25" s="1917"/>
      <c r="H25" s="1917"/>
      <c r="I25" s="1917"/>
      <c r="J25" s="1917"/>
      <c r="K25" s="1917"/>
      <c r="L25" s="1917"/>
      <c r="M25" s="1917"/>
      <c r="N25" s="1917"/>
      <c r="O25" s="1917"/>
      <c r="P25" s="1917"/>
      <c r="Q25" s="1917"/>
      <c r="R25" s="1917"/>
      <c r="S25" s="1917"/>
      <c r="T25" s="1917"/>
      <c r="U25" s="1917"/>
      <c r="V25" s="1917"/>
      <c r="W25" s="1917"/>
      <c r="X25" s="1917"/>
      <c r="Y25" s="1917"/>
      <c r="Z25" s="1917"/>
    </row>
    <row r="26" spans="2:26" outlineLevel="1">
      <c r="B26" s="1895" t="s">
        <v>769</v>
      </c>
      <c r="C26" s="1897" t="s">
        <v>757</v>
      </c>
      <c r="D26" s="1903"/>
      <c r="E26" s="1882" t="s">
        <v>770</v>
      </c>
      <c r="F26" s="1882"/>
      <c r="G26" s="1882"/>
      <c r="H26" s="1882"/>
      <c r="I26" s="1882"/>
      <c r="J26" s="1882"/>
      <c r="K26" s="1882"/>
      <c r="L26" s="1901"/>
      <c r="M26" s="1902" t="s">
        <v>759</v>
      </c>
      <c r="N26" s="1903"/>
      <c r="O26" s="1908" t="s">
        <v>771</v>
      </c>
      <c r="P26" s="1909"/>
      <c r="Q26" s="1909"/>
      <c r="R26" s="1909"/>
      <c r="S26" s="1909"/>
      <c r="T26" s="1909"/>
      <c r="U26" s="1909"/>
      <c r="V26" s="1909"/>
      <c r="W26" s="1909"/>
      <c r="X26" s="1909"/>
      <c r="Y26" s="1909"/>
      <c r="Z26" s="1910"/>
    </row>
    <row r="27" spans="2:26" outlineLevel="1">
      <c r="B27" s="1895"/>
      <c r="C27" s="1918"/>
      <c r="D27" s="1907"/>
      <c r="E27" s="1882">
        <v>831</v>
      </c>
      <c r="F27" s="1883"/>
      <c r="G27" s="1882">
        <v>832</v>
      </c>
      <c r="H27" s="1883"/>
      <c r="I27" s="1882">
        <v>833</v>
      </c>
      <c r="J27" s="1883"/>
      <c r="K27" s="1882" t="s">
        <v>772</v>
      </c>
      <c r="L27" s="1883"/>
      <c r="M27" s="1904"/>
      <c r="N27" s="1905"/>
      <c r="O27" s="1911"/>
      <c r="P27" s="1912"/>
      <c r="Q27" s="1912"/>
      <c r="R27" s="1912"/>
      <c r="S27" s="1912"/>
      <c r="T27" s="1912"/>
      <c r="U27" s="1912"/>
      <c r="V27" s="1912"/>
      <c r="W27" s="1912"/>
      <c r="X27" s="1912"/>
      <c r="Y27" s="1912"/>
      <c r="Z27" s="1913"/>
    </row>
    <row r="28" spans="2:26" outlineLevel="1">
      <c r="B28" s="1895"/>
      <c r="C28" s="153" t="s">
        <v>762</v>
      </c>
      <c r="D28" s="155" t="s">
        <v>773</v>
      </c>
      <c r="E28" s="151" t="s">
        <v>763</v>
      </c>
      <c r="F28" s="151" t="s">
        <v>764</v>
      </c>
      <c r="G28" s="151" t="s">
        <v>763</v>
      </c>
      <c r="H28" s="151" t="s">
        <v>764</v>
      </c>
      <c r="I28" s="151" t="s">
        <v>763</v>
      </c>
      <c r="J28" s="151" t="s">
        <v>764</v>
      </c>
      <c r="K28" s="151" t="s">
        <v>763</v>
      </c>
      <c r="L28" s="151" t="s">
        <v>764</v>
      </c>
      <c r="M28" s="1904"/>
      <c r="N28" s="1905"/>
      <c r="O28" s="1914"/>
      <c r="P28" s="1915"/>
      <c r="Q28" s="1915"/>
      <c r="R28" s="1915"/>
      <c r="S28" s="1915"/>
      <c r="T28" s="1915"/>
      <c r="U28" s="1915"/>
      <c r="V28" s="1915"/>
      <c r="W28" s="1915"/>
      <c r="X28" s="1915"/>
      <c r="Y28" s="1915"/>
      <c r="Z28" s="1916"/>
    </row>
    <row r="29" spans="2:26" outlineLevel="1">
      <c r="B29" s="1895"/>
      <c r="C29" s="1884" t="s">
        <v>765</v>
      </c>
      <c r="D29" s="1885"/>
      <c r="E29" s="151" t="s">
        <v>37</v>
      </c>
      <c r="F29" s="152">
        <v>-4.1356000000000002</v>
      </c>
      <c r="G29" s="151" t="s">
        <v>37</v>
      </c>
      <c r="H29" s="152">
        <v>-4.1356000000000002</v>
      </c>
      <c r="I29" s="151" t="s">
        <v>37</v>
      </c>
      <c r="J29" s="152">
        <v>-4.1356000000000002</v>
      </c>
      <c r="K29" s="151" t="s">
        <v>37</v>
      </c>
      <c r="L29" s="151" t="s">
        <v>37</v>
      </c>
      <c r="M29" s="1904"/>
      <c r="N29" s="1905"/>
      <c r="O29" s="1886" t="s">
        <v>774</v>
      </c>
      <c r="P29" s="1887"/>
      <c r="Q29" s="1887"/>
      <c r="R29" s="1887"/>
      <c r="S29" s="1887"/>
      <c r="T29" s="1887"/>
      <c r="U29" s="1887"/>
      <c r="V29" s="1887"/>
      <c r="W29" s="1887"/>
      <c r="X29" s="1887"/>
      <c r="Y29" s="1887"/>
      <c r="Z29" s="1888"/>
    </row>
    <row r="30" spans="2:26" outlineLevel="1">
      <c r="B30" s="1895"/>
      <c r="C30" s="1884" t="s">
        <v>767</v>
      </c>
      <c r="D30" s="1885"/>
      <c r="E30" s="151" t="s">
        <v>37</v>
      </c>
      <c r="F30" s="152">
        <v>-4.6260000000000003</v>
      </c>
      <c r="G30" s="151" t="s">
        <v>37</v>
      </c>
      <c r="H30" s="152">
        <v>-4.6260000000000003</v>
      </c>
      <c r="I30" s="151" t="s">
        <v>37</v>
      </c>
      <c r="J30" s="152">
        <v>-4.6260000000000003</v>
      </c>
      <c r="K30" s="151" t="s">
        <v>37</v>
      </c>
      <c r="L30" s="151" t="s">
        <v>37</v>
      </c>
      <c r="M30" s="1904"/>
      <c r="N30" s="1905"/>
      <c r="O30" s="1886"/>
      <c r="P30" s="1887"/>
      <c r="Q30" s="1887"/>
      <c r="R30" s="1887"/>
      <c r="S30" s="1887"/>
      <c r="T30" s="1887"/>
      <c r="U30" s="1887"/>
      <c r="V30" s="1887"/>
      <c r="W30" s="1887"/>
      <c r="X30" s="1887"/>
      <c r="Y30" s="1887"/>
      <c r="Z30" s="1888"/>
    </row>
    <row r="31" spans="2:26" outlineLevel="1">
      <c r="B31" s="1896"/>
      <c r="C31" s="1884" t="s">
        <v>768</v>
      </c>
      <c r="D31" s="1885"/>
      <c r="E31" s="151" t="s">
        <v>37</v>
      </c>
      <c r="F31" s="152">
        <v>-5.8461999999999996</v>
      </c>
      <c r="G31" s="151" t="s">
        <v>37</v>
      </c>
      <c r="H31" s="152">
        <v>-5.8461999999999996</v>
      </c>
      <c r="I31" s="151" t="s">
        <v>37</v>
      </c>
      <c r="J31" s="152">
        <v>-5.8461999999999996</v>
      </c>
      <c r="K31" s="151" t="s">
        <v>37</v>
      </c>
      <c r="L31" s="151" t="s">
        <v>37</v>
      </c>
      <c r="M31" s="1906"/>
      <c r="N31" s="1907"/>
      <c r="O31" s="1889"/>
      <c r="P31" s="1890"/>
      <c r="Q31" s="1890"/>
      <c r="R31" s="1890"/>
      <c r="S31" s="1890"/>
      <c r="T31" s="1890"/>
      <c r="U31" s="1890"/>
      <c r="V31" s="1890"/>
      <c r="W31" s="1890"/>
      <c r="X31" s="1890"/>
      <c r="Y31" s="1890"/>
      <c r="Z31" s="1891"/>
    </row>
    <row r="32" spans="2:26" ht="8.25" customHeight="1" outlineLevel="1">
      <c r="B32" s="1917" t="s">
        <v>37</v>
      </c>
      <c r="C32" s="1917"/>
      <c r="D32" s="1917"/>
      <c r="E32" s="1917"/>
      <c r="F32" s="1917"/>
      <c r="G32" s="1917"/>
      <c r="H32" s="1917"/>
      <c r="I32" s="1917"/>
      <c r="J32" s="1917"/>
      <c r="K32" s="1917"/>
      <c r="L32" s="1917"/>
      <c r="M32" s="1917"/>
      <c r="N32" s="1917"/>
      <c r="O32" s="1917"/>
      <c r="P32" s="1917"/>
      <c r="Q32" s="1917"/>
      <c r="R32" s="1917"/>
      <c r="S32" s="1917"/>
      <c r="T32" s="1917"/>
      <c r="U32" s="1917"/>
      <c r="V32" s="1917"/>
      <c r="W32" s="1917"/>
      <c r="X32" s="1917"/>
      <c r="Y32" s="1917"/>
      <c r="Z32" s="1917"/>
    </row>
    <row r="33" spans="2:26" outlineLevel="1">
      <c r="B33" s="1895" t="s">
        <v>775</v>
      </c>
      <c r="C33" s="1897" t="s">
        <v>757</v>
      </c>
      <c r="D33" s="1903"/>
      <c r="E33" s="1882" t="s">
        <v>776</v>
      </c>
      <c r="F33" s="1882"/>
      <c r="G33" s="1882"/>
      <c r="H33" s="1882"/>
      <c r="I33" s="1882"/>
      <c r="J33" s="1882"/>
      <c r="K33" s="1882"/>
      <c r="L33" s="1901"/>
      <c r="M33" s="1902" t="s">
        <v>759</v>
      </c>
      <c r="N33" s="1903"/>
      <c r="O33" s="1908" t="s">
        <v>777</v>
      </c>
      <c r="P33" s="1909"/>
      <c r="Q33" s="1909"/>
      <c r="R33" s="1909"/>
      <c r="S33" s="1909"/>
      <c r="T33" s="1909"/>
      <c r="U33" s="1909"/>
      <c r="V33" s="1909"/>
      <c r="W33" s="1909"/>
      <c r="X33" s="1909"/>
      <c r="Y33" s="1909"/>
      <c r="Z33" s="1910"/>
    </row>
    <row r="34" spans="2:26" outlineLevel="1">
      <c r="B34" s="1895"/>
      <c r="C34" s="1918"/>
      <c r="D34" s="1907"/>
      <c r="E34" s="1882">
        <v>153</v>
      </c>
      <c r="F34" s="1883"/>
      <c r="G34" s="1882">
        <v>154</v>
      </c>
      <c r="H34" s="1883"/>
      <c r="I34" s="1882">
        <v>155</v>
      </c>
      <c r="J34" s="1883"/>
      <c r="K34" s="1882" t="s">
        <v>772</v>
      </c>
      <c r="L34" s="1883"/>
      <c r="M34" s="1904"/>
      <c r="N34" s="1905"/>
      <c r="O34" s="1911"/>
      <c r="P34" s="1912"/>
      <c r="Q34" s="1912"/>
      <c r="R34" s="1912"/>
      <c r="S34" s="1912"/>
      <c r="T34" s="1912"/>
      <c r="U34" s="1912"/>
      <c r="V34" s="1912"/>
      <c r="W34" s="1912"/>
      <c r="X34" s="1912"/>
      <c r="Y34" s="1912"/>
      <c r="Z34" s="1913"/>
    </row>
    <row r="35" spans="2:26" outlineLevel="1">
      <c r="B35" s="1895"/>
      <c r="C35" s="153" t="s">
        <v>762</v>
      </c>
      <c r="D35" s="155" t="s">
        <v>778</v>
      </c>
      <c r="E35" s="151" t="s">
        <v>763</v>
      </c>
      <c r="F35" s="151" t="s">
        <v>764</v>
      </c>
      <c r="G35" s="151" t="s">
        <v>763</v>
      </c>
      <c r="H35" s="151" t="s">
        <v>764</v>
      </c>
      <c r="I35" s="151" t="s">
        <v>763</v>
      </c>
      <c r="J35" s="151" t="s">
        <v>764</v>
      </c>
      <c r="K35" s="151" t="s">
        <v>763</v>
      </c>
      <c r="L35" s="151" t="s">
        <v>764</v>
      </c>
      <c r="M35" s="1904"/>
      <c r="N35" s="1905"/>
      <c r="O35" s="1914"/>
      <c r="P35" s="1915"/>
      <c r="Q35" s="1915"/>
      <c r="R35" s="1915"/>
      <c r="S35" s="1915"/>
      <c r="T35" s="1915"/>
      <c r="U35" s="1915"/>
      <c r="V35" s="1915"/>
      <c r="W35" s="1915"/>
      <c r="X35" s="1915"/>
      <c r="Y35" s="1915"/>
      <c r="Z35" s="1916"/>
    </row>
    <row r="36" spans="2:26" outlineLevel="1">
      <c r="B36" s="1895"/>
      <c r="C36" s="1884" t="s">
        <v>765</v>
      </c>
      <c r="D36" s="1885"/>
      <c r="E36" s="151">
        <v>90.1</v>
      </c>
      <c r="F36" s="152">
        <v>5.1000000000000004E-3</v>
      </c>
      <c r="G36" s="151">
        <v>90</v>
      </c>
      <c r="H36" s="152">
        <v>5.0000000000000001E-4</v>
      </c>
      <c r="I36" s="151">
        <v>90</v>
      </c>
      <c r="J36" s="152">
        <v>5.0000000000000001E-4</v>
      </c>
      <c r="K36" s="151" t="s">
        <v>37</v>
      </c>
      <c r="L36" s="151" t="s">
        <v>37</v>
      </c>
      <c r="M36" s="1904"/>
      <c r="N36" s="1905"/>
      <c r="O36" s="1919" t="s">
        <v>779</v>
      </c>
      <c r="P36" s="1920"/>
      <c r="Q36" s="1920"/>
      <c r="R36" s="1920"/>
      <c r="S36" s="1920"/>
      <c r="T36" s="1920"/>
      <c r="U36" s="1920"/>
      <c r="V36" s="1920"/>
      <c r="W36" s="1920"/>
      <c r="X36" s="1920"/>
      <c r="Y36" s="1920"/>
      <c r="Z36" s="1921"/>
    </row>
    <row r="37" spans="2:26" outlineLevel="1">
      <c r="B37" s="1895"/>
      <c r="C37" s="1884" t="s">
        <v>767</v>
      </c>
      <c r="D37" s="1885"/>
      <c r="E37" s="151">
        <v>58.9</v>
      </c>
      <c r="F37" s="152">
        <v>1.18E-2</v>
      </c>
      <c r="G37" s="151">
        <v>58.8</v>
      </c>
      <c r="H37" s="152">
        <v>3.8999999999999998E-3</v>
      </c>
      <c r="I37" s="151">
        <v>59</v>
      </c>
      <c r="J37" s="152">
        <v>1.9699999999999999E-2</v>
      </c>
      <c r="K37" s="151" t="s">
        <v>37</v>
      </c>
      <c r="L37" s="151" t="s">
        <v>37</v>
      </c>
      <c r="M37" s="1904"/>
      <c r="N37" s="1905"/>
      <c r="O37" s="1886"/>
      <c r="P37" s="1887"/>
      <c r="Q37" s="1887"/>
      <c r="R37" s="1887"/>
      <c r="S37" s="1887"/>
      <c r="T37" s="1887"/>
      <c r="U37" s="1887"/>
      <c r="V37" s="1887"/>
      <c r="W37" s="1887"/>
      <c r="X37" s="1887"/>
      <c r="Y37" s="1887"/>
      <c r="Z37" s="1888"/>
    </row>
    <row r="38" spans="2:26" outlineLevel="1">
      <c r="B38" s="1896"/>
      <c r="C38" s="1884" t="s">
        <v>768</v>
      </c>
      <c r="D38" s="1885"/>
      <c r="E38" s="151">
        <v>120.8</v>
      </c>
      <c r="F38" s="152">
        <v>7.3000000000000001E-3</v>
      </c>
      <c r="G38" s="151">
        <v>123.8</v>
      </c>
      <c r="H38" s="152">
        <v>0.15260000000000001</v>
      </c>
      <c r="I38" s="151">
        <v>124</v>
      </c>
      <c r="J38" s="152">
        <v>0.1623</v>
      </c>
      <c r="K38" s="151" t="s">
        <v>37</v>
      </c>
      <c r="L38" s="151" t="s">
        <v>37</v>
      </c>
      <c r="M38" s="1906"/>
      <c r="N38" s="1907"/>
      <c r="O38" s="1889"/>
      <c r="P38" s="1890"/>
      <c r="Q38" s="1890"/>
      <c r="R38" s="1890"/>
      <c r="S38" s="1890"/>
      <c r="T38" s="1890"/>
      <c r="U38" s="1890"/>
      <c r="V38" s="1890"/>
      <c r="W38" s="1890"/>
      <c r="X38" s="1890"/>
      <c r="Y38" s="1890"/>
      <c r="Z38" s="1891"/>
    </row>
    <row r="39" spans="2:26" ht="7.5" customHeight="1" outlineLevel="1">
      <c r="B39" s="1917" t="s">
        <v>37</v>
      </c>
      <c r="C39" s="1917"/>
      <c r="D39" s="1917"/>
      <c r="E39" s="1917"/>
      <c r="F39" s="1917"/>
      <c r="G39" s="1917"/>
      <c r="H39" s="1917"/>
      <c r="I39" s="1917"/>
      <c r="J39" s="1917"/>
      <c r="K39" s="1917"/>
      <c r="L39" s="1917"/>
      <c r="M39" s="1917"/>
      <c r="N39" s="1917"/>
      <c r="O39" s="1917"/>
      <c r="P39" s="1917"/>
      <c r="Q39" s="1917"/>
      <c r="R39" s="1917"/>
      <c r="S39" s="1917"/>
      <c r="T39" s="1917"/>
      <c r="U39" s="1917"/>
      <c r="V39" s="1917"/>
      <c r="W39" s="1917"/>
      <c r="X39" s="1917"/>
      <c r="Y39" s="1917"/>
      <c r="Z39" s="1917"/>
    </row>
    <row r="40" spans="2:26" outlineLevel="1">
      <c r="B40" s="1895" t="s">
        <v>780</v>
      </c>
      <c r="C40" s="1897" t="s">
        <v>757</v>
      </c>
      <c r="D40" s="1903"/>
      <c r="E40" s="1882" t="s">
        <v>781</v>
      </c>
      <c r="F40" s="1882"/>
      <c r="G40" s="1882"/>
      <c r="H40" s="1882"/>
      <c r="I40" s="1882"/>
      <c r="J40" s="1882"/>
      <c r="K40" s="1882"/>
      <c r="L40" s="1901"/>
      <c r="M40" s="1902" t="s">
        <v>759</v>
      </c>
      <c r="N40" s="1903"/>
      <c r="O40" s="1908" t="s">
        <v>782</v>
      </c>
      <c r="P40" s="1909"/>
      <c r="Q40" s="1909"/>
      <c r="R40" s="1909"/>
      <c r="S40" s="1909"/>
      <c r="T40" s="1909"/>
      <c r="U40" s="1909"/>
      <c r="V40" s="1909"/>
      <c r="W40" s="1909"/>
      <c r="X40" s="1909"/>
      <c r="Y40" s="1909"/>
      <c r="Z40" s="1910"/>
    </row>
    <row r="41" spans="2:26" outlineLevel="1">
      <c r="B41" s="1895"/>
      <c r="C41" s="1918"/>
      <c r="D41" s="1907"/>
      <c r="E41" s="1882">
        <v>158</v>
      </c>
      <c r="F41" s="1883"/>
      <c r="G41" s="1882">
        <v>159</v>
      </c>
      <c r="H41" s="1883"/>
      <c r="I41" s="1882">
        <v>160</v>
      </c>
      <c r="J41" s="1883"/>
      <c r="K41" s="1882" t="s">
        <v>772</v>
      </c>
      <c r="L41" s="1883"/>
      <c r="M41" s="1904"/>
      <c r="N41" s="1905"/>
      <c r="O41" s="1911"/>
      <c r="P41" s="1912"/>
      <c r="Q41" s="1912"/>
      <c r="R41" s="1912"/>
      <c r="S41" s="1912"/>
      <c r="T41" s="1912"/>
      <c r="U41" s="1912"/>
      <c r="V41" s="1912"/>
      <c r="W41" s="1912"/>
      <c r="X41" s="1912"/>
      <c r="Y41" s="1912"/>
      <c r="Z41" s="1913"/>
    </row>
    <row r="42" spans="2:26" outlineLevel="1">
      <c r="B42" s="1895"/>
      <c r="C42" s="153" t="s">
        <v>762</v>
      </c>
      <c r="D42" s="155" t="s">
        <v>778</v>
      </c>
      <c r="E42" s="151" t="s">
        <v>763</v>
      </c>
      <c r="F42" s="151" t="s">
        <v>764</v>
      </c>
      <c r="G42" s="151" t="s">
        <v>763</v>
      </c>
      <c r="H42" s="151" t="s">
        <v>764</v>
      </c>
      <c r="I42" s="151" t="s">
        <v>763</v>
      </c>
      <c r="J42" s="151" t="s">
        <v>764</v>
      </c>
      <c r="K42" s="151" t="s">
        <v>763</v>
      </c>
      <c r="L42" s="151" t="s">
        <v>764</v>
      </c>
      <c r="M42" s="1904"/>
      <c r="N42" s="1905"/>
      <c r="O42" s="1914"/>
      <c r="P42" s="1915"/>
      <c r="Q42" s="1915"/>
      <c r="R42" s="1915"/>
      <c r="S42" s="1915"/>
      <c r="T42" s="1915"/>
      <c r="U42" s="1915"/>
      <c r="V42" s="1915"/>
      <c r="W42" s="1915"/>
      <c r="X42" s="1915"/>
      <c r="Y42" s="1915"/>
      <c r="Z42" s="1916"/>
    </row>
    <row r="43" spans="2:26" outlineLevel="1">
      <c r="B43" s="1895"/>
      <c r="C43" s="1884" t="s">
        <v>765</v>
      </c>
      <c r="D43" s="1885"/>
      <c r="E43" s="151">
        <v>90.2</v>
      </c>
      <c r="F43" s="152">
        <v>9.7000000000000003E-3</v>
      </c>
      <c r="G43" s="151">
        <v>90</v>
      </c>
      <c r="H43" s="152">
        <v>5.0000000000000001E-4</v>
      </c>
      <c r="I43" s="151">
        <v>90.1</v>
      </c>
      <c r="J43" s="152">
        <v>5.1000000000000004E-3</v>
      </c>
      <c r="K43" s="151" t="s">
        <v>37</v>
      </c>
      <c r="L43" s="151" t="s">
        <v>37</v>
      </c>
      <c r="M43" s="1904"/>
      <c r="N43" s="1905"/>
      <c r="O43" s="1919" t="s">
        <v>783</v>
      </c>
      <c r="P43" s="1920"/>
      <c r="Q43" s="1920"/>
      <c r="R43" s="1920"/>
      <c r="S43" s="1920"/>
      <c r="T43" s="1920"/>
      <c r="U43" s="1920"/>
      <c r="V43" s="1920"/>
      <c r="W43" s="1920"/>
      <c r="X43" s="1920"/>
      <c r="Y43" s="1920"/>
      <c r="Z43" s="1921"/>
    </row>
    <row r="44" spans="2:26" outlineLevel="1">
      <c r="B44" s="1895"/>
      <c r="C44" s="1884" t="s">
        <v>767</v>
      </c>
      <c r="D44" s="1885"/>
      <c r="E44" s="151">
        <v>59.1</v>
      </c>
      <c r="F44" s="152">
        <v>2.76E-2</v>
      </c>
      <c r="G44" s="151">
        <v>59</v>
      </c>
      <c r="H44" s="152">
        <v>1.9699999999999999E-2</v>
      </c>
      <c r="I44" s="151">
        <v>59</v>
      </c>
      <c r="J44" s="152">
        <v>1.9699999999999999E-2</v>
      </c>
      <c r="K44" s="151" t="s">
        <v>37</v>
      </c>
      <c r="L44" s="151" t="s">
        <v>37</v>
      </c>
      <c r="M44" s="1904"/>
      <c r="N44" s="1905"/>
      <c r="O44" s="1886"/>
      <c r="P44" s="1887"/>
      <c r="Q44" s="1887"/>
      <c r="R44" s="1887"/>
      <c r="S44" s="1887"/>
      <c r="T44" s="1887"/>
      <c r="U44" s="1887"/>
      <c r="V44" s="1887"/>
      <c r="W44" s="1887"/>
      <c r="X44" s="1887"/>
      <c r="Y44" s="1887"/>
      <c r="Z44" s="1888"/>
    </row>
    <row r="45" spans="2:26" outlineLevel="1">
      <c r="B45" s="1896"/>
      <c r="C45" s="1884" t="s">
        <v>768</v>
      </c>
      <c r="D45" s="1885"/>
      <c r="E45" s="151">
        <v>120.9</v>
      </c>
      <c r="F45" s="152">
        <v>1.21E-2</v>
      </c>
      <c r="G45" s="151">
        <v>120.8</v>
      </c>
      <c r="H45" s="152">
        <v>7.3000000000000001E-3</v>
      </c>
      <c r="I45" s="151">
        <v>120.8</v>
      </c>
      <c r="J45" s="152">
        <v>7.3000000000000001E-3</v>
      </c>
      <c r="K45" s="151" t="s">
        <v>37</v>
      </c>
      <c r="L45" s="151" t="s">
        <v>37</v>
      </c>
      <c r="M45" s="1906"/>
      <c r="N45" s="1907"/>
      <c r="O45" s="1889"/>
      <c r="P45" s="1890"/>
      <c r="Q45" s="1890"/>
      <c r="R45" s="1890"/>
      <c r="S45" s="1890"/>
      <c r="T45" s="1890"/>
      <c r="U45" s="1890"/>
      <c r="V45" s="1890"/>
      <c r="W45" s="1890"/>
      <c r="X45" s="1890"/>
      <c r="Y45" s="1890"/>
      <c r="Z45" s="1891"/>
    </row>
    <row r="46" spans="2:26" ht="8.25" customHeight="1" outlineLevel="1">
      <c r="B46" s="1917" t="s">
        <v>37</v>
      </c>
      <c r="C46" s="1917"/>
      <c r="D46" s="1917"/>
      <c r="E46" s="1917"/>
      <c r="F46" s="1917"/>
      <c r="G46" s="1917"/>
      <c r="H46" s="1917"/>
      <c r="I46" s="1917"/>
      <c r="J46" s="1917"/>
      <c r="K46" s="1917"/>
      <c r="L46" s="1917"/>
      <c r="M46" s="1917"/>
      <c r="N46" s="1917"/>
      <c r="O46" s="1917"/>
      <c r="P46" s="1917"/>
      <c r="Q46" s="1917"/>
      <c r="R46" s="1917"/>
      <c r="S46" s="1917"/>
      <c r="T46" s="1917"/>
      <c r="U46" s="1917"/>
      <c r="V46" s="1917"/>
      <c r="W46" s="1917"/>
      <c r="X46" s="1917"/>
      <c r="Y46" s="1917"/>
      <c r="Z46" s="1917"/>
    </row>
    <row r="47" spans="2:26" outlineLevel="1">
      <c r="B47" s="1895" t="s">
        <v>784</v>
      </c>
      <c r="C47" s="1897" t="s">
        <v>757</v>
      </c>
      <c r="D47" s="1903"/>
      <c r="E47" s="1882" t="s">
        <v>785</v>
      </c>
      <c r="F47" s="1882"/>
      <c r="G47" s="1882"/>
      <c r="H47" s="1882"/>
      <c r="I47" s="1882"/>
      <c r="J47" s="1882"/>
      <c r="K47" s="1882"/>
      <c r="L47" s="1882"/>
      <c r="M47" s="1882"/>
      <c r="N47" s="1882"/>
      <c r="O47" s="1882"/>
      <c r="P47" s="1883"/>
      <c r="Q47" s="1902" t="s">
        <v>759</v>
      </c>
      <c r="R47" s="1903"/>
      <c r="S47" s="1908" t="s">
        <v>760</v>
      </c>
      <c r="T47" s="1909"/>
      <c r="U47" s="1909"/>
      <c r="V47" s="1909"/>
      <c r="W47" s="1909"/>
      <c r="X47" s="1909"/>
      <c r="Y47" s="1909"/>
      <c r="Z47" s="1922"/>
    </row>
    <row r="48" spans="2:26" outlineLevel="1">
      <c r="B48" s="1895"/>
      <c r="C48" s="1918"/>
      <c r="D48" s="1907"/>
      <c r="E48" s="1882" t="s">
        <v>786</v>
      </c>
      <c r="F48" s="1883"/>
      <c r="G48" s="1882" t="s">
        <v>787</v>
      </c>
      <c r="H48" s="1883"/>
      <c r="I48" s="1882" t="s">
        <v>788</v>
      </c>
      <c r="J48" s="1883"/>
      <c r="K48" s="1882" t="s">
        <v>789</v>
      </c>
      <c r="L48" s="1883"/>
      <c r="M48" s="1882" t="s">
        <v>790</v>
      </c>
      <c r="N48" s="1883"/>
      <c r="O48" s="1882" t="s">
        <v>791</v>
      </c>
      <c r="P48" s="1883"/>
      <c r="Q48" s="1904"/>
      <c r="R48" s="1905"/>
      <c r="S48" s="1911"/>
      <c r="T48" s="1912"/>
      <c r="U48" s="1912"/>
      <c r="V48" s="1912"/>
      <c r="W48" s="1912"/>
      <c r="X48" s="1912"/>
      <c r="Y48" s="1912"/>
      <c r="Z48" s="1923"/>
    </row>
    <row r="49" spans="2:26" outlineLevel="1">
      <c r="B49" s="1895"/>
      <c r="C49" s="153" t="s">
        <v>762</v>
      </c>
      <c r="D49" s="154">
        <v>46296</v>
      </c>
      <c r="E49" s="151" t="s">
        <v>763</v>
      </c>
      <c r="F49" s="151" t="s">
        <v>764</v>
      </c>
      <c r="G49" s="151" t="s">
        <v>763</v>
      </c>
      <c r="H49" s="151" t="s">
        <v>764</v>
      </c>
      <c r="I49" s="151" t="s">
        <v>763</v>
      </c>
      <c r="J49" s="151" t="s">
        <v>764</v>
      </c>
      <c r="K49" s="151" t="s">
        <v>763</v>
      </c>
      <c r="L49" s="151" t="s">
        <v>764</v>
      </c>
      <c r="M49" s="151" t="s">
        <v>763</v>
      </c>
      <c r="N49" s="151" t="s">
        <v>764</v>
      </c>
      <c r="O49" s="151" t="s">
        <v>763</v>
      </c>
      <c r="P49" s="151" t="s">
        <v>764</v>
      </c>
      <c r="Q49" s="1904"/>
      <c r="R49" s="1905"/>
      <c r="S49" s="1924"/>
      <c r="T49" s="1925"/>
      <c r="U49" s="1925"/>
      <c r="V49" s="1925"/>
      <c r="W49" s="1925"/>
      <c r="X49" s="1925"/>
      <c r="Y49" s="1925"/>
      <c r="Z49" s="1926"/>
    </row>
    <row r="50" spans="2:26" outlineLevel="1">
      <c r="B50" s="1895"/>
      <c r="C50" s="1884" t="s">
        <v>765</v>
      </c>
      <c r="D50" s="1885"/>
      <c r="E50" s="151">
        <v>90.1</v>
      </c>
      <c r="F50" s="152">
        <v>5.1000000000000004E-3</v>
      </c>
      <c r="G50" s="151">
        <v>90.5</v>
      </c>
      <c r="H50" s="152">
        <v>2.3400000000000001E-2</v>
      </c>
      <c r="I50" s="151">
        <v>90</v>
      </c>
      <c r="J50" s="152">
        <v>5.0000000000000001E-4</v>
      </c>
      <c r="K50" s="151">
        <v>90.1</v>
      </c>
      <c r="L50" s="152">
        <v>5.1000000000000004E-3</v>
      </c>
      <c r="M50" s="151">
        <v>90.1</v>
      </c>
      <c r="N50" s="152">
        <v>5.1000000000000004E-3</v>
      </c>
      <c r="O50" s="151">
        <v>90</v>
      </c>
      <c r="P50" s="152">
        <v>5.0000000000000001E-4</v>
      </c>
      <c r="Q50" s="1904"/>
      <c r="R50" s="1905"/>
      <c r="S50" s="1919" t="s">
        <v>792</v>
      </c>
      <c r="T50" s="1920"/>
      <c r="U50" s="1920"/>
      <c r="V50" s="1920"/>
      <c r="W50" s="1920"/>
      <c r="X50" s="1920"/>
      <c r="Y50" s="1920"/>
      <c r="Z50" s="1927"/>
    </row>
    <row r="51" spans="2:26" outlineLevel="1">
      <c r="B51" s="1895"/>
      <c r="C51" s="1884" t="s">
        <v>767</v>
      </c>
      <c r="D51" s="1885"/>
      <c r="E51" s="151">
        <v>59</v>
      </c>
      <c r="F51" s="152">
        <v>1.9699999999999999E-2</v>
      </c>
      <c r="G51" s="151">
        <v>59.2</v>
      </c>
      <c r="H51" s="152">
        <v>3.5400000000000001E-2</v>
      </c>
      <c r="I51" s="151">
        <v>59.1</v>
      </c>
      <c r="J51" s="152">
        <v>2.76E-2</v>
      </c>
      <c r="K51" s="151">
        <v>58.9</v>
      </c>
      <c r="L51" s="152">
        <v>1.18E-2</v>
      </c>
      <c r="M51" s="151">
        <v>59.1</v>
      </c>
      <c r="N51" s="152">
        <v>2.76E-2</v>
      </c>
      <c r="O51" s="151">
        <v>58.8</v>
      </c>
      <c r="P51" s="152">
        <v>3.8999999999999998E-3</v>
      </c>
      <c r="Q51" s="1904"/>
      <c r="R51" s="1905"/>
      <c r="S51" s="1886"/>
      <c r="T51" s="1887"/>
      <c r="U51" s="1887"/>
      <c r="V51" s="1887"/>
      <c r="W51" s="1887"/>
      <c r="X51" s="1887"/>
      <c r="Y51" s="1887"/>
      <c r="Z51" s="1928"/>
    </row>
    <row r="52" spans="2:26" outlineLevel="1">
      <c r="B52" s="1896"/>
      <c r="C52" s="1884" t="s">
        <v>768</v>
      </c>
      <c r="D52" s="1885"/>
      <c r="E52" s="151">
        <v>121.2</v>
      </c>
      <c r="F52" s="152">
        <v>2.6700000000000002E-2</v>
      </c>
      <c r="G52" s="151">
        <v>121</v>
      </c>
      <c r="H52" s="152">
        <v>1.7000000000000001E-2</v>
      </c>
      <c r="I52" s="151">
        <v>121.4</v>
      </c>
      <c r="J52" s="152">
        <v>3.6299999999999999E-2</v>
      </c>
      <c r="K52" s="151">
        <v>122.6</v>
      </c>
      <c r="L52" s="152">
        <v>9.4500000000000001E-2</v>
      </c>
      <c r="M52" s="151">
        <v>124</v>
      </c>
      <c r="N52" s="152">
        <v>0.1623</v>
      </c>
      <c r="O52" s="151">
        <v>122.5</v>
      </c>
      <c r="P52" s="152">
        <v>8.9599999999999999E-2</v>
      </c>
      <c r="Q52" s="1906"/>
      <c r="R52" s="1907"/>
      <c r="S52" s="1929"/>
      <c r="T52" s="1930"/>
      <c r="U52" s="1930"/>
      <c r="V52" s="1930"/>
      <c r="W52" s="1930"/>
      <c r="X52" s="1930"/>
      <c r="Y52" s="1930"/>
      <c r="Z52" s="1931"/>
    </row>
    <row r="53" spans="2:26" ht="9" customHeight="1" outlineLevel="1">
      <c r="B53" s="1917" t="s">
        <v>37</v>
      </c>
      <c r="C53" s="1917"/>
      <c r="D53" s="1917"/>
      <c r="E53" s="1917"/>
      <c r="F53" s="1917"/>
      <c r="G53" s="1917"/>
      <c r="H53" s="1917"/>
      <c r="I53" s="1917"/>
      <c r="J53" s="1917"/>
      <c r="K53" s="1917"/>
      <c r="L53" s="1917"/>
      <c r="M53" s="1917"/>
      <c r="N53" s="1917"/>
      <c r="O53" s="1917"/>
      <c r="P53" s="1917"/>
      <c r="Q53" s="1917"/>
      <c r="R53" s="1917"/>
      <c r="S53" s="1917"/>
      <c r="T53" s="1917"/>
      <c r="U53" s="1917"/>
      <c r="V53" s="1917"/>
      <c r="W53" s="1917"/>
      <c r="X53" s="1917"/>
      <c r="Y53" s="1917"/>
      <c r="Z53" s="1917"/>
    </row>
    <row r="54" spans="2:26" outlineLevel="1">
      <c r="B54" s="1895" t="s">
        <v>793</v>
      </c>
      <c r="C54" s="1897" t="s">
        <v>757</v>
      </c>
      <c r="D54" s="1903"/>
      <c r="E54" s="1882" t="s">
        <v>794</v>
      </c>
      <c r="F54" s="1882"/>
      <c r="G54" s="1882"/>
      <c r="H54" s="1882"/>
      <c r="I54" s="1882"/>
      <c r="J54" s="1882"/>
      <c r="K54" s="1882"/>
      <c r="L54" s="1882"/>
      <c r="M54" s="1882"/>
      <c r="N54" s="1901"/>
      <c r="O54" s="1902" t="s">
        <v>759</v>
      </c>
      <c r="P54" s="1903"/>
      <c r="Q54" s="1919" t="s">
        <v>795</v>
      </c>
      <c r="R54" s="1920"/>
      <c r="S54" s="1920"/>
      <c r="T54" s="1920"/>
      <c r="U54" s="1920"/>
      <c r="V54" s="1920"/>
      <c r="W54" s="1920"/>
      <c r="X54" s="1920"/>
      <c r="Y54" s="1920"/>
      <c r="Z54" s="1921"/>
    </row>
    <row r="55" spans="2:26" outlineLevel="1">
      <c r="B55" s="1895"/>
      <c r="C55" s="1918"/>
      <c r="D55" s="1907"/>
      <c r="E55" s="1882" t="s">
        <v>786</v>
      </c>
      <c r="F55" s="1883"/>
      <c r="G55" s="1882" t="s">
        <v>787</v>
      </c>
      <c r="H55" s="1883"/>
      <c r="I55" s="1882" t="s">
        <v>788</v>
      </c>
      <c r="J55" s="1883"/>
      <c r="K55" s="1882" t="s">
        <v>789</v>
      </c>
      <c r="L55" s="1883"/>
      <c r="M55" s="1882" t="s">
        <v>790</v>
      </c>
      <c r="N55" s="1883"/>
      <c r="O55" s="1904"/>
      <c r="P55" s="1905"/>
      <c r="Q55" s="1886"/>
      <c r="R55" s="1887"/>
      <c r="S55" s="1887"/>
      <c r="T55" s="1887"/>
      <c r="U55" s="1887"/>
      <c r="V55" s="1887"/>
      <c r="W55" s="1887"/>
      <c r="X55" s="1887"/>
      <c r="Y55" s="1887"/>
      <c r="Z55" s="1888"/>
    </row>
    <row r="56" spans="2:26" outlineLevel="1">
      <c r="B56" s="1895"/>
      <c r="C56" s="153" t="s">
        <v>762</v>
      </c>
      <c r="D56" s="155" t="s">
        <v>796</v>
      </c>
      <c r="E56" s="151" t="s">
        <v>763</v>
      </c>
      <c r="F56" s="151" t="s">
        <v>764</v>
      </c>
      <c r="G56" s="151" t="s">
        <v>763</v>
      </c>
      <c r="H56" s="151" t="s">
        <v>764</v>
      </c>
      <c r="I56" s="151" t="s">
        <v>763</v>
      </c>
      <c r="J56" s="151" t="s">
        <v>764</v>
      </c>
      <c r="K56" s="151" t="s">
        <v>763</v>
      </c>
      <c r="L56" s="151" t="s">
        <v>764</v>
      </c>
      <c r="M56" s="151" t="s">
        <v>763</v>
      </c>
      <c r="N56" s="151" t="s">
        <v>764</v>
      </c>
      <c r="O56" s="1904"/>
      <c r="P56" s="1905"/>
      <c r="Q56" s="1889"/>
      <c r="R56" s="1890"/>
      <c r="S56" s="1890"/>
      <c r="T56" s="1890"/>
      <c r="U56" s="1890"/>
      <c r="V56" s="1890"/>
      <c r="W56" s="1890"/>
      <c r="X56" s="1890"/>
      <c r="Y56" s="1890"/>
      <c r="Z56" s="1891"/>
    </row>
    <row r="57" spans="2:26" outlineLevel="1">
      <c r="B57" s="1895"/>
      <c r="C57" s="1884" t="s">
        <v>765</v>
      </c>
      <c r="D57" s="1885"/>
      <c r="E57" s="151">
        <v>90</v>
      </c>
      <c r="F57" s="152">
        <v>5.0000000000000001E-4</v>
      </c>
      <c r="G57" s="151">
        <v>90.2</v>
      </c>
      <c r="H57" s="152">
        <v>9.7000000000000003E-3</v>
      </c>
      <c r="I57" s="151">
        <v>90.2</v>
      </c>
      <c r="J57" s="152">
        <v>9.7000000000000003E-3</v>
      </c>
      <c r="K57" s="151">
        <v>90.1</v>
      </c>
      <c r="L57" s="152">
        <v>5.1000000000000004E-3</v>
      </c>
      <c r="M57" s="151">
        <v>90.5</v>
      </c>
      <c r="N57" s="152">
        <v>2.3400000000000001E-2</v>
      </c>
      <c r="O57" s="1904"/>
      <c r="P57" s="1905"/>
      <c r="Q57" s="1886" t="s">
        <v>797</v>
      </c>
      <c r="R57" s="1887"/>
      <c r="S57" s="1887"/>
      <c r="T57" s="1887"/>
      <c r="U57" s="1887"/>
      <c r="V57" s="1887"/>
      <c r="W57" s="1887"/>
      <c r="X57" s="1887"/>
      <c r="Y57" s="1887"/>
      <c r="Z57" s="1888"/>
    </row>
    <row r="58" spans="2:26" outlineLevel="1">
      <c r="B58" s="1895"/>
      <c r="C58" s="1884" t="s">
        <v>767</v>
      </c>
      <c r="D58" s="1885"/>
      <c r="E58" s="151">
        <v>59.1</v>
      </c>
      <c r="F58" s="152">
        <v>2.76E-2</v>
      </c>
      <c r="G58" s="151">
        <v>59.5</v>
      </c>
      <c r="H58" s="152">
        <v>5.91E-2</v>
      </c>
      <c r="I58" s="151">
        <v>59</v>
      </c>
      <c r="J58" s="152">
        <v>1.9699999999999999E-2</v>
      </c>
      <c r="K58" s="151">
        <v>59.2</v>
      </c>
      <c r="L58" s="152">
        <v>3.5400000000000001E-2</v>
      </c>
      <c r="M58" s="151">
        <v>59.8</v>
      </c>
      <c r="N58" s="152">
        <v>8.2699999999999996E-2</v>
      </c>
      <c r="O58" s="1904"/>
      <c r="P58" s="1905"/>
      <c r="Q58" s="1886"/>
      <c r="R58" s="1887"/>
      <c r="S58" s="1887"/>
      <c r="T58" s="1887"/>
      <c r="U58" s="1887"/>
      <c r="V58" s="1887"/>
      <c r="W58" s="1887"/>
      <c r="X58" s="1887"/>
      <c r="Y58" s="1887"/>
      <c r="Z58" s="1888"/>
    </row>
    <row r="59" spans="2:26" outlineLevel="1">
      <c r="B59" s="1896"/>
      <c r="C59" s="1884" t="s">
        <v>768</v>
      </c>
      <c r="D59" s="1885"/>
      <c r="E59" s="151">
        <v>120.8</v>
      </c>
      <c r="F59" s="152">
        <v>7.3000000000000001E-3</v>
      </c>
      <c r="G59" s="151">
        <v>121</v>
      </c>
      <c r="H59" s="152">
        <v>1.7000000000000001E-2</v>
      </c>
      <c r="I59" s="151">
        <v>120.8</v>
      </c>
      <c r="J59" s="152">
        <v>7.3000000000000001E-3</v>
      </c>
      <c r="K59" s="151">
        <v>121.2</v>
      </c>
      <c r="L59" s="152">
        <v>2.6700000000000002E-2</v>
      </c>
      <c r="M59" s="151">
        <v>121</v>
      </c>
      <c r="N59" s="152">
        <v>1.7000000000000001E-2</v>
      </c>
      <c r="O59" s="1906"/>
      <c r="P59" s="1907"/>
      <c r="Q59" s="1889"/>
      <c r="R59" s="1890"/>
      <c r="S59" s="1890"/>
      <c r="T59" s="1890"/>
      <c r="U59" s="1890"/>
      <c r="V59" s="1890"/>
      <c r="W59" s="1890"/>
      <c r="X59" s="1890"/>
      <c r="Y59" s="1890"/>
      <c r="Z59" s="1891"/>
    </row>
    <row r="60" spans="2:26" ht="9" customHeight="1" outlineLevel="1">
      <c r="B60" s="1917" t="s">
        <v>37</v>
      </c>
      <c r="C60" s="1917"/>
      <c r="D60" s="1917"/>
      <c r="E60" s="1917"/>
      <c r="F60" s="1917"/>
      <c r="G60" s="1917"/>
      <c r="H60" s="1917"/>
      <c r="I60" s="1917"/>
      <c r="J60" s="1917"/>
      <c r="K60" s="1917"/>
      <c r="L60" s="1917"/>
      <c r="M60" s="1917"/>
      <c r="N60" s="1917"/>
      <c r="O60" s="1917"/>
      <c r="P60" s="1917"/>
      <c r="Q60" s="1917"/>
      <c r="R60" s="1917"/>
      <c r="S60" s="1917"/>
      <c r="T60" s="1917"/>
      <c r="U60" s="1917"/>
      <c r="V60" s="1917"/>
      <c r="W60" s="1917"/>
      <c r="X60" s="1917"/>
      <c r="Y60" s="1917"/>
      <c r="Z60" s="1917"/>
    </row>
    <row r="61" spans="2:26" outlineLevel="1">
      <c r="B61" s="1895" t="s">
        <v>798</v>
      </c>
      <c r="C61" s="1897" t="s">
        <v>757</v>
      </c>
      <c r="D61" s="1903"/>
      <c r="E61" s="1882" t="s">
        <v>799</v>
      </c>
      <c r="F61" s="1882"/>
      <c r="G61" s="1882"/>
      <c r="H61" s="1882"/>
      <c r="I61" s="1882"/>
      <c r="J61" s="1882"/>
      <c r="K61" s="1882"/>
      <c r="L61" s="1882"/>
      <c r="M61" s="1882"/>
      <c r="N61" s="1901"/>
      <c r="O61" s="1902" t="s">
        <v>759</v>
      </c>
      <c r="P61" s="1903"/>
      <c r="Q61" s="1908" t="s">
        <v>771</v>
      </c>
      <c r="R61" s="1909"/>
      <c r="S61" s="1909"/>
      <c r="T61" s="1909"/>
      <c r="U61" s="1909"/>
      <c r="V61" s="1909"/>
      <c r="W61" s="1909"/>
      <c r="X61" s="1909"/>
      <c r="Y61" s="1909"/>
      <c r="Z61" s="1910"/>
    </row>
    <row r="62" spans="2:26" outlineLevel="1">
      <c r="B62" s="1895"/>
      <c r="C62" s="1918"/>
      <c r="D62" s="1907"/>
      <c r="E62" s="1882" t="s">
        <v>786</v>
      </c>
      <c r="F62" s="1883"/>
      <c r="G62" s="1882" t="s">
        <v>787</v>
      </c>
      <c r="H62" s="1883"/>
      <c r="I62" s="1882" t="s">
        <v>788</v>
      </c>
      <c r="J62" s="1883"/>
      <c r="K62" s="1882" t="s">
        <v>789</v>
      </c>
      <c r="L62" s="1883"/>
      <c r="M62" s="1882" t="s">
        <v>790</v>
      </c>
      <c r="N62" s="1883"/>
      <c r="O62" s="1904"/>
      <c r="P62" s="1905"/>
      <c r="Q62" s="1911"/>
      <c r="R62" s="1912"/>
      <c r="S62" s="1912"/>
      <c r="T62" s="1912"/>
      <c r="U62" s="1912"/>
      <c r="V62" s="1912"/>
      <c r="W62" s="1912"/>
      <c r="X62" s="1912"/>
      <c r="Y62" s="1912"/>
      <c r="Z62" s="1913"/>
    </row>
    <row r="63" spans="2:26" outlineLevel="1">
      <c r="B63" s="1895"/>
      <c r="C63" s="153" t="s">
        <v>762</v>
      </c>
      <c r="D63" s="155" t="s">
        <v>800</v>
      </c>
      <c r="E63" s="151" t="s">
        <v>763</v>
      </c>
      <c r="F63" s="151" t="s">
        <v>764</v>
      </c>
      <c r="G63" s="151" t="s">
        <v>763</v>
      </c>
      <c r="H63" s="151" t="s">
        <v>764</v>
      </c>
      <c r="I63" s="151" t="s">
        <v>763</v>
      </c>
      <c r="J63" s="151" t="s">
        <v>764</v>
      </c>
      <c r="K63" s="151" t="s">
        <v>763</v>
      </c>
      <c r="L63" s="151" t="s">
        <v>764</v>
      </c>
      <c r="M63" s="151" t="s">
        <v>763</v>
      </c>
      <c r="N63" s="151" t="s">
        <v>764</v>
      </c>
      <c r="O63" s="1904"/>
      <c r="P63" s="1905"/>
      <c r="Q63" s="1914"/>
      <c r="R63" s="1915"/>
      <c r="S63" s="1915"/>
      <c r="T63" s="1915"/>
      <c r="U63" s="1915"/>
      <c r="V63" s="1915"/>
      <c r="W63" s="1915"/>
      <c r="X63" s="1915"/>
      <c r="Y63" s="1915"/>
      <c r="Z63" s="1916"/>
    </row>
    <row r="64" spans="2:26" outlineLevel="1">
      <c r="B64" s="1895"/>
      <c r="C64" s="1884" t="s">
        <v>765</v>
      </c>
      <c r="D64" s="1885"/>
      <c r="E64" s="151" t="s">
        <v>37</v>
      </c>
      <c r="F64" s="152">
        <v>-4.1356000000000002</v>
      </c>
      <c r="G64" s="151" t="s">
        <v>37</v>
      </c>
      <c r="H64" s="152">
        <v>-4.1356000000000002</v>
      </c>
      <c r="I64" s="151" t="s">
        <v>37</v>
      </c>
      <c r="J64" s="152">
        <v>-4.1356000000000002</v>
      </c>
      <c r="K64" s="151" t="s">
        <v>37</v>
      </c>
      <c r="L64" s="152">
        <v>-4.1356000000000002</v>
      </c>
      <c r="M64" s="151" t="s">
        <v>37</v>
      </c>
      <c r="N64" s="152">
        <v>-4.1356000000000002</v>
      </c>
      <c r="O64" s="1904"/>
      <c r="P64" s="1905"/>
      <c r="Q64" s="1886" t="s">
        <v>774</v>
      </c>
      <c r="R64" s="1887"/>
      <c r="S64" s="1887"/>
      <c r="T64" s="1887"/>
      <c r="U64" s="1887"/>
      <c r="V64" s="1887"/>
      <c r="W64" s="1887"/>
      <c r="X64" s="1887"/>
      <c r="Y64" s="1887"/>
      <c r="Z64" s="1888"/>
    </row>
    <row r="65" spans="2:26" outlineLevel="1">
      <c r="B65" s="1895"/>
      <c r="C65" s="1884" t="s">
        <v>767</v>
      </c>
      <c r="D65" s="1885"/>
      <c r="E65" s="151" t="s">
        <v>37</v>
      </c>
      <c r="F65" s="152">
        <v>-4.6260000000000003</v>
      </c>
      <c r="G65" s="151" t="s">
        <v>37</v>
      </c>
      <c r="H65" s="152">
        <v>-4.6260000000000003</v>
      </c>
      <c r="I65" s="151" t="s">
        <v>37</v>
      </c>
      <c r="J65" s="152">
        <v>-4.6260000000000003</v>
      </c>
      <c r="K65" s="151" t="s">
        <v>37</v>
      </c>
      <c r="L65" s="152">
        <v>-4.6260000000000003</v>
      </c>
      <c r="M65" s="151" t="s">
        <v>37</v>
      </c>
      <c r="N65" s="152">
        <v>-4.6260000000000003</v>
      </c>
      <c r="O65" s="1904"/>
      <c r="P65" s="1905"/>
      <c r="Q65" s="1886"/>
      <c r="R65" s="1887"/>
      <c r="S65" s="1887"/>
      <c r="T65" s="1887"/>
      <c r="U65" s="1887"/>
      <c r="V65" s="1887"/>
      <c r="W65" s="1887"/>
      <c r="X65" s="1887"/>
      <c r="Y65" s="1887"/>
      <c r="Z65" s="1888"/>
    </row>
    <row r="66" spans="2:26" outlineLevel="1">
      <c r="B66" s="1896"/>
      <c r="C66" s="1884" t="s">
        <v>768</v>
      </c>
      <c r="D66" s="1885"/>
      <c r="E66" s="151" t="s">
        <v>37</v>
      </c>
      <c r="F66" s="152">
        <v>-5.8461999999999996</v>
      </c>
      <c r="G66" s="151" t="s">
        <v>37</v>
      </c>
      <c r="H66" s="152">
        <v>-5.8461999999999996</v>
      </c>
      <c r="I66" s="151" t="s">
        <v>37</v>
      </c>
      <c r="J66" s="152">
        <v>-5.8461999999999996</v>
      </c>
      <c r="K66" s="151" t="s">
        <v>37</v>
      </c>
      <c r="L66" s="152">
        <v>-5.8461999999999996</v>
      </c>
      <c r="M66" s="151" t="s">
        <v>37</v>
      </c>
      <c r="N66" s="152">
        <v>-5.8461999999999996</v>
      </c>
      <c r="O66" s="1906"/>
      <c r="P66" s="1907"/>
      <c r="Q66" s="1889"/>
      <c r="R66" s="1890"/>
      <c r="S66" s="1890"/>
      <c r="T66" s="1890"/>
      <c r="U66" s="1890"/>
      <c r="V66" s="1890"/>
      <c r="W66" s="1890"/>
      <c r="X66" s="1890"/>
      <c r="Y66" s="1890"/>
      <c r="Z66" s="1891"/>
    </row>
    <row r="67" spans="2:26" ht="9" customHeight="1" outlineLevel="1">
      <c r="B67" s="1917" t="s">
        <v>37</v>
      </c>
      <c r="C67" s="1917"/>
      <c r="D67" s="1917"/>
      <c r="E67" s="1917"/>
      <c r="F67" s="1917"/>
      <c r="G67" s="1917"/>
      <c r="H67" s="1917"/>
      <c r="I67" s="1917"/>
      <c r="J67" s="1917"/>
      <c r="K67" s="1917"/>
      <c r="L67" s="1917"/>
      <c r="M67" s="1917"/>
      <c r="N67" s="1917"/>
      <c r="O67" s="1917"/>
      <c r="P67" s="1917"/>
      <c r="Q67" s="1917"/>
      <c r="R67" s="1917"/>
      <c r="S67" s="1917"/>
      <c r="T67" s="1917"/>
      <c r="U67" s="1917"/>
      <c r="V67" s="1917"/>
      <c r="W67" s="1917"/>
      <c r="X67" s="1917"/>
      <c r="Y67" s="1917"/>
      <c r="Z67" s="1917"/>
    </row>
    <row r="68" spans="2:26" outlineLevel="1">
      <c r="B68" s="1895" t="s">
        <v>801</v>
      </c>
      <c r="C68" s="1897" t="s">
        <v>757</v>
      </c>
      <c r="D68" s="1903"/>
      <c r="E68" s="1882" t="s">
        <v>802</v>
      </c>
      <c r="F68" s="1882"/>
      <c r="G68" s="1882"/>
      <c r="H68" s="1882"/>
      <c r="I68" s="1882"/>
      <c r="J68" s="1882"/>
      <c r="K68" s="1882"/>
      <c r="L68" s="1882"/>
      <c r="M68" s="1882"/>
      <c r="N68" s="1882"/>
      <c r="O68" s="1882"/>
      <c r="P68" s="1883"/>
      <c r="Q68" s="1902" t="s">
        <v>759</v>
      </c>
      <c r="R68" s="1903"/>
      <c r="S68" s="1919" t="s">
        <v>803</v>
      </c>
      <c r="T68" s="1920"/>
      <c r="U68" s="1920"/>
      <c r="V68" s="1920"/>
      <c r="W68" s="1920"/>
      <c r="X68" s="1920"/>
      <c r="Y68" s="1920"/>
      <c r="Z68" s="1927"/>
    </row>
    <row r="69" spans="2:26" outlineLevel="1">
      <c r="B69" s="1895"/>
      <c r="C69" s="1918"/>
      <c r="D69" s="1907"/>
      <c r="E69" s="1882" t="s">
        <v>786</v>
      </c>
      <c r="F69" s="1883"/>
      <c r="G69" s="1882" t="s">
        <v>787</v>
      </c>
      <c r="H69" s="1883"/>
      <c r="I69" s="1882" t="s">
        <v>788</v>
      </c>
      <c r="J69" s="1883"/>
      <c r="K69" s="1882" t="s">
        <v>789</v>
      </c>
      <c r="L69" s="1883"/>
      <c r="M69" s="1882" t="s">
        <v>790</v>
      </c>
      <c r="N69" s="1883"/>
      <c r="O69" s="1882" t="s">
        <v>791</v>
      </c>
      <c r="P69" s="1883"/>
      <c r="Q69" s="1904"/>
      <c r="R69" s="1905"/>
      <c r="S69" s="1886"/>
      <c r="T69" s="1887"/>
      <c r="U69" s="1887"/>
      <c r="V69" s="1887"/>
      <c r="W69" s="1887"/>
      <c r="X69" s="1887"/>
      <c r="Y69" s="1887"/>
      <c r="Z69" s="1928"/>
    </row>
    <row r="70" spans="2:26" outlineLevel="1">
      <c r="B70" s="1895"/>
      <c r="C70" s="153" t="s">
        <v>762</v>
      </c>
      <c r="D70" s="154">
        <v>46266</v>
      </c>
      <c r="E70" s="151" t="s">
        <v>763</v>
      </c>
      <c r="F70" s="151" t="s">
        <v>764</v>
      </c>
      <c r="G70" s="151" t="s">
        <v>763</v>
      </c>
      <c r="H70" s="151" t="s">
        <v>764</v>
      </c>
      <c r="I70" s="151" t="s">
        <v>763</v>
      </c>
      <c r="J70" s="151" t="s">
        <v>764</v>
      </c>
      <c r="K70" s="151" t="s">
        <v>763</v>
      </c>
      <c r="L70" s="151" t="s">
        <v>764</v>
      </c>
      <c r="M70" s="151" t="s">
        <v>763</v>
      </c>
      <c r="N70" s="151" t="s">
        <v>764</v>
      </c>
      <c r="O70" s="151" t="s">
        <v>763</v>
      </c>
      <c r="P70" s="151" t="s">
        <v>764</v>
      </c>
      <c r="Q70" s="1904"/>
      <c r="R70" s="1905"/>
      <c r="S70" s="1929"/>
      <c r="T70" s="1930"/>
      <c r="U70" s="1930"/>
      <c r="V70" s="1930"/>
      <c r="W70" s="1930"/>
      <c r="X70" s="1930"/>
      <c r="Y70" s="1930"/>
      <c r="Z70" s="1931"/>
    </row>
    <row r="71" spans="2:26" outlineLevel="1">
      <c r="B71" s="1895"/>
      <c r="C71" s="1884" t="s">
        <v>765</v>
      </c>
      <c r="D71" s="1885"/>
      <c r="E71" s="151">
        <v>90</v>
      </c>
      <c r="F71" s="152">
        <v>5.0000000000000001E-4</v>
      </c>
      <c r="G71" s="151">
        <v>90.1</v>
      </c>
      <c r="H71" s="152">
        <v>5.1000000000000004E-3</v>
      </c>
      <c r="I71" s="151">
        <v>90</v>
      </c>
      <c r="J71" s="152">
        <v>5.0000000000000001E-4</v>
      </c>
      <c r="K71" s="151">
        <v>90</v>
      </c>
      <c r="L71" s="152">
        <v>5.0000000000000001E-4</v>
      </c>
      <c r="M71" s="151">
        <v>90.1</v>
      </c>
      <c r="N71" s="152">
        <v>5.1000000000000004E-3</v>
      </c>
      <c r="O71" s="151">
        <v>90</v>
      </c>
      <c r="P71" s="152">
        <v>5.0000000000000001E-4</v>
      </c>
      <c r="Q71" s="1904"/>
      <c r="R71" s="1905"/>
      <c r="S71" s="1919" t="s">
        <v>804</v>
      </c>
      <c r="T71" s="1920"/>
      <c r="U71" s="1920"/>
      <c r="V71" s="1920"/>
      <c r="W71" s="1920"/>
      <c r="X71" s="1920"/>
      <c r="Y71" s="1920"/>
      <c r="Z71" s="1927"/>
    </row>
    <row r="72" spans="2:26" outlineLevel="1">
      <c r="B72" s="1895"/>
      <c r="C72" s="1884" t="s">
        <v>767</v>
      </c>
      <c r="D72" s="1885"/>
      <c r="E72" s="151">
        <v>59.5</v>
      </c>
      <c r="F72" s="152">
        <v>5.91E-2</v>
      </c>
      <c r="G72" s="151">
        <v>59</v>
      </c>
      <c r="H72" s="152">
        <v>1.9699999999999999E-2</v>
      </c>
      <c r="I72" s="151">
        <v>59.1</v>
      </c>
      <c r="J72" s="152">
        <v>2.76E-2</v>
      </c>
      <c r="K72" s="151">
        <v>59</v>
      </c>
      <c r="L72" s="152">
        <v>1.9699999999999999E-2</v>
      </c>
      <c r="M72" s="151">
        <v>59.5</v>
      </c>
      <c r="N72" s="152">
        <v>5.91E-2</v>
      </c>
      <c r="O72" s="151">
        <v>58.9</v>
      </c>
      <c r="P72" s="152">
        <v>1.18E-2</v>
      </c>
      <c r="Q72" s="1904"/>
      <c r="R72" s="1905"/>
      <c r="S72" s="1886"/>
      <c r="T72" s="1887"/>
      <c r="U72" s="1887"/>
      <c r="V72" s="1887"/>
      <c r="W72" s="1887"/>
      <c r="X72" s="1887"/>
      <c r="Y72" s="1887"/>
      <c r="Z72" s="1928"/>
    </row>
    <row r="73" spans="2:26" outlineLevel="1">
      <c r="B73" s="1896"/>
      <c r="C73" s="1884" t="s">
        <v>768</v>
      </c>
      <c r="D73" s="1885"/>
      <c r="E73" s="151">
        <v>120.8</v>
      </c>
      <c r="F73" s="152">
        <v>7.3000000000000001E-3</v>
      </c>
      <c r="G73" s="151">
        <v>121</v>
      </c>
      <c r="H73" s="152">
        <v>1.7000000000000001E-2</v>
      </c>
      <c r="I73" s="151">
        <v>120.9</v>
      </c>
      <c r="J73" s="152">
        <v>1.21E-2</v>
      </c>
      <c r="K73" s="151">
        <v>122</v>
      </c>
      <c r="L73" s="152">
        <v>6.54E-2</v>
      </c>
      <c r="M73" s="151">
        <v>122.2</v>
      </c>
      <c r="N73" s="152">
        <v>7.51E-2</v>
      </c>
      <c r="O73" s="151">
        <v>123</v>
      </c>
      <c r="P73" s="152">
        <v>0.1139</v>
      </c>
      <c r="Q73" s="1906"/>
      <c r="R73" s="1907"/>
      <c r="S73" s="1929"/>
      <c r="T73" s="1930"/>
      <c r="U73" s="1930"/>
      <c r="V73" s="1930"/>
      <c r="W73" s="1930"/>
      <c r="X73" s="1930"/>
      <c r="Y73" s="1930"/>
      <c r="Z73" s="1931"/>
    </row>
    <row r="74" spans="2:26" ht="7.5" customHeight="1" outlineLevel="1">
      <c r="B74" s="1917" t="s">
        <v>37</v>
      </c>
      <c r="C74" s="1917"/>
      <c r="D74" s="1917"/>
      <c r="E74" s="1917"/>
      <c r="F74" s="1917"/>
      <c r="G74" s="1917"/>
      <c r="H74" s="1917"/>
      <c r="I74" s="1917"/>
      <c r="J74" s="1917"/>
      <c r="K74" s="1917"/>
      <c r="L74" s="1917"/>
      <c r="M74" s="1917"/>
      <c r="N74" s="1917"/>
      <c r="O74" s="1917"/>
      <c r="P74" s="1917"/>
      <c r="Q74" s="1917"/>
      <c r="R74" s="1917"/>
      <c r="S74" s="1917"/>
      <c r="T74" s="1917"/>
      <c r="U74" s="1917"/>
      <c r="V74" s="1917"/>
      <c r="W74" s="1917"/>
      <c r="X74" s="1917"/>
      <c r="Y74" s="1917"/>
      <c r="Z74" s="1917"/>
    </row>
    <row r="75" spans="2:26" outlineLevel="1">
      <c r="B75" s="1895" t="s">
        <v>805</v>
      </c>
      <c r="C75" s="1897" t="s">
        <v>757</v>
      </c>
      <c r="D75" s="1903"/>
      <c r="E75" s="1882" t="s">
        <v>806</v>
      </c>
      <c r="F75" s="1882"/>
      <c r="G75" s="1882"/>
      <c r="H75" s="1882"/>
      <c r="I75" s="1882"/>
      <c r="J75" s="1882"/>
      <c r="K75" s="1882"/>
      <c r="L75" s="1882"/>
      <c r="M75" s="1882"/>
      <c r="N75" s="1882"/>
      <c r="O75" s="1882"/>
      <c r="P75" s="1883"/>
      <c r="Q75" s="1902" t="s">
        <v>759</v>
      </c>
      <c r="R75" s="1903"/>
      <c r="S75" s="1919" t="s">
        <v>807</v>
      </c>
      <c r="T75" s="1920"/>
      <c r="U75" s="1920"/>
      <c r="V75" s="1920"/>
      <c r="W75" s="1920"/>
      <c r="X75" s="1920"/>
      <c r="Y75" s="1920"/>
      <c r="Z75" s="1927"/>
    </row>
    <row r="76" spans="2:26" outlineLevel="1">
      <c r="B76" s="1895"/>
      <c r="C76" s="1918"/>
      <c r="D76" s="1907"/>
      <c r="E76" s="1882" t="s">
        <v>786</v>
      </c>
      <c r="F76" s="1883"/>
      <c r="G76" s="1882" t="s">
        <v>787</v>
      </c>
      <c r="H76" s="1883"/>
      <c r="I76" s="1882" t="s">
        <v>788</v>
      </c>
      <c r="J76" s="1883"/>
      <c r="K76" s="1882" t="s">
        <v>789</v>
      </c>
      <c r="L76" s="1883"/>
      <c r="M76" s="1882" t="s">
        <v>790</v>
      </c>
      <c r="N76" s="1883"/>
      <c r="O76" s="1882" t="s">
        <v>791</v>
      </c>
      <c r="P76" s="1883"/>
      <c r="Q76" s="1904"/>
      <c r="R76" s="1905"/>
      <c r="S76" s="1886"/>
      <c r="T76" s="1887"/>
      <c r="U76" s="1887"/>
      <c r="V76" s="1887"/>
      <c r="W76" s="1887"/>
      <c r="X76" s="1887"/>
      <c r="Y76" s="1887"/>
      <c r="Z76" s="1928"/>
    </row>
    <row r="77" spans="2:26" outlineLevel="1">
      <c r="B77" s="1895"/>
      <c r="C77" s="153" t="s">
        <v>762</v>
      </c>
      <c r="D77" s="154">
        <v>46085</v>
      </c>
      <c r="E77" s="151" t="s">
        <v>763</v>
      </c>
      <c r="F77" s="151" t="s">
        <v>764</v>
      </c>
      <c r="G77" s="151" t="s">
        <v>763</v>
      </c>
      <c r="H77" s="151" t="s">
        <v>764</v>
      </c>
      <c r="I77" s="151" t="s">
        <v>763</v>
      </c>
      <c r="J77" s="151" t="s">
        <v>764</v>
      </c>
      <c r="K77" s="151" t="s">
        <v>763</v>
      </c>
      <c r="L77" s="151" t="s">
        <v>764</v>
      </c>
      <c r="M77" s="151" t="s">
        <v>763</v>
      </c>
      <c r="N77" s="151" t="s">
        <v>764</v>
      </c>
      <c r="O77" s="151" t="s">
        <v>763</v>
      </c>
      <c r="P77" s="151" t="s">
        <v>764</v>
      </c>
      <c r="Q77" s="1904"/>
      <c r="R77" s="1905"/>
      <c r="S77" s="1929"/>
      <c r="T77" s="1930"/>
      <c r="U77" s="1930"/>
      <c r="V77" s="1930"/>
      <c r="W77" s="1930"/>
      <c r="X77" s="1930"/>
      <c r="Y77" s="1930"/>
      <c r="Z77" s="1931"/>
    </row>
    <row r="78" spans="2:26" outlineLevel="1">
      <c r="B78" s="1895"/>
      <c r="C78" s="1884" t="s">
        <v>765</v>
      </c>
      <c r="D78" s="1885"/>
      <c r="E78" s="151">
        <v>90.1</v>
      </c>
      <c r="F78" s="152">
        <v>5.1000000000000004E-3</v>
      </c>
      <c r="G78" s="151">
        <v>90</v>
      </c>
      <c r="H78" s="152">
        <v>5.0000000000000001E-4</v>
      </c>
      <c r="I78" s="151">
        <v>90</v>
      </c>
      <c r="J78" s="152">
        <v>5.0000000000000001E-4</v>
      </c>
      <c r="K78" s="151">
        <v>90.1</v>
      </c>
      <c r="L78" s="152">
        <v>5.1000000000000004E-3</v>
      </c>
      <c r="M78" s="151">
        <v>90</v>
      </c>
      <c r="N78" s="152">
        <v>5.0000000000000001E-4</v>
      </c>
      <c r="O78" s="151">
        <v>90.1</v>
      </c>
      <c r="P78" s="152">
        <v>5.1000000000000004E-3</v>
      </c>
      <c r="Q78" s="1904"/>
      <c r="R78" s="1905"/>
      <c r="S78" s="1919" t="s">
        <v>808</v>
      </c>
      <c r="T78" s="1920"/>
      <c r="U78" s="1920"/>
      <c r="V78" s="1920"/>
      <c r="W78" s="1920"/>
      <c r="X78" s="1920"/>
      <c r="Y78" s="1920"/>
      <c r="Z78" s="1927"/>
    </row>
    <row r="79" spans="2:26" outlineLevel="1">
      <c r="B79" s="1895"/>
      <c r="C79" s="1884" t="s">
        <v>767</v>
      </c>
      <c r="D79" s="1885"/>
      <c r="E79" s="151">
        <v>58.9</v>
      </c>
      <c r="F79" s="152">
        <v>1.18E-2</v>
      </c>
      <c r="G79" s="151">
        <v>58.9</v>
      </c>
      <c r="H79" s="152">
        <v>1.18E-2</v>
      </c>
      <c r="I79" s="151">
        <v>59.2</v>
      </c>
      <c r="J79" s="152">
        <v>3.5400000000000001E-2</v>
      </c>
      <c r="K79" s="151">
        <v>59.1</v>
      </c>
      <c r="L79" s="152">
        <v>2.76E-2</v>
      </c>
      <c r="M79" s="151">
        <v>59.1</v>
      </c>
      <c r="N79" s="152">
        <v>2.76E-2</v>
      </c>
      <c r="O79" s="151">
        <v>59</v>
      </c>
      <c r="P79" s="152">
        <v>1.9699999999999999E-2</v>
      </c>
      <c r="Q79" s="1904"/>
      <c r="R79" s="1905"/>
      <c r="S79" s="1886"/>
      <c r="T79" s="1887"/>
      <c r="U79" s="1887"/>
      <c r="V79" s="1887"/>
      <c r="W79" s="1887"/>
      <c r="X79" s="1887"/>
      <c r="Y79" s="1887"/>
      <c r="Z79" s="1928"/>
    </row>
    <row r="80" spans="2:26" outlineLevel="1">
      <c r="B80" s="1896"/>
      <c r="C80" s="1884" t="s">
        <v>768</v>
      </c>
      <c r="D80" s="1885"/>
      <c r="E80" s="151">
        <v>126</v>
      </c>
      <c r="F80" s="152">
        <v>4.4299999999999999E-2</v>
      </c>
      <c r="G80" s="151">
        <v>125</v>
      </c>
      <c r="H80" s="152">
        <v>3.61E-2</v>
      </c>
      <c r="I80" s="151">
        <v>127</v>
      </c>
      <c r="J80" s="152">
        <v>5.2600000000000001E-2</v>
      </c>
      <c r="K80" s="151">
        <v>124</v>
      </c>
      <c r="L80" s="152">
        <v>2.7799999999999998E-2</v>
      </c>
      <c r="M80" s="151">
        <v>123.8</v>
      </c>
      <c r="N80" s="152">
        <v>2.6100000000000002E-2</v>
      </c>
      <c r="O80" s="151">
        <v>122</v>
      </c>
      <c r="P80" s="152">
        <v>1.12E-2</v>
      </c>
      <c r="Q80" s="1906"/>
      <c r="R80" s="1907"/>
      <c r="S80" s="1929"/>
      <c r="T80" s="1930"/>
      <c r="U80" s="1930"/>
      <c r="V80" s="1930"/>
      <c r="W80" s="1930"/>
      <c r="X80" s="1930"/>
      <c r="Y80" s="1930"/>
      <c r="Z80" s="1931"/>
    </row>
    <row r="81" spans="2:26" ht="7.5" customHeight="1" outlineLevel="1">
      <c r="B81" s="1917" t="s">
        <v>37</v>
      </c>
      <c r="C81" s="1917"/>
      <c r="D81" s="1917"/>
      <c r="E81" s="1917"/>
      <c r="F81" s="1917"/>
      <c r="G81" s="1917"/>
      <c r="H81" s="1917"/>
      <c r="I81" s="1917"/>
      <c r="J81" s="1917"/>
      <c r="K81" s="1917"/>
      <c r="L81" s="1917"/>
      <c r="M81" s="1917"/>
      <c r="N81" s="1917"/>
      <c r="O81" s="1917"/>
      <c r="P81" s="1917"/>
      <c r="Q81" s="1917"/>
      <c r="R81" s="1917"/>
      <c r="S81" s="1917"/>
      <c r="T81" s="1917"/>
      <c r="U81" s="1917"/>
      <c r="V81" s="1917"/>
      <c r="W81" s="1917"/>
      <c r="X81" s="1917"/>
      <c r="Y81" s="1917"/>
      <c r="Z81" s="1917"/>
    </row>
    <row r="82" spans="2:26" outlineLevel="1">
      <c r="B82" s="1895" t="s">
        <v>809</v>
      </c>
      <c r="C82" s="1897" t="s">
        <v>757</v>
      </c>
      <c r="D82" s="1903"/>
      <c r="E82" s="1882" t="s">
        <v>810</v>
      </c>
      <c r="F82" s="1882"/>
      <c r="G82" s="1882"/>
      <c r="H82" s="1882"/>
      <c r="I82" s="1882"/>
      <c r="J82" s="1882"/>
      <c r="K82" s="1882"/>
      <c r="L82" s="1882"/>
      <c r="M82" s="1882"/>
      <c r="N82" s="1882"/>
      <c r="O82" s="1882"/>
      <c r="P82" s="1883"/>
      <c r="Q82" s="1902" t="s">
        <v>759</v>
      </c>
      <c r="R82" s="1903"/>
      <c r="S82" s="1908" t="s">
        <v>760</v>
      </c>
      <c r="T82" s="1909"/>
      <c r="U82" s="1909"/>
      <c r="V82" s="1909"/>
      <c r="W82" s="1909"/>
      <c r="X82" s="1909"/>
      <c r="Y82" s="1909"/>
      <c r="Z82" s="1922"/>
    </row>
    <row r="83" spans="2:26" outlineLevel="1">
      <c r="B83" s="1895"/>
      <c r="C83" s="1918"/>
      <c r="D83" s="1907"/>
      <c r="E83" s="1882" t="s">
        <v>786</v>
      </c>
      <c r="F83" s="1883"/>
      <c r="G83" s="1882" t="s">
        <v>787</v>
      </c>
      <c r="H83" s="1883"/>
      <c r="I83" s="1882" t="s">
        <v>788</v>
      </c>
      <c r="J83" s="1883"/>
      <c r="K83" s="1882" t="s">
        <v>789</v>
      </c>
      <c r="L83" s="1883"/>
      <c r="M83" s="1882" t="s">
        <v>790</v>
      </c>
      <c r="N83" s="1883"/>
      <c r="O83" s="1882" t="s">
        <v>791</v>
      </c>
      <c r="P83" s="1883"/>
      <c r="Q83" s="1904"/>
      <c r="R83" s="1905"/>
      <c r="S83" s="1911"/>
      <c r="T83" s="1912"/>
      <c r="U83" s="1912"/>
      <c r="V83" s="1912"/>
      <c r="W83" s="1912"/>
      <c r="X83" s="1912"/>
      <c r="Y83" s="1912"/>
      <c r="Z83" s="1923"/>
    </row>
    <row r="84" spans="2:26" outlineLevel="1">
      <c r="B84" s="1895"/>
      <c r="C84" s="153" t="s">
        <v>762</v>
      </c>
      <c r="D84" s="155" t="s">
        <v>811</v>
      </c>
      <c r="E84" s="151" t="s">
        <v>763</v>
      </c>
      <c r="F84" s="151" t="s">
        <v>764</v>
      </c>
      <c r="G84" s="151" t="s">
        <v>763</v>
      </c>
      <c r="H84" s="151" t="s">
        <v>764</v>
      </c>
      <c r="I84" s="151" t="s">
        <v>763</v>
      </c>
      <c r="J84" s="151" t="s">
        <v>764</v>
      </c>
      <c r="K84" s="151" t="s">
        <v>763</v>
      </c>
      <c r="L84" s="151" t="s">
        <v>764</v>
      </c>
      <c r="M84" s="151" t="s">
        <v>763</v>
      </c>
      <c r="N84" s="151" t="s">
        <v>764</v>
      </c>
      <c r="O84" s="151" t="s">
        <v>763</v>
      </c>
      <c r="P84" s="151" t="s">
        <v>764</v>
      </c>
      <c r="Q84" s="1904"/>
      <c r="R84" s="1905"/>
      <c r="S84" s="1924"/>
      <c r="T84" s="1925"/>
      <c r="U84" s="1925"/>
      <c r="V84" s="1925"/>
      <c r="W84" s="1925"/>
      <c r="X84" s="1925"/>
      <c r="Y84" s="1925"/>
      <c r="Z84" s="1926"/>
    </row>
    <row r="85" spans="2:26" outlineLevel="1">
      <c r="B85" s="1895"/>
      <c r="C85" s="1884" t="s">
        <v>765</v>
      </c>
      <c r="D85" s="1885"/>
      <c r="E85" s="151">
        <v>90.2</v>
      </c>
      <c r="F85" s="152">
        <v>9.7000000000000003E-3</v>
      </c>
      <c r="G85" s="151">
        <v>90.6</v>
      </c>
      <c r="H85" s="152">
        <v>2.8000000000000001E-2</v>
      </c>
      <c r="I85" s="151">
        <v>90.5</v>
      </c>
      <c r="J85" s="152">
        <v>2.3400000000000001E-2</v>
      </c>
      <c r="K85" s="151">
        <v>90.8</v>
      </c>
      <c r="L85" s="152">
        <v>3.7199999999999997E-2</v>
      </c>
      <c r="M85" s="151">
        <v>90.8</v>
      </c>
      <c r="N85" s="152">
        <v>3.7199999999999997E-2</v>
      </c>
      <c r="O85" s="151">
        <v>91.5</v>
      </c>
      <c r="P85" s="152">
        <v>6.9400000000000003E-2</v>
      </c>
      <c r="Q85" s="1904"/>
      <c r="R85" s="1905"/>
      <c r="S85" s="1919" t="s">
        <v>797</v>
      </c>
      <c r="T85" s="1920"/>
      <c r="U85" s="1920"/>
      <c r="V85" s="1920"/>
      <c r="W85" s="1920"/>
      <c r="X85" s="1920"/>
      <c r="Y85" s="1920"/>
      <c r="Z85" s="1927"/>
    </row>
    <row r="86" spans="2:26" outlineLevel="1">
      <c r="B86" s="1895"/>
      <c r="C86" s="1884" t="s">
        <v>767</v>
      </c>
      <c r="D86" s="1885"/>
      <c r="E86" s="151">
        <v>58.9</v>
      </c>
      <c r="F86" s="152">
        <v>1.18E-2</v>
      </c>
      <c r="G86" s="151">
        <v>59</v>
      </c>
      <c r="H86" s="152">
        <v>1.9699999999999999E-2</v>
      </c>
      <c r="I86" s="151">
        <v>59.5</v>
      </c>
      <c r="J86" s="152">
        <v>5.91E-2</v>
      </c>
      <c r="K86" s="151">
        <v>59.5</v>
      </c>
      <c r="L86" s="152">
        <v>5.91E-2</v>
      </c>
      <c r="M86" s="151">
        <v>59.8</v>
      </c>
      <c r="N86" s="152">
        <v>8.2699999999999996E-2</v>
      </c>
      <c r="O86" s="151">
        <v>59</v>
      </c>
      <c r="P86" s="152">
        <v>1.5699999999999999E-2</v>
      </c>
      <c r="Q86" s="1904"/>
      <c r="R86" s="1905"/>
      <c r="S86" s="1886"/>
      <c r="T86" s="1887"/>
      <c r="U86" s="1887"/>
      <c r="V86" s="1887"/>
      <c r="W86" s="1887"/>
      <c r="X86" s="1887"/>
      <c r="Y86" s="1887"/>
      <c r="Z86" s="1928"/>
    </row>
    <row r="87" spans="2:26" outlineLevel="1">
      <c r="B87" s="1896"/>
      <c r="C87" s="1884" t="s">
        <v>768</v>
      </c>
      <c r="D87" s="1885"/>
      <c r="E87" s="151">
        <v>120.9</v>
      </c>
      <c r="F87" s="152">
        <v>1.21E-2</v>
      </c>
      <c r="G87" s="151">
        <v>120.8</v>
      </c>
      <c r="H87" s="152">
        <v>7.3000000000000001E-3</v>
      </c>
      <c r="I87" s="151">
        <v>120.9</v>
      </c>
      <c r="J87" s="152">
        <v>1.21E-2</v>
      </c>
      <c r="K87" s="151">
        <v>121.1</v>
      </c>
      <c r="L87" s="152">
        <v>1.9400000000000001E-2</v>
      </c>
      <c r="M87" s="151">
        <v>121.1</v>
      </c>
      <c r="N87" s="152">
        <v>2.18E-2</v>
      </c>
      <c r="O87" s="151">
        <v>120.8</v>
      </c>
      <c r="P87" s="152">
        <v>7.3000000000000001E-3</v>
      </c>
      <c r="Q87" s="1906"/>
      <c r="R87" s="1907"/>
      <c r="S87" s="1929"/>
      <c r="T87" s="1930"/>
      <c r="U87" s="1930"/>
      <c r="V87" s="1930"/>
      <c r="W87" s="1930"/>
      <c r="X87" s="1930"/>
      <c r="Y87" s="1930"/>
      <c r="Z87" s="1931"/>
    </row>
    <row r="89" spans="2:26" ht="24" customHeight="1">
      <c r="B89" s="1932">
        <v>46168</v>
      </c>
      <c r="C89" s="1933"/>
      <c r="D89" s="1933"/>
      <c r="E89" s="1933"/>
      <c r="F89" s="1933"/>
      <c r="G89" s="1933"/>
      <c r="H89" s="1933"/>
      <c r="I89" s="1933"/>
      <c r="J89" s="1933"/>
      <c r="K89" s="1933"/>
      <c r="L89" s="1933"/>
      <c r="M89" s="1933"/>
      <c r="N89" s="1933"/>
      <c r="O89" s="1933"/>
      <c r="P89" s="1933"/>
      <c r="Q89" s="1933"/>
      <c r="R89" s="1933"/>
      <c r="S89" s="1933"/>
      <c r="T89" s="1933"/>
      <c r="U89" s="1933"/>
      <c r="V89" s="1933"/>
      <c r="W89" s="1933"/>
      <c r="X89" s="1933"/>
      <c r="Y89" s="1933"/>
      <c r="Z89" s="1934"/>
    </row>
    <row r="90" spans="2:26">
      <c r="B90" s="1895" t="s">
        <v>756</v>
      </c>
      <c r="C90" s="1897" t="s">
        <v>757</v>
      </c>
      <c r="D90" s="1898"/>
      <c r="E90" s="1882" t="s">
        <v>758</v>
      </c>
      <c r="F90" s="1882"/>
      <c r="G90" s="1882"/>
      <c r="H90" s="1882"/>
      <c r="I90" s="1882"/>
      <c r="J90" s="1882"/>
      <c r="K90" s="1882"/>
      <c r="L90" s="1882"/>
      <c r="M90" s="1882"/>
      <c r="N90" s="1901"/>
      <c r="O90" s="1902" t="s">
        <v>759</v>
      </c>
      <c r="P90" s="1903"/>
      <c r="Q90" s="1908" t="s">
        <v>812</v>
      </c>
      <c r="R90" s="1909"/>
      <c r="S90" s="1909"/>
      <c r="T90" s="1909"/>
      <c r="U90" s="1909"/>
      <c r="V90" s="1909"/>
      <c r="W90" s="1909"/>
      <c r="X90" s="1909"/>
      <c r="Y90" s="1909"/>
      <c r="Z90" s="1910"/>
    </row>
    <row r="91" spans="2:26">
      <c r="B91" s="1895"/>
      <c r="C91" s="1899"/>
      <c r="D91" s="1900"/>
      <c r="E91" s="1882">
        <v>161</v>
      </c>
      <c r="F91" s="1883"/>
      <c r="G91" s="1882">
        <v>162</v>
      </c>
      <c r="H91" s="1883"/>
      <c r="I91" s="1882">
        <v>163</v>
      </c>
      <c r="J91" s="1883"/>
      <c r="K91" s="1882">
        <v>164</v>
      </c>
      <c r="L91" s="1883"/>
      <c r="M91" s="1882" t="s">
        <v>761</v>
      </c>
      <c r="N91" s="1883"/>
      <c r="O91" s="1904"/>
      <c r="P91" s="1905"/>
      <c r="Q91" s="1911"/>
      <c r="R91" s="1912"/>
      <c r="S91" s="1912"/>
      <c r="T91" s="1912"/>
      <c r="U91" s="1912"/>
      <c r="V91" s="1912"/>
      <c r="W91" s="1912"/>
      <c r="X91" s="1912"/>
      <c r="Y91" s="1912"/>
      <c r="Z91" s="1913"/>
    </row>
    <row r="92" spans="2:26">
      <c r="B92" s="1895"/>
      <c r="C92" s="153" t="s">
        <v>762</v>
      </c>
      <c r="D92" s="674">
        <v>46208</v>
      </c>
      <c r="E92" s="151" t="s">
        <v>763</v>
      </c>
      <c r="F92" s="151" t="s">
        <v>764</v>
      </c>
      <c r="G92" s="151" t="s">
        <v>763</v>
      </c>
      <c r="H92" s="151" t="s">
        <v>764</v>
      </c>
      <c r="I92" s="151" t="s">
        <v>763</v>
      </c>
      <c r="J92" s="151" t="s">
        <v>764</v>
      </c>
      <c r="K92" s="151" t="s">
        <v>763</v>
      </c>
      <c r="L92" s="151" t="s">
        <v>764</v>
      </c>
      <c r="M92" s="151" t="s">
        <v>763</v>
      </c>
      <c r="N92" s="151" t="s">
        <v>764</v>
      </c>
      <c r="O92" s="1904"/>
      <c r="P92" s="1905"/>
      <c r="Q92" s="1914"/>
      <c r="R92" s="1915"/>
      <c r="S92" s="1915"/>
      <c r="T92" s="1915"/>
      <c r="U92" s="1915"/>
      <c r="V92" s="1915"/>
      <c r="W92" s="1915"/>
      <c r="X92" s="1915"/>
      <c r="Y92" s="1915"/>
      <c r="Z92" s="1916"/>
    </row>
    <row r="93" spans="2:26" ht="15" customHeight="1">
      <c r="B93" s="1895"/>
      <c r="C93" s="1884" t="s">
        <v>765</v>
      </c>
      <c r="D93" s="1885"/>
      <c r="E93" s="151">
        <v>90</v>
      </c>
      <c r="F93" s="152">
        <f>+(E93-89.9)/89.9</f>
        <v>1.1123470522802481E-3</v>
      </c>
      <c r="G93" s="151">
        <v>90.5</v>
      </c>
      <c r="H93" s="152">
        <f>+(G93-89.9)/89.9</f>
        <v>6.6740823136818049E-3</v>
      </c>
      <c r="I93" s="151">
        <v>90.5</v>
      </c>
      <c r="J93" s="152">
        <f>+(I93-89.9)/89.9</f>
        <v>6.6740823136818049E-3</v>
      </c>
      <c r="K93" s="151">
        <v>90.8</v>
      </c>
      <c r="L93" s="152">
        <f>+(K93-89.9)/89.9</f>
        <v>1.0011123470522708E-2</v>
      </c>
      <c r="M93" s="151">
        <v>90.5</v>
      </c>
      <c r="N93" s="152">
        <f>+(M93-89.9)/89.9</f>
        <v>6.6740823136818049E-3</v>
      </c>
      <c r="O93" s="1904"/>
      <c r="P93" s="1905"/>
      <c r="Q93" s="1886" t="s">
        <v>797</v>
      </c>
      <c r="R93" s="1887"/>
      <c r="S93" s="1887"/>
      <c r="T93" s="1887"/>
      <c r="U93" s="1887"/>
      <c r="V93" s="1887"/>
      <c r="W93" s="1887"/>
      <c r="X93" s="1887"/>
      <c r="Y93" s="1887"/>
      <c r="Z93" s="1888"/>
    </row>
    <row r="94" spans="2:26">
      <c r="B94" s="1895"/>
      <c r="C94" s="1884" t="s">
        <v>767</v>
      </c>
      <c r="D94" s="1885"/>
      <c r="E94" s="151">
        <v>59.2</v>
      </c>
      <c r="F94" s="152">
        <f>+(E94-58.75)/58.75</f>
        <v>7.6595744680851546E-3</v>
      </c>
      <c r="G94" s="151">
        <v>60.5</v>
      </c>
      <c r="H94" s="152">
        <f>+(G94-58.75)/58.75</f>
        <v>2.9787234042553193E-2</v>
      </c>
      <c r="I94" s="151">
        <v>59.5</v>
      </c>
      <c r="J94" s="152">
        <f>+(I94-58.75)/58.75</f>
        <v>1.276595744680851E-2</v>
      </c>
      <c r="K94" s="151">
        <v>59.3</v>
      </c>
      <c r="L94" s="152">
        <f>+(K94-58.75)/58.75</f>
        <v>9.3617021276595266E-3</v>
      </c>
      <c r="M94" s="151">
        <v>59</v>
      </c>
      <c r="N94" s="152">
        <f>+(M94-58.75)/58.75</f>
        <v>4.2553191489361703E-3</v>
      </c>
      <c r="O94" s="1904"/>
      <c r="P94" s="1905"/>
      <c r="Q94" s="1886"/>
      <c r="R94" s="1887"/>
      <c r="S94" s="1887"/>
      <c r="T94" s="1887"/>
      <c r="U94" s="1887"/>
      <c r="V94" s="1887"/>
      <c r="W94" s="1887"/>
      <c r="X94" s="1887"/>
      <c r="Y94" s="1887"/>
      <c r="Z94" s="1888"/>
    </row>
    <row r="95" spans="2:26">
      <c r="B95" s="1896"/>
      <c r="C95" s="1884" t="s">
        <v>768</v>
      </c>
      <c r="D95" s="1885"/>
      <c r="E95" s="151">
        <v>123.5</v>
      </c>
      <c r="F95" s="152">
        <f>+(E95-120.65)/120.65</f>
        <v>2.3622047244094439E-2</v>
      </c>
      <c r="G95" s="151">
        <v>119</v>
      </c>
      <c r="H95" s="152">
        <f>+(G95-120.65)/120.65</f>
        <v>-1.3675922088686329E-2</v>
      </c>
      <c r="I95" s="151">
        <v>121</v>
      </c>
      <c r="J95" s="152">
        <f>+(I95-120.65)/120.65</f>
        <v>2.9009531703273459E-3</v>
      </c>
      <c r="K95" s="151">
        <v>119</v>
      </c>
      <c r="L95" s="152">
        <f>+(K95-120.65)/120.65</f>
        <v>-1.3675922088686329E-2</v>
      </c>
      <c r="M95" s="151">
        <v>114</v>
      </c>
      <c r="N95" s="152">
        <f>+(M95-120.65)/120.65</f>
        <v>-5.511811023622052E-2</v>
      </c>
      <c r="O95" s="1906"/>
      <c r="P95" s="1907"/>
      <c r="Q95" s="1889"/>
      <c r="R95" s="1890"/>
      <c r="S95" s="1890"/>
      <c r="T95" s="1890"/>
      <c r="U95" s="1890"/>
      <c r="V95" s="1890"/>
      <c r="W95" s="1890"/>
      <c r="X95" s="1890"/>
      <c r="Y95" s="1890"/>
      <c r="Z95" s="1891"/>
    </row>
    <row r="96" spans="2:26">
      <c r="B96" s="1917" t="s">
        <v>37</v>
      </c>
      <c r="C96" s="1917"/>
      <c r="D96" s="1917"/>
      <c r="E96" s="1917"/>
      <c r="F96" s="1917"/>
      <c r="G96" s="1917"/>
      <c r="H96" s="1917"/>
      <c r="I96" s="1917"/>
      <c r="J96" s="1917"/>
      <c r="K96" s="1917"/>
      <c r="L96" s="1917"/>
      <c r="M96" s="1917"/>
      <c r="N96" s="1917"/>
      <c r="O96" s="1917"/>
      <c r="P96" s="1917"/>
      <c r="Q96" s="1917"/>
      <c r="R96" s="1917"/>
      <c r="S96" s="1917"/>
      <c r="T96" s="1917"/>
      <c r="U96" s="1917"/>
      <c r="V96" s="1917"/>
      <c r="W96" s="1917"/>
      <c r="X96" s="1917"/>
      <c r="Y96" s="1917"/>
      <c r="Z96" s="1917"/>
    </row>
    <row r="97" spans="2:26">
      <c r="B97" s="1895" t="s">
        <v>769</v>
      </c>
      <c r="C97" s="1897" t="s">
        <v>757</v>
      </c>
      <c r="D97" s="1903"/>
      <c r="E97" s="1882" t="s">
        <v>770</v>
      </c>
      <c r="F97" s="1882"/>
      <c r="G97" s="1882"/>
      <c r="H97" s="1882"/>
      <c r="I97" s="1882"/>
      <c r="J97" s="1882"/>
      <c r="K97" s="1882"/>
      <c r="L97" s="1901"/>
      <c r="M97" s="1902" t="s">
        <v>759</v>
      </c>
      <c r="N97" s="1903"/>
      <c r="O97" s="1908" t="s">
        <v>771</v>
      </c>
      <c r="P97" s="1909"/>
      <c r="Q97" s="1909"/>
      <c r="R97" s="1909"/>
      <c r="S97" s="1909"/>
      <c r="T97" s="1909"/>
      <c r="U97" s="1909"/>
      <c r="V97" s="1909"/>
      <c r="W97" s="1909"/>
      <c r="X97" s="1909"/>
      <c r="Y97" s="1909"/>
      <c r="Z97" s="1910"/>
    </row>
    <row r="98" spans="2:26">
      <c r="B98" s="1895"/>
      <c r="C98" s="1918"/>
      <c r="D98" s="1907"/>
      <c r="E98" s="1882">
        <v>831</v>
      </c>
      <c r="F98" s="1883"/>
      <c r="G98" s="1882">
        <v>832</v>
      </c>
      <c r="H98" s="1883"/>
      <c r="I98" s="1882">
        <v>833</v>
      </c>
      <c r="J98" s="1883"/>
      <c r="K98" s="1882" t="s">
        <v>772</v>
      </c>
      <c r="L98" s="1883"/>
      <c r="M98" s="1904"/>
      <c r="N98" s="1905"/>
      <c r="O98" s="1911"/>
      <c r="P98" s="1912"/>
      <c r="Q98" s="1912"/>
      <c r="R98" s="1912"/>
      <c r="S98" s="1912"/>
      <c r="T98" s="1912"/>
      <c r="U98" s="1912"/>
      <c r="V98" s="1912"/>
      <c r="W98" s="1912"/>
      <c r="X98" s="1912"/>
      <c r="Y98" s="1912"/>
      <c r="Z98" s="1913"/>
    </row>
    <row r="99" spans="2:26">
      <c r="B99" s="1895"/>
      <c r="C99" s="153" t="s">
        <v>762</v>
      </c>
      <c r="D99" s="155"/>
      <c r="E99" s="151" t="s">
        <v>763</v>
      </c>
      <c r="F99" s="151" t="s">
        <v>764</v>
      </c>
      <c r="G99" s="151" t="s">
        <v>763</v>
      </c>
      <c r="H99" s="151" t="s">
        <v>764</v>
      </c>
      <c r="I99" s="151" t="s">
        <v>763</v>
      </c>
      <c r="J99" s="151" t="s">
        <v>764</v>
      </c>
      <c r="K99" s="151" t="s">
        <v>763</v>
      </c>
      <c r="L99" s="151" t="s">
        <v>764</v>
      </c>
      <c r="M99" s="1904"/>
      <c r="N99" s="1905"/>
      <c r="O99" s="1914"/>
      <c r="P99" s="1915"/>
      <c r="Q99" s="1915"/>
      <c r="R99" s="1915"/>
      <c r="S99" s="1915"/>
      <c r="T99" s="1915"/>
      <c r="U99" s="1915"/>
      <c r="V99" s="1915"/>
      <c r="W99" s="1915"/>
      <c r="X99" s="1915"/>
      <c r="Y99" s="1915"/>
      <c r="Z99" s="1916"/>
    </row>
    <row r="100" spans="2:26">
      <c r="B100" s="1895"/>
      <c r="C100" s="1884" t="s">
        <v>765</v>
      </c>
      <c r="D100" s="1885"/>
      <c r="E100" s="151"/>
      <c r="F100" s="152"/>
      <c r="G100" s="151"/>
      <c r="H100" s="152"/>
      <c r="I100" s="151"/>
      <c r="J100" s="152"/>
      <c r="K100" s="151"/>
      <c r="L100" s="151"/>
      <c r="M100" s="1904"/>
      <c r="N100" s="1905"/>
      <c r="O100" s="1886" t="s">
        <v>774</v>
      </c>
      <c r="P100" s="1887"/>
      <c r="Q100" s="1887"/>
      <c r="R100" s="1887"/>
      <c r="S100" s="1887"/>
      <c r="T100" s="1887"/>
      <c r="U100" s="1887"/>
      <c r="V100" s="1887"/>
      <c r="W100" s="1887"/>
      <c r="X100" s="1887"/>
      <c r="Y100" s="1887"/>
      <c r="Z100" s="1888"/>
    </row>
    <row r="101" spans="2:26">
      <c r="B101" s="1895"/>
      <c r="C101" s="1884" t="s">
        <v>767</v>
      </c>
      <c r="D101" s="1885"/>
      <c r="E101" s="151"/>
      <c r="F101" s="152"/>
      <c r="G101" s="151"/>
      <c r="H101" s="152"/>
      <c r="I101" s="151"/>
      <c r="J101" s="152"/>
      <c r="K101" s="151"/>
      <c r="L101" s="151"/>
      <c r="M101" s="1904"/>
      <c r="N101" s="1905"/>
      <c r="O101" s="1886"/>
      <c r="P101" s="1887"/>
      <c r="Q101" s="1887"/>
      <c r="R101" s="1887"/>
      <c r="S101" s="1887"/>
      <c r="T101" s="1887"/>
      <c r="U101" s="1887"/>
      <c r="V101" s="1887"/>
      <c r="W101" s="1887"/>
      <c r="X101" s="1887"/>
      <c r="Y101" s="1887"/>
      <c r="Z101" s="1888"/>
    </row>
    <row r="102" spans="2:26">
      <c r="B102" s="1896"/>
      <c r="C102" s="1884" t="s">
        <v>768</v>
      </c>
      <c r="D102" s="1885"/>
      <c r="E102" s="151"/>
      <c r="F102" s="152"/>
      <c r="G102" s="151"/>
      <c r="H102" s="152"/>
      <c r="I102" s="151"/>
      <c r="J102" s="152"/>
      <c r="K102" s="151"/>
      <c r="L102" s="151"/>
      <c r="M102" s="1906"/>
      <c r="N102" s="1907"/>
      <c r="O102" s="1889"/>
      <c r="P102" s="1890"/>
      <c r="Q102" s="1890"/>
      <c r="R102" s="1890"/>
      <c r="S102" s="1890"/>
      <c r="T102" s="1890"/>
      <c r="U102" s="1890"/>
      <c r="V102" s="1890"/>
      <c r="W102" s="1890"/>
      <c r="X102" s="1890"/>
      <c r="Y102" s="1890"/>
      <c r="Z102" s="1891"/>
    </row>
    <row r="103" spans="2:26">
      <c r="B103" s="1917" t="s">
        <v>37</v>
      </c>
      <c r="C103" s="1917"/>
      <c r="D103" s="1917"/>
      <c r="E103" s="1917"/>
      <c r="F103" s="1917"/>
      <c r="G103" s="1917"/>
      <c r="H103" s="1917"/>
      <c r="I103" s="1917"/>
      <c r="J103" s="1917"/>
      <c r="K103" s="1917"/>
      <c r="L103" s="1917"/>
      <c r="M103" s="1917"/>
      <c r="N103" s="1917"/>
      <c r="O103" s="1917"/>
      <c r="P103" s="1917"/>
      <c r="Q103" s="1917"/>
      <c r="R103" s="1917"/>
      <c r="S103" s="1917"/>
      <c r="T103" s="1917"/>
      <c r="U103" s="1917"/>
      <c r="V103" s="1917"/>
      <c r="W103" s="1917"/>
      <c r="X103" s="1917"/>
      <c r="Y103" s="1917"/>
      <c r="Z103" s="1917"/>
    </row>
    <row r="104" spans="2:26">
      <c r="B104" s="1895" t="s">
        <v>775</v>
      </c>
      <c r="C104" s="1897" t="s">
        <v>757</v>
      </c>
      <c r="D104" s="1903"/>
      <c r="E104" s="1882" t="s">
        <v>776</v>
      </c>
      <c r="F104" s="1882"/>
      <c r="G104" s="1882"/>
      <c r="H104" s="1882"/>
      <c r="I104" s="1882"/>
      <c r="J104" s="1882"/>
      <c r="K104" s="1882"/>
      <c r="L104" s="1901"/>
      <c r="M104" s="1902" t="s">
        <v>759</v>
      </c>
      <c r="N104" s="1903"/>
      <c r="O104" s="1908"/>
      <c r="P104" s="1909"/>
      <c r="Q104" s="1909"/>
      <c r="R104" s="1909"/>
      <c r="S104" s="1909"/>
      <c r="T104" s="1909"/>
      <c r="U104" s="1909"/>
      <c r="V104" s="1909"/>
      <c r="W104" s="1909"/>
      <c r="X104" s="1909"/>
      <c r="Y104" s="1909"/>
      <c r="Z104" s="1910"/>
    </row>
    <row r="105" spans="2:26">
      <c r="B105" s="1895"/>
      <c r="C105" s="1918"/>
      <c r="D105" s="1907"/>
      <c r="E105" s="1882">
        <v>153</v>
      </c>
      <c r="F105" s="1883"/>
      <c r="G105" s="1882">
        <v>154</v>
      </c>
      <c r="H105" s="1883"/>
      <c r="I105" s="1882">
        <v>155</v>
      </c>
      <c r="J105" s="1883"/>
      <c r="K105" s="1882" t="s">
        <v>772</v>
      </c>
      <c r="L105" s="1883"/>
      <c r="M105" s="1904"/>
      <c r="N105" s="1905"/>
      <c r="O105" s="1911"/>
      <c r="P105" s="1912"/>
      <c r="Q105" s="1912"/>
      <c r="R105" s="1912"/>
      <c r="S105" s="1912"/>
      <c r="T105" s="1912"/>
      <c r="U105" s="1912"/>
      <c r="V105" s="1912"/>
      <c r="W105" s="1912"/>
      <c r="X105" s="1912"/>
      <c r="Y105" s="1912"/>
      <c r="Z105" s="1913"/>
    </row>
    <row r="106" spans="2:26">
      <c r="B106" s="1895"/>
      <c r="C106" s="153" t="s">
        <v>762</v>
      </c>
      <c r="D106" s="674">
        <v>46270</v>
      </c>
      <c r="E106" s="151" t="s">
        <v>763</v>
      </c>
      <c r="F106" s="151" t="s">
        <v>764</v>
      </c>
      <c r="G106" s="151" t="s">
        <v>763</v>
      </c>
      <c r="H106" s="151" t="s">
        <v>764</v>
      </c>
      <c r="I106" s="151" t="s">
        <v>763</v>
      </c>
      <c r="J106" s="151" t="s">
        <v>764</v>
      </c>
      <c r="K106" s="151" t="s">
        <v>763</v>
      </c>
      <c r="L106" s="151" t="s">
        <v>764</v>
      </c>
      <c r="M106" s="1904"/>
      <c r="N106" s="1905"/>
      <c r="O106" s="1914"/>
      <c r="P106" s="1915"/>
      <c r="Q106" s="1915"/>
      <c r="R106" s="1915"/>
      <c r="S106" s="1915"/>
      <c r="T106" s="1915"/>
      <c r="U106" s="1915"/>
      <c r="V106" s="1915"/>
      <c r="W106" s="1915"/>
      <c r="X106" s="1915"/>
      <c r="Y106" s="1915"/>
      <c r="Z106" s="1916"/>
    </row>
    <row r="107" spans="2:26" ht="15" customHeight="1">
      <c r="B107" s="1895"/>
      <c r="C107" s="1884" t="s">
        <v>765</v>
      </c>
      <c r="D107" s="1885"/>
      <c r="E107" s="151">
        <v>88</v>
      </c>
      <c r="F107" s="152">
        <f>+(E107-89.9)/89.9</f>
        <v>-2.1134593993325981E-2</v>
      </c>
      <c r="G107" s="151">
        <v>89</v>
      </c>
      <c r="H107" s="152">
        <f>+(G107-89.9)/89.9</f>
        <v>-1.0011123470522866E-2</v>
      </c>
      <c r="I107" s="151">
        <v>89</v>
      </c>
      <c r="J107" s="152">
        <f>+(I107-89.9)/89.9</f>
        <v>-1.0011123470522866E-2</v>
      </c>
      <c r="K107" s="151"/>
      <c r="L107" s="151"/>
      <c r="M107" s="1904"/>
      <c r="N107" s="1905"/>
      <c r="O107" s="1919"/>
      <c r="P107" s="1920"/>
      <c r="Q107" s="1920"/>
      <c r="R107" s="1920"/>
      <c r="S107" s="1920"/>
      <c r="T107" s="1920"/>
      <c r="U107" s="1920"/>
      <c r="V107" s="1920"/>
      <c r="W107" s="1920"/>
      <c r="X107" s="1920"/>
      <c r="Y107" s="1920"/>
      <c r="Z107" s="1921"/>
    </row>
    <row r="108" spans="2:26">
      <c r="B108" s="1895"/>
      <c r="C108" s="1884" t="s">
        <v>767</v>
      </c>
      <c r="D108" s="1885"/>
      <c r="E108" s="151">
        <v>60</v>
      </c>
      <c r="F108" s="152">
        <f>+(E108-58.75)/58.75</f>
        <v>2.1276595744680851E-2</v>
      </c>
      <c r="G108" s="151">
        <v>56</v>
      </c>
      <c r="H108" s="152">
        <f>+(G108-58.75)/58.75</f>
        <v>-4.6808510638297871E-2</v>
      </c>
      <c r="I108" s="151">
        <v>55</v>
      </c>
      <c r="J108" s="152">
        <f>+(I108-58.75)/58.75</f>
        <v>-6.3829787234042548E-2</v>
      </c>
      <c r="K108" s="151"/>
      <c r="L108" s="151"/>
      <c r="M108" s="1904"/>
      <c r="N108" s="1905"/>
      <c r="O108" s="1886"/>
      <c r="P108" s="1887"/>
      <c r="Q108" s="1887"/>
      <c r="R108" s="1887"/>
      <c r="S108" s="1887"/>
      <c r="T108" s="1887"/>
      <c r="U108" s="1887"/>
      <c r="V108" s="1887"/>
      <c r="W108" s="1887"/>
      <c r="X108" s="1887"/>
      <c r="Y108" s="1887"/>
      <c r="Z108" s="1888"/>
    </row>
    <row r="109" spans="2:26">
      <c r="B109" s="1896"/>
      <c r="C109" s="1884" t="s">
        <v>768</v>
      </c>
      <c r="D109" s="1885"/>
      <c r="E109" s="151">
        <v>120.8</v>
      </c>
      <c r="F109" s="152">
        <f>+(E109-120.65)/120.65</f>
        <v>1.243265644425955E-3</v>
      </c>
      <c r="G109" s="151">
        <v>124</v>
      </c>
      <c r="H109" s="152">
        <f>+(G109-120.65)/120.65</f>
        <v>2.7766266058847858E-2</v>
      </c>
      <c r="I109" s="151">
        <v>125</v>
      </c>
      <c r="J109" s="152">
        <f>+(I109-120.65)/120.65</f>
        <v>3.6054703688354693E-2</v>
      </c>
      <c r="K109" s="151"/>
      <c r="L109" s="151"/>
      <c r="M109" s="1906"/>
      <c r="N109" s="1907"/>
      <c r="O109" s="1889"/>
      <c r="P109" s="1890"/>
      <c r="Q109" s="1890"/>
      <c r="R109" s="1890"/>
      <c r="S109" s="1890"/>
      <c r="T109" s="1890"/>
      <c r="U109" s="1890"/>
      <c r="V109" s="1890"/>
      <c r="W109" s="1890"/>
      <c r="X109" s="1890"/>
      <c r="Y109" s="1890"/>
      <c r="Z109" s="1891"/>
    </row>
    <row r="110" spans="2:26">
      <c r="B110" s="1917" t="s">
        <v>37</v>
      </c>
      <c r="C110" s="1917"/>
      <c r="D110" s="1917"/>
      <c r="E110" s="1917"/>
      <c r="F110" s="1917"/>
      <c r="G110" s="1917"/>
      <c r="H110" s="1917"/>
      <c r="I110" s="1917"/>
      <c r="J110" s="1917"/>
      <c r="K110" s="1917"/>
      <c r="L110" s="1917"/>
      <c r="M110" s="1917"/>
      <c r="N110" s="1917"/>
      <c r="O110" s="1917"/>
      <c r="P110" s="1917"/>
      <c r="Q110" s="1917"/>
      <c r="R110" s="1917"/>
      <c r="S110" s="1917"/>
      <c r="T110" s="1917"/>
      <c r="U110" s="1917"/>
      <c r="V110" s="1917"/>
      <c r="W110" s="1917"/>
      <c r="X110" s="1917"/>
      <c r="Y110" s="1917"/>
      <c r="Z110" s="1917"/>
    </row>
    <row r="111" spans="2:26">
      <c r="B111" s="1895" t="s">
        <v>780</v>
      </c>
      <c r="C111" s="1897" t="s">
        <v>757</v>
      </c>
      <c r="D111" s="1903"/>
      <c r="E111" s="1882" t="s">
        <v>781</v>
      </c>
      <c r="F111" s="1882"/>
      <c r="G111" s="1882"/>
      <c r="H111" s="1882"/>
      <c r="I111" s="1882"/>
      <c r="J111" s="1882"/>
      <c r="K111" s="1882"/>
      <c r="L111" s="1901"/>
      <c r="M111" s="1902" t="s">
        <v>759</v>
      </c>
      <c r="N111" s="1903"/>
      <c r="O111" s="1908"/>
      <c r="P111" s="1909"/>
      <c r="Q111" s="1909"/>
      <c r="R111" s="1909"/>
      <c r="S111" s="1909"/>
      <c r="T111" s="1909"/>
      <c r="U111" s="1909"/>
      <c r="V111" s="1909"/>
      <c r="W111" s="1909"/>
      <c r="X111" s="1909"/>
      <c r="Y111" s="1909"/>
      <c r="Z111" s="1910"/>
    </row>
    <row r="112" spans="2:26">
      <c r="B112" s="1895"/>
      <c r="C112" s="1918"/>
      <c r="D112" s="1907"/>
      <c r="E112" s="1882">
        <v>158</v>
      </c>
      <c r="F112" s="1883"/>
      <c r="G112" s="1882">
        <v>159</v>
      </c>
      <c r="H112" s="1883"/>
      <c r="I112" s="1882">
        <v>160</v>
      </c>
      <c r="J112" s="1883"/>
      <c r="K112" s="1882" t="s">
        <v>772</v>
      </c>
      <c r="L112" s="1883"/>
      <c r="M112" s="1904"/>
      <c r="N112" s="1905"/>
      <c r="O112" s="1911"/>
      <c r="P112" s="1912"/>
      <c r="Q112" s="1912"/>
      <c r="R112" s="1912"/>
      <c r="S112" s="1912"/>
      <c r="T112" s="1912"/>
      <c r="U112" s="1912"/>
      <c r="V112" s="1912"/>
      <c r="W112" s="1912"/>
      <c r="X112" s="1912"/>
      <c r="Y112" s="1912"/>
      <c r="Z112" s="1913"/>
    </row>
    <row r="113" spans="2:26">
      <c r="B113" s="1895"/>
      <c r="C113" s="153" t="s">
        <v>762</v>
      </c>
      <c r="D113" s="674">
        <v>46270</v>
      </c>
      <c r="E113" s="151" t="s">
        <v>763</v>
      </c>
      <c r="F113" s="151" t="s">
        <v>764</v>
      </c>
      <c r="G113" s="151" t="s">
        <v>763</v>
      </c>
      <c r="H113" s="151" t="s">
        <v>764</v>
      </c>
      <c r="I113" s="151" t="s">
        <v>763</v>
      </c>
      <c r="J113" s="151" t="s">
        <v>764</v>
      </c>
      <c r="K113" s="151" t="s">
        <v>763</v>
      </c>
      <c r="L113" s="151" t="s">
        <v>764</v>
      </c>
      <c r="M113" s="1904"/>
      <c r="N113" s="1905"/>
      <c r="O113" s="1914"/>
      <c r="P113" s="1915"/>
      <c r="Q113" s="1915"/>
      <c r="R113" s="1915"/>
      <c r="S113" s="1915"/>
      <c r="T113" s="1915"/>
      <c r="U113" s="1915"/>
      <c r="V113" s="1915"/>
      <c r="W113" s="1915"/>
      <c r="X113" s="1915"/>
      <c r="Y113" s="1915"/>
      <c r="Z113" s="1916"/>
    </row>
    <row r="114" spans="2:26" ht="15" customHeight="1">
      <c r="B114" s="1895"/>
      <c r="C114" s="1884" t="s">
        <v>765</v>
      </c>
      <c r="D114" s="1885"/>
      <c r="E114" s="151">
        <v>88</v>
      </c>
      <c r="F114" s="152">
        <f>+(E114-89.9)/89.9</f>
        <v>-2.1134593993325981E-2</v>
      </c>
      <c r="G114" s="151">
        <v>88</v>
      </c>
      <c r="H114" s="152">
        <f>+(G114-89.9)/89.9</f>
        <v>-2.1134593993325981E-2</v>
      </c>
      <c r="I114" s="151">
        <v>88</v>
      </c>
      <c r="J114" s="152">
        <f>+(I114-89.9)/89.9</f>
        <v>-2.1134593993325981E-2</v>
      </c>
      <c r="K114" s="151"/>
      <c r="L114" s="151"/>
      <c r="M114" s="1904"/>
      <c r="N114" s="1905"/>
      <c r="O114" s="1919"/>
      <c r="P114" s="1920"/>
      <c r="Q114" s="1920"/>
      <c r="R114" s="1920"/>
      <c r="S114" s="1920"/>
      <c r="T114" s="1920"/>
      <c r="U114" s="1920"/>
      <c r="V114" s="1920"/>
      <c r="W114" s="1920"/>
      <c r="X114" s="1920"/>
      <c r="Y114" s="1920"/>
      <c r="Z114" s="1921"/>
    </row>
    <row r="115" spans="2:26">
      <c r="B115" s="1895"/>
      <c r="C115" s="1884" t="s">
        <v>767</v>
      </c>
      <c r="D115" s="1885"/>
      <c r="E115" s="151">
        <v>54</v>
      </c>
      <c r="F115" s="152">
        <f>+(E115-58.75)/58.75</f>
        <v>-8.085106382978724E-2</v>
      </c>
      <c r="G115" s="151">
        <v>57</v>
      </c>
      <c r="H115" s="152">
        <f>+(G115-58.75)/58.75</f>
        <v>-2.9787234042553193E-2</v>
      </c>
      <c r="I115" s="151">
        <v>60</v>
      </c>
      <c r="J115" s="152">
        <f>+(I115-58.75)/58.75</f>
        <v>2.1276595744680851E-2</v>
      </c>
      <c r="K115" s="151"/>
      <c r="L115" s="151"/>
      <c r="M115" s="1904"/>
      <c r="N115" s="1905"/>
      <c r="O115" s="1886"/>
      <c r="P115" s="1887"/>
      <c r="Q115" s="1887"/>
      <c r="R115" s="1887"/>
      <c r="S115" s="1887"/>
      <c r="T115" s="1887"/>
      <c r="U115" s="1887"/>
      <c r="V115" s="1887"/>
      <c r="W115" s="1887"/>
      <c r="X115" s="1887"/>
      <c r="Y115" s="1887"/>
      <c r="Z115" s="1888"/>
    </row>
    <row r="116" spans="2:26">
      <c r="B116" s="1896"/>
      <c r="C116" s="1884" t="s">
        <v>768</v>
      </c>
      <c r="D116" s="1885"/>
      <c r="E116" s="151">
        <v>116</v>
      </c>
      <c r="F116" s="152">
        <f>+(E116-120.65)/120.65</f>
        <v>-3.8541234977206844E-2</v>
      </c>
      <c r="G116" s="151">
        <v>118</v>
      </c>
      <c r="H116" s="152">
        <f>+(G116-120.65)/120.65</f>
        <v>-2.1964359718193167E-2</v>
      </c>
      <c r="I116" s="151">
        <v>130</v>
      </c>
      <c r="J116" s="152">
        <f>+(I116-120.65)/120.65</f>
        <v>7.7496891835888884E-2</v>
      </c>
      <c r="K116" s="151"/>
      <c r="L116" s="151"/>
      <c r="M116" s="1906"/>
      <c r="N116" s="1907"/>
      <c r="O116" s="1889"/>
      <c r="P116" s="1890"/>
      <c r="Q116" s="1890"/>
      <c r="R116" s="1890"/>
      <c r="S116" s="1890"/>
      <c r="T116" s="1890"/>
      <c r="U116" s="1890"/>
      <c r="V116" s="1890"/>
      <c r="W116" s="1890"/>
      <c r="X116" s="1890"/>
      <c r="Y116" s="1890"/>
      <c r="Z116" s="1891"/>
    </row>
    <row r="117" spans="2:26">
      <c r="B117" s="1917" t="s">
        <v>37</v>
      </c>
      <c r="C117" s="1917"/>
      <c r="D117" s="1917"/>
      <c r="E117" s="1917"/>
      <c r="F117" s="1917"/>
      <c r="G117" s="1917"/>
      <c r="H117" s="1917"/>
      <c r="I117" s="1917"/>
      <c r="J117" s="1917"/>
      <c r="K117" s="1917"/>
      <c r="L117" s="1917"/>
      <c r="M117" s="1917"/>
      <c r="N117" s="1917"/>
      <c r="O117" s="1917"/>
      <c r="P117" s="1917"/>
      <c r="Q117" s="1917"/>
      <c r="R117" s="1917"/>
      <c r="S117" s="1917"/>
      <c r="T117" s="1917"/>
      <c r="U117" s="1917"/>
      <c r="V117" s="1917"/>
      <c r="W117" s="1917"/>
      <c r="X117" s="1917"/>
      <c r="Y117" s="1917"/>
      <c r="Z117" s="1917"/>
    </row>
    <row r="118" spans="2:26">
      <c r="B118" s="1935" t="s">
        <v>784</v>
      </c>
      <c r="C118" s="1897" t="s">
        <v>757</v>
      </c>
      <c r="D118" s="1903"/>
      <c r="E118" s="1882" t="s">
        <v>785</v>
      </c>
      <c r="F118" s="1882"/>
      <c r="G118" s="1882"/>
      <c r="H118" s="1882"/>
      <c r="I118" s="1882"/>
      <c r="J118" s="1882"/>
      <c r="K118" s="1882"/>
      <c r="L118" s="1882"/>
      <c r="M118" s="1882"/>
      <c r="N118" s="1882"/>
      <c r="O118" s="1882"/>
      <c r="P118" s="1883"/>
      <c r="Q118" s="1902" t="s">
        <v>759</v>
      </c>
      <c r="R118" s="1903"/>
      <c r="S118" s="1908"/>
      <c r="T118" s="1909"/>
      <c r="U118" s="1909"/>
      <c r="V118" s="1909"/>
      <c r="W118" s="1909"/>
      <c r="X118" s="1909"/>
      <c r="Y118" s="1909"/>
      <c r="Z118" s="1922"/>
    </row>
    <row r="119" spans="2:26">
      <c r="B119" s="1935"/>
      <c r="C119" s="1918"/>
      <c r="D119" s="1907"/>
      <c r="E119" s="1882" t="s">
        <v>786</v>
      </c>
      <c r="F119" s="1883"/>
      <c r="G119" s="1882" t="s">
        <v>787</v>
      </c>
      <c r="H119" s="1883"/>
      <c r="I119" s="1882" t="s">
        <v>788</v>
      </c>
      <c r="J119" s="1883"/>
      <c r="K119" s="1882" t="s">
        <v>789</v>
      </c>
      <c r="L119" s="1883"/>
      <c r="M119" s="1882" t="s">
        <v>790</v>
      </c>
      <c r="N119" s="1883"/>
      <c r="O119" s="1882" t="s">
        <v>791</v>
      </c>
      <c r="P119" s="1883"/>
      <c r="Q119" s="1904"/>
      <c r="R119" s="1905"/>
      <c r="S119" s="1911"/>
      <c r="T119" s="1912"/>
      <c r="U119" s="1912"/>
      <c r="V119" s="1912"/>
      <c r="W119" s="1912"/>
      <c r="X119" s="1912"/>
      <c r="Y119" s="1912"/>
      <c r="Z119" s="1923"/>
    </row>
    <row r="120" spans="2:26">
      <c r="B120" s="1935"/>
      <c r="C120" s="153" t="s">
        <v>762</v>
      </c>
      <c r="D120" s="702">
        <v>46147</v>
      </c>
      <c r="E120" s="151" t="s">
        <v>763</v>
      </c>
      <c r="F120" s="151" t="s">
        <v>764</v>
      </c>
      <c r="G120" s="151" t="s">
        <v>763</v>
      </c>
      <c r="H120" s="151" t="s">
        <v>764</v>
      </c>
      <c r="I120" s="151" t="s">
        <v>763</v>
      </c>
      <c r="J120" s="151" t="s">
        <v>764</v>
      </c>
      <c r="K120" s="151" t="s">
        <v>763</v>
      </c>
      <c r="L120" s="151" t="s">
        <v>764</v>
      </c>
      <c r="M120" s="151" t="s">
        <v>763</v>
      </c>
      <c r="N120" s="151" t="s">
        <v>764</v>
      </c>
      <c r="O120" s="151" t="s">
        <v>763</v>
      </c>
      <c r="P120" s="151" t="s">
        <v>764</v>
      </c>
      <c r="Q120" s="1904"/>
      <c r="R120" s="1905"/>
      <c r="S120" s="1924"/>
      <c r="T120" s="1925"/>
      <c r="U120" s="1925"/>
      <c r="V120" s="1925"/>
      <c r="W120" s="1925"/>
      <c r="X120" s="1925"/>
      <c r="Y120" s="1925"/>
      <c r="Z120" s="1926"/>
    </row>
    <row r="121" spans="2:26" ht="15" customHeight="1">
      <c r="B121" s="1935"/>
      <c r="C121" s="1884" t="s">
        <v>765</v>
      </c>
      <c r="D121" s="1885"/>
      <c r="E121" s="151">
        <v>89</v>
      </c>
      <c r="F121" s="152">
        <f>+(E121-89.9)/89.9</f>
        <v>-1.0011123470522866E-2</v>
      </c>
      <c r="G121" s="151">
        <v>90</v>
      </c>
      <c r="H121" s="152">
        <f>+(G121-89.9)/89.9</f>
        <v>1.1123470522802481E-3</v>
      </c>
      <c r="I121" s="151">
        <v>89</v>
      </c>
      <c r="J121" s="152">
        <f>+(I121-89.9)/89.9</f>
        <v>-1.0011123470522866E-2</v>
      </c>
      <c r="K121" s="151">
        <v>88</v>
      </c>
      <c r="L121" s="152">
        <f>+(K121-89.9)/89.9</f>
        <v>-2.1134593993325981E-2</v>
      </c>
      <c r="M121" s="151">
        <v>87</v>
      </c>
      <c r="N121" s="152">
        <f>+(M121-89.9)/89.9</f>
        <v>-3.2258064516129094E-2</v>
      </c>
      <c r="O121" s="151">
        <v>105</v>
      </c>
      <c r="P121" s="152">
        <f>+(O121-89.9)/89.9</f>
        <v>0.16796440489432696</v>
      </c>
      <c r="Q121" s="1904"/>
      <c r="R121" s="1905"/>
      <c r="S121" s="1919"/>
      <c r="T121" s="1920"/>
      <c r="U121" s="1920"/>
      <c r="V121" s="1920"/>
      <c r="W121" s="1920"/>
      <c r="X121" s="1920"/>
      <c r="Y121" s="1920"/>
      <c r="Z121" s="1927"/>
    </row>
    <row r="122" spans="2:26">
      <c r="B122" s="1935"/>
      <c r="C122" s="1884" t="s">
        <v>767</v>
      </c>
      <c r="D122" s="1885"/>
      <c r="E122" s="151">
        <v>58</v>
      </c>
      <c r="F122" s="152">
        <f>+(E122-58.75)/58.75</f>
        <v>-1.276595744680851E-2</v>
      </c>
      <c r="G122" s="151">
        <v>60</v>
      </c>
      <c r="H122" s="152">
        <f>+(G122-58.75)/58.75</f>
        <v>2.1276595744680851E-2</v>
      </c>
      <c r="I122" s="151">
        <v>58</v>
      </c>
      <c r="J122" s="152">
        <f>+(I122-58.75)/58.75</f>
        <v>-1.276595744680851E-2</v>
      </c>
      <c r="K122" s="151">
        <v>57</v>
      </c>
      <c r="L122" s="152">
        <f>+(K122-58.75)/58.75</f>
        <v>-2.9787234042553193E-2</v>
      </c>
      <c r="M122" s="151">
        <v>58</v>
      </c>
      <c r="N122" s="152">
        <f>+(M122-58.75)/58.75</f>
        <v>-1.276595744680851E-2</v>
      </c>
      <c r="O122" s="151">
        <v>54</v>
      </c>
      <c r="P122" s="152">
        <f>+(O122-58.75)/58.75</f>
        <v>-8.085106382978724E-2</v>
      </c>
      <c r="Q122" s="1904"/>
      <c r="R122" s="1905"/>
      <c r="S122" s="1886"/>
      <c r="T122" s="1887"/>
      <c r="U122" s="1887"/>
      <c r="V122" s="1887"/>
      <c r="W122" s="1887"/>
      <c r="X122" s="1887"/>
      <c r="Y122" s="1887"/>
      <c r="Z122" s="1928"/>
    </row>
    <row r="123" spans="2:26">
      <c r="B123" s="1936"/>
      <c r="C123" s="1884" t="s">
        <v>768</v>
      </c>
      <c r="D123" s="1885"/>
      <c r="E123" s="151">
        <v>120</v>
      </c>
      <c r="F123" s="152">
        <f>+(E123-120.65)/120.65</f>
        <v>-5.3874844591794918E-3</v>
      </c>
      <c r="G123" s="151">
        <v>120</v>
      </c>
      <c r="H123" s="152">
        <f>+(G123-120.65)/120.65</f>
        <v>-5.3874844591794918E-3</v>
      </c>
      <c r="I123" s="151">
        <v>126</v>
      </c>
      <c r="J123" s="152">
        <f>+(I123-120.65)/120.65</f>
        <v>4.4343141317861531E-2</v>
      </c>
      <c r="K123" s="151">
        <v>126</v>
      </c>
      <c r="L123" s="152">
        <f>+(K123-120.65)/120.65</f>
        <v>4.4343141317861531E-2</v>
      </c>
      <c r="M123" s="151">
        <v>121</v>
      </c>
      <c r="N123" s="152">
        <f>+(M123-120.65)/120.65</f>
        <v>2.9009531703273459E-3</v>
      </c>
      <c r="O123" s="151">
        <v>120</v>
      </c>
      <c r="P123" s="152">
        <f>+(O123-120.65)/120.65</f>
        <v>-5.3874844591794918E-3</v>
      </c>
      <c r="Q123" s="1906"/>
      <c r="R123" s="1907"/>
      <c r="S123" s="1929"/>
      <c r="T123" s="1930"/>
      <c r="U123" s="1930"/>
      <c r="V123" s="1930"/>
      <c r="W123" s="1930"/>
      <c r="X123" s="1930"/>
      <c r="Y123" s="1930"/>
      <c r="Z123" s="1931"/>
    </row>
    <row r="124" spans="2:26">
      <c r="B124" s="1917" t="s">
        <v>37</v>
      </c>
      <c r="C124" s="1917"/>
      <c r="D124" s="1917"/>
      <c r="E124" s="1917"/>
      <c r="F124" s="1917"/>
      <c r="G124" s="1917"/>
      <c r="H124" s="1917"/>
      <c r="I124" s="1917"/>
      <c r="J124" s="1917"/>
      <c r="K124" s="1917"/>
      <c r="L124" s="1917"/>
      <c r="M124" s="1917"/>
      <c r="N124" s="1917"/>
      <c r="O124" s="1917"/>
      <c r="P124" s="1917"/>
      <c r="Q124" s="1917"/>
      <c r="R124" s="1917"/>
      <c r="S124" s="1917"/>
      <c r="T124" s="1917"/>
      <c r="U124" s="1917"/>
      <c r="V124" s="1917"/>
      <c r="W124" s="1917"/>
      <c r="X124" s="1917"/>
      <c r="Y124" s="1917"/>
      <c r="Z124" s="1917"/>
    </row>
    <row r="125" spans="2:26" ht="15" customHeight="1">
      <c r="B125" s="1895" t="s">
        <v>793</v>
      </c>
      <c r="C125" s="1897" t="s">
        <v>757</v>
      </c>
      <c r="D125" s="1903"/>
      <c r="E125" s="1882" t="s">
        <v>794</v>
      </c>
      <c r="F125" s="1882"/>
      <c r="G125" s="1882"/>
      <c r="H125" s="1882"/>
      <c r="I125" s="1882"/>
      <c r="J125" s="1882"/>
      <c r="K125" s="1882"/>
      <c r="L125" s="1882"/>
      <c r="M125" s="1882"/>
      <c r="N125" s="1901"/>
      <c r="O125" s="1902" t="s">
        <v>759</v>
      </c>
      <c r="P125" s="1903"/>
      <c r="Q125" s="1919"/>
      <c r="R125" s="1920"/>
      <c r="S125" s="1920"/>
      <c r="T125" s="1920"/>
      <c r="U125" s="1920"/>
      <c r="V125" s="1920"/>
      <c r="W125" s="1920"/>
      <c r="X125" s="1920"/>
      <c r="Y125" s="1920"/>
      <c r="Z125" s="1921"/>
    </row>
    <row r="126" spans="2:26">
      <c r="B126" s="1895"/>
      <c r="C126" s="1918"/>
      <c r="D126" s="1907"/>
      <c r="E126" s="1882" t="s">
        <v>786</v>
      </c>
      <c r="F126" s="1883"/>
      <c r="G126" s="1882" t="s">
        <v>787</v>
      </c>
      <c r="H126" s="1883"/>
      <c r="I126" s="1882" t="s">
        <v>788</v>
      </c>
      <c r="J126" s="1883"/>
      <c r="K126" s="1882" t="s">
        <v>789</v>
      </c>
      <c r="L126" s="1883"/>
      <c r="M126" s="1882" t="s">
        <v>790</v>
      </c>
      <c r="N126" s="1883"/>
      <c r="O126" s="1904"/>
      <c r="P126" s="1905"/>
      <c r="Q126" s="1886"/>
      <c r="R126" s="1887"/>
      <c r="S126" s="1887"/>
      <c r="T126" s="1887"/>
      <c r="U126" s="1887"/>
      <c r="V126" s="1887"/>
      <c r="W126" s="1887"/>
      <c r="X126" s="1887"/>
      <c r="Y126" s="1887"/>
      <c r="Z126" s="1888"/>
    </row>
    <row r="127" spans="2:26">
      <c r="B127" s="1895"/>
      <c r="C127" s="153" t="s">
        <v>762</v>
      </c>
      <c r="D127" s="702" t="s">
        <v>813</v>
      </c>
      <c r="E127" s="151" t="s">
        <v>763</v>
      </c>
      <c r="F127" s="151" t="s">
        <v>764</v>
      </c>
      <c r="G127" s="151" t="s">
        <v>763</v>
      </c>
      <c r="H127" s="151" t="s">
        <v>764</v>
      </c>
      <c r="I127" s="151" t="s">
        <v>763</v>
      </c>
      <c r="J127" s="151" t="s">
        <v>764</v>
      </c>
      <c r="K127" s="151" t="s">
        <v>763</v>
      </c>
      <c r="L127" s="151" t="s">
        <v>764</v>
      </c>
      <c r="M127" s="151" t="s">
        <v>763</v>
      </c>
      <c r="N127" s="151" t="s">
        <v>764</v>
      </c>
      <c r="O127" s="1904"/>
      <c r="P127" s="1905"/>
      <c r="Q127" s="1889"/>
      <c r="R127" s="1890"/>
      <c r="S127" s="1890"/>
      <c r="T127" s="1890"/>
      <c r="U127" s="1890"/>
      <c r="V127" s="1890"/>
      <c r="W127" s="1890"/>
      <c r="X127" s="1890"/>
      <c r="Y127" s="1890"/>
      <c r="Z127" s="1891"/>
    </row>
    <row r="128" spans="2:26" ht="15" customHeight="1">
      <c r="B128" s="1895"/>
      <c r="C128" s="1884" t="s">
        <v>765</v>
      </c>
      <c r="D128" s="1885"/>
      <c r="E128" s="151">
        <v>88</v>
      </c>
      <c r="F128" s="152">
        <f>+(E128-89.9)/89.9</f>
        <v>-2.1134593993325981E-2</v>
      </c>
      <c r="G128" s="151">
        <v>88</v>
      </c>
      <c r="H128" s="152">
        <f>+(G128-89.9)/89.9</f>
        <v>-2.1134593993325981E-2</v>
      </c>
      <c r="I128" s="151">
        <v>88</v>
      </c>
      <c r="J128" s="152">
        <f>+(I128-89.9)/89.9</f>
        <v>-2.1134593993325981E-2</v>
      </c>
      <c r="K128" s="151">
        <v>88</v>
      </c>
      <c r="L128" s="152">
        <f>+(K128-89.9)/89.9</f>
        <v>-2.1134593993325981E-2</v>
      </c>
      <c r="M128" s="151">
        <v>88</v>
      </c>
      <c r="N128" s="152">
        <f>+(M128-89.9)/89.9</f>
        <v>-2.1134593993325981E-2</v>
      </c>
      <c r="O128" s="1904"/>
      <c r="P128" s="1905"/>
      <c r="Q128" s="1886"/>
      <c r="R128" s="1887"/>
      <c r="S128" s="1887"/>
      <c r="T128" s="1887"/>
      <c r="U128" s="1887"/>
      <c r="V128" s="1887"/>
      <c r="W128" s="1887"/>
      <c r="X128" s="1887"/>
      <c r="Y128" s="1887"/>
      <c r="Z128" s="1888"/>
    </row>
    <row r="129" spans="2:26">
      <c r="B129" s="1895"/>
      <c r="C129" s="1884" t="s">
        <v>767</v>
      </c>
      <c r="D129" s="1885"/>
      <c r="E129" s="151">
        <v>58</v>
      </c>
      <c r="F129" s="152">
        <f>+(E129-58.75)/58.75</f>
        <v>-1.276595744680851E-2</v>
      </c>
      <c r="G129" s="151">
        <v>53</v>
      </c>
      <c r="H129" s="152">
        <f>+(G129-58.75)/58.75</f>
        <v>-9.7872340425531917E-2</v>
      </c>
      <c r="I129" s="151">
        <v>54</v>
      </c>
      <c r="J129" s="152">
        <f>+(I129-58.75)/58.75</f>
        <v>-8.085106382978724E-2</v>
      </c>
      <c r="K129" s="151">
        <v>51</v>
      </c>
      <c r="L129" s="152">
        <f>+(K129-58.75)/58.75</f>
        <v>-0.13191489361702127</v>
      </c>
      <c r="M129" s="151">
        <v>51</v>
      </c>
      <c r="N129" s="152">
        <f>+(M129-58.75)/58.75</f>
        <v>-0.13191489361702127</v>
      </c>
      <c r="O129" s="1904"/>
      <c r="P129" s="1905"/>
      <c r="Q129" s="1886"/>
      <c r="R129" s="1887"/>
      <c r="S129" s="1887"/>
      <c r="T129" s="1887"/>
      <c r="U129" s="1887"/>
      <c r="V129" s="1887"/>
      <c r="W129" s="1887"/>
      <c r="X129" s="1887"/>
      <c r="Y129" s="1887"/>
      <c r="Z129" s="1888"/>
    </row>
    <row r="130" spans="2:26">
      <c r="B130" s="1896"/>
      <c r="C130" s="1884" t="s">
        <v>768</v>
      </c>
      <c r="D130" s="1885"/>
      <c r="E130" s="151">
        <v>120</v>
      </c>
      <c r="F130" s="152">
        <f>+(E130-120.65)/120.65</f>
        <v>-5.3874844591794918E-3</v>
      </c>
      <c r="G130" s="151">
        <v>120</v>
      </c>
      <c r="H130" s="152">
        <f>+(G130-120.65)/120.65</f>
        <v>-5.3874844591794918E-3</v>
      </c>
      <c r="I130" s="151">
        <v>120</v>
      </c>
      <c r="J130" s="152">
        <f>+(I130-120.65)/120.65</f>
        <v>-5.3874844591794918E-3</v>
      </c>
      <c r="K130" s="151">
        <v>120</v>
      </c>
      <c r="L130" s="152">
        <f>+(K130-120.65)/120.65</f>
        <v>-5.3874844591794918E-3</v>
      </c>
      <c r="M130" s="151">
        <v>125</v>
      </c>
      <c r="N130" s="152">
        <f>+(M130-120.65)/120.65</f>
        <v>3.6054703688354693E-2</v>
      </c>
      <c r="O130" s="1906"/>
      <c r="P130" s="1907"/>
      <c r="Q130" s="1889"/>
      <c r="R130" s="1890"/>
      <c r="S130" s="1890"/>
      <c r="T130" s="1890"/>
      <c r="U130" s="1890"/>
      <c r="V130" s="1890"/>
      <c r="W130" s="1890"/>
      <c r="X130" s="1890"/>
      <c r="Y130" s="1890"/>
      <c r="Z130" s="1891"/>
    </row>
    <row r="131" spans="2:26">
      <c r="B131" s="1917" t="s">
        <v>37</v>
      </c>
      <c r="C131" s="1917"/>
      <c r="D131" s="1917"/>
      <c r="E131" s="1917"/>
      <c r="F131" s="1917"/>
      <c r="G131" s="1917"/>
      <c r="H131" s="1917"/>
      <c r="I131" s="1917"/>
      <c r="J131" s="1917"/>
      <c r="K131" s="1917"/>
      <c r="L131" s="1917"/>
      <c r="M131" s="1917"/>
      <c r="N131" s="1917"/>
      <c r="O131" s="1917"/>
      <c r="P131" s="1917"/>
      <c r="Q131" s="1917"/>
      <c r="R131" s="1917"/>
      <c r="S131" s="1917"/>
      <c r="T131" s="1917"/>
      <c r="U131" s="1917"/>
      <c r="V131" s="1917"/>
      <c r="W131" s="1917"/>
      <c r="X131" s="1917"/>
      <c r="Y131" s="1917"/>
      <c r="Z131" s="1917"/>
    </row>
    <row r="132" spans="2:26">
      <c r="B132" s="1895" t="s">
        <v>798</v>
      </c>
      <c r="C132" s="1897" t="s">
        <v>757</v>
      </c>
      <c r="D132" s="1903"/>
      <c r="E132" s="1882" t="s">
        <v>799</v>
      </c>
      <c r="F132" s="1882"/>
      <c r="G132" s="1882"/>
      <c r="H132" s="1882"/>
      <c r="I132" s="1882"/>
      <c r="J132" s="1882"/>
      <c r="K132" s="1882"/>
      <c r="L132" s="1882"/>
      <c r="M132" s="1882"/>
      <c r="N132" s="1901"/>
      <c r="O132" s="1902" t="s">
        <v>759</v>
      </c>
      <c r="P132" s="1903"/>
      <c r="Q132" s="1908" t="s">
        <v>771</v>
      </c>
      <c r="R132" s="1909"/>
      <c r="S132" s="1909"/>
      <c r="T132" s="1909"/>
      <c r="U132" s="1909"/>
      <c r="V132" s="1909"/>
      <c r="W132" s="1909"/>
      <c r="X132" s="1909"/>
      <c r="Y132" s="1909"/>
      <c r="Z132" s="1910"/>
    </row>
    <row r="133" spans="2:26">
      <c r="B133" s="1895"/>
      <c r="C133" s="1918"/>
      <c r="D133" s="1907"/>
      <c r="E133" s="1882" t="s">
        <v>786</v>
      </c>
      <c r="F133" s="1883"/>
      <c r="G133" s="1882" t="s">
        <v>787</v>
      </c>
      <c r="H133" s="1883"/>
      <c r="I133" s="1882" t="s">
        <v>788</v>
      </c>
      <c r="J133" s="1883"/>
      <c r="K133" s="1882" t="s">
        <v>789</v>
      </c>
      <c r="L133" s="1883"/>
      <c r="M133" s="1882" t="s">
        <v>790</v>
      </c>
      <c r="N133" s="1883"/>
      <c r="O133" s="1904"/>
      <c r="P133" s="1905"/>
      <c r="Q133" s="1911"/>
      <c r="R133" s="1912"/>
      <c r="S133" s="1912"/>
      <c r="T133" s="1912"/>
      <c r="U133" s="1912"/>
      <c r="V133" s="1912"/>
      <c r="W133" s="1912"/>
      <c r="X133" s="1912"/>
      <c r="Y133" s="1912"/>
      <c r="Z133" s="1913"/>
    </row>
    <row r="134" spans="2:26">
      <c r="B134" s="1895"/>
      <c r="C134" s="153" t="s">
        <v>762</v>
      </c>
      <c r="D134" s="702" t="s">
        <v>814</v>
      </c>
      <c r="E134" s="151" t="s">
        <v>763</v>
      </c>
      <c r="F134" s="151" t="s">
        <v>764</v>
      </c>
      <c r="G134" s="151" t="s">
        <v>763</v>
      </c>
      <c r="H134" s="151" t="s">
        <v>764</v>
      </c>
      <c r="I134" s="151" t="s">
        <v>763</v>
      </c>
      <c r="J134" s="151" t="s">
        <v>764</v>
      </c>
      <c r="K134" s="151" t="s">
        <v>763</v>
      </c>
      <c r="L134" s="151" t="s">
        <v>764</v>
      </c>
      <c r="M134" s="151" t="s">
        <v>763</v>
      </c>
      <c r="N134" s="151" t="s">
        <v>764</v>
      </c>
      <c r="O134" s="1904"/>
      <c r="P134" s="1905"/>
      <c r="Q134" s="1914"/>
      <c r="R134" s="1915"/>
      <c r="S134" s="1915"/>
      <c r="T134" s="1915"/>
      <c r="U134" s="1915"/>
      <c r="V134" s="1915"/>
      <c r="W134" s="1915"/>
      <c r="X134" s="1915"/>
      <c r="Y134" s="1915"/>
      <c r="Z134" s="1916"/>
    </row>
    <row r="135" spans="2:26">
      <c r="B135" s="1895"/>
      <c r="C135" s="1884" t="s">
        <v>765</v>
      </c>
      <c r="D135" s="1885"/>
      <c r="E135" s="151"/>
      <c r="F135" s="152"/>
      <c r="G135" s="151"/>
      <c r="H135" s="152"/>
      <c r="I135" s="151"/>
      <c r="J135" s="152"/>
      <c r="K135" s="151"/>
      <c r="L135" s="152"/>
      <c r="M135" s="151"/>
      <c r="N135" s="152"/>
      <c r="O135" s="1904"/>
      <c r="P135" s="1905"/>
      <c r="Q135" s="1886" t="s">
        <v>774</v>
      </c>
      <c r="R135" s="1887"/>
      <c r="S135" s="1887"/>
      <c r="T135" s="1887"/>
      <c r="U135" s="1887"/>
      <c r="V135" s="1887"/>
      <c r="W135" s="1887"/>
      <c r="X135" s="1887"/>
      <c r="Y135" s="1887"/>
      <c r="Z135" s="1888"/>
    </row>
    <row r="136" spans="2:26">
      <c r="B136" s="1895"/>
      <c r="C136" s="1884" t="s">
        <v>767</v>
      </c>
      <c r="D136" s="1885"/>
      <c r="E136" s="151"/>
      <c r="F136" s="152"/>
      <c r="G136" s="151"/>
      <c r="H136" s="152"/>
      <c r="I136" s="151"/>
      <c r="J136" s="152"/>
      <c r="K136" s="151"/>
      <c r="L136" s="152"/>
      <c r="M136" s="151"/>
      <c r="N136" s="152"/>
      <c r="O136" s="1904"/>
      <c r="P136" s="1905"/>
      <c r="Q136" s="1886"/>
      <c r="R136" s="1887"/>
      <c r="S136" s="1887"/>
      <c r="T136" s="1887"/>
      <c r="U136" s="1887"/>
      <c r="V136" s="1887"/>
      <c r="W136" s="1887"/>
      <c r="X136" s="1887"/>
      <c r="Y136" s="1887"/>
      <c r="Z136" s="1888"/>
    </row>
    <row r="137" spans="2:26">
      <c r="B137" s="1896"/>
      <c r="C137" s="1884" t="s">
        <v>768</v>
      </c>
      <c r="D137" s="1885"/>
      <c r="E137" s="151"/>
      <c r="F137" s="152"/>
      <c r="G137" s="151"/>
      <c r="H137" s="152"/>
      <c r="I137" s="151"/>
      <c r="J137" s="152"/>
      <c r="K137" s="151"/>
      <c r="L137" s="152"/>
      <c r="M137" s="151"/>
      <c r="N137" s="152"/>
      <c r="O137" s="1906"/>
      <c r="P137" s="1907"/>
      <c r="Q137" s="1889"/>
      <c r="R137" s="1890"/>
      <c r="S137" s="1890"/>
      <c r="T137" s="1890"/>
      <c r="U137" s="1890"/>
      <c r="V137" s="1890"/>
      <c r="W137" s="1890"/>
      <c r="X137" s="1890"/>
      <c r="Y137" s="1890"/>
      <c r="Z137" s="1891"/>
    </row>
    <row r="138" spans="2:26">
      <c r="B138" s="1917" t="s">
        <v>37</v>
      </c>
      <c r="C138" s="1917"/>
      <c r="D138" s="1917"/>
      <c r="E138" s="1917"/>
      <c r="F138" s="1917"/>
      <c r="G138" s="1917"/>
      <c r="H138" s="1917"/>
      <c r="I138" s="1917"/>
      <c r="J138" s="1917"/>
      <c r="K138" s="1917"/>
      <c r="L138" s="1917"/>
      <c r="M138" s="1917"/>
      <c r="N138" s="1917"/>
      <c r="O138" s="1917"/>
      <c r="P138" s="1917"/>
      <c r="Q138" s="1917"/>
      <c r="R138" s="1917"/>
      <c r="S138" s="1917"/>
      <c r="T138" s="1917"/>
      <c r="U138" s="1917"/>
      <c r="V138" s="1917"/>
      <c r="W138" s="1917"/>
      <c r="X138" s="1917"/>
      <c r="Y138" s="1917"/>
      <c r="Z138" s="1917"/>
    </row>
    <row r="139" spans="2:26" ht="15" customHeight="1">
      <c r="B139" s="1895" t="s">
        <v>801</v>
      </c>
      <c r="C139" s="1897" t="s">
        <v>757</v>
      </c>
      <c r="D139" s="1903"/>
      <c r="E139" s="1882" t="s">
        <v>802</v>
      </c>
      <c r="F139" s="1882"/>
      <c r="G139" s="1882"/>
      <c r="H139" s="1882"/>
      <c r="I139" s="1882"/>
      <c r="J139" s="1882"/>
      <c r="K139" s="1882"/>
      <c r="L139" s="1882"/>
      <c r="M139" s="1882"/>
      <c r="N139" s="1882"/>
      <c r="O139" s="1882"/>
      <c r="P139" s="1883"/>
      <c r="Q139" s="1902" t="s">
        <v>759</v>
      </c>
      <c r="R139" s="1903"/>
      <c r="S139" s="1919"/>
      <c r="T139" s="1920"/>
      <c r="U139" s="1920"/>
      <c r="V139" s="1920"/>
      <c r="W139" s="1920"/>
      <c r="X139" s="1920"/>
      <c r="Y139" s="1920"/>
      <c r="Z139" s="1927"/>
    </row>
    <row r="140" spans="2:26">
      <c r="B140" s="1895"/>
      <c r="C140" s="1918"/>
      <c r="D140" s="1907"/>
      <c r="E140" s="1882" t="s">
        <v>786</v>
      </c>
      <c r="F140" s="1883"/>
      <c r="G140" s="1882" t="s">
        <v>787</v>
      </c>
      <c r="H140" s="1883"/>
      <c r="I140" s="1882" t="s">
        <v>788</v>
      </c>
      <c r="J140" s="1883"/>
      <c r="K140" s="1882" t="s">
        <v>789</v>
      </c>
      <c r="L140" s="1883"/>
      <c r="M140" s="1882" t="s">
        <v>790</v>
      </c>
      <c r="N140" s="1883"/>
      <c r="O140" s="1882" t="s">
        <v>791</v>
      </c>
      <c r="P140" s="1883"/>
      <c r="Q140" s="1904"/>
      <c r="R140" s="1905"/>
      <c r="S140" s="1886"/>
      <c r="T140" s="1887"/>
      <c r="U140" s="1887"/>
      <c r="V140" s="1887"/>
      <c r="W140" s="1887"/>
      <c r="X140" s="1887"/>
      <c r="Y140" s="1887"/>
      <c r="Z140" s="1928"/>
    </row>
    <row r="141" spans="2:26">
      <c r="B141" s="1895"/>
      <c r="C141" s="153" t="s">
        <v>762</v>
      </c>
      <c r="D141" s="702" t="s">
        <v>815</v>
      </c>
      <c r="E141" s="151" t="s">
        <v>763</v>
      </c>
      <c r="F141" s="151" t="s">
        <v>764</v>
      </c>
      <c r="G141" s="151" t="s">
        <v>763</v>
      </c>
      <c r="H141" s="151" t="s">
        <v>764</v>
      </c>
      <c r="I141" s="151" t="s">
        <v>763</v>
      </c>
      <c r="J141" s="151" t="s">
        <v>764</v>
      </c>
      <c r="K141" s="151" t="s">
        <v>763</v>
      </c>
      <c r="L141" s="151" t="s">
        <v>764</v>
      </c>
      <c r="M141" s="151" t="s">
        <v>763</v>
      </c>
      <c r="N141" s="151" t="s">
        <v>764</v>
      </c>
      <c r="O141" s="151" t="s">
        <v>763</v>
      </c>
      <c r="P141" s="151" t="s">
        <v>764</v>
      </c>
      <c r="Q141" s="1904"/>
      <c r="R141" s="1905"/>
      <c r="S141" s="1929"/>
      <c r="T141" s="1930"/>
      <c r="U141" s="1930"/>
      <c r="V141" s="1930"/>
      <c r="W141" s="1930"/>
      <c r="X141" s="1930"/>
      <c r="Y141" s="1930"/>
      <c r="Z141" s="1931"/>
    </row>
    <row r="142" spans="2:26" ht="15" customHeight="1">
      <c r="B142" s="1895"/>
      <c r="C142" s="1884" t="s">
        <v>765</v>
      </c>
      <c r="D142" s="1885"/>
      <c r="E142" s="151"/>
      <c r="F142" s="152"/>
      <c r="G142" s="151"/>
      <c r="H142" s="152"/>
      <c r="I142" s="151"/>
      <c r="J142" s="152"/>
      <c r="K142" s="151"/>
      <c r="L142" s="152"/>
      <c r="M142" s="151"/>
      <c r="N142" s="152"/>
      <c r="O142" s="151"/>
      <c r="P142" s="152"/>
      <c r="Q142" s="1904"/>
      <c r="R142" s="1905"/>
      <c r="S142" s="1919"/>
      <c r="T142" s="1920"/>
      <c r="U142" s="1920"/>
      <c r="V142" s="1920"/>
      <c r="W142" s="1920"/>
      <c r="X142" s="1920"/>
      <c r="Y142" s="1920"/>
      <c r="Z142" s="1927"/>
    </row>
    <row r="143" spans="2:26">
      <c r="B143" s="1895"/>
      <c r="C143" s="1884" t="s">
        <v>767</v>
      </c>
      <c r="D143" s="1885"/>
      <c r="E143" s="151"/>
      <c r="F143" s="152"/>
      <c r="G143" s="151"/>
      <c r="H143" s="152"/>
      <c r="I143" s="151"/>
      <c r="J143" s="152"/>
      <c r="K143" s="151"/>
      <c r="L143" s="152"/>
      <c r="M143" s="151"/>
      <c r="N143" s="152"/>
      <c r="O143" s="151"/>
      <c r="P143" s="152"/>
      <c r="Q143" s="1904"/>
      <c r="R143" s="1905"/>
      <c r="S143" s="1886"/>
      <c r="T143" s="1887"/>
      <c r="U143" s="1887"/>
      <c r="V143" s="1887"/>
      <c r="W143" s="1887"/>
      <c r="X143" s="1887"/>
      <c r="Y143" s="1887"/>
      <c r="Z143" s="1928"/>
    </row>
    <row r="144" spans="2:26">
      <c r="B144" s="1896"/>
      <c r="C144" s="1884" t="s">
        <v>768</v>
      </c>
      <c r="D144" s="1885"/>
      <c r="E144" s="151"/>
      <c r="F144" s="152"/>
      <c r="G144" s="151"/>
      <c r="H144" s="152"/>
      <c r="I144" s="151"/>
      <c r="J144" s="152"/>
      <c r="K144" s="151"/>
      <c r="L144" s="152"/>
      <c r="M144" s="151"/>
      <c r="N144" s="152"/>
      <c r="O144" s="151"/>
      <c r="P144" s="152"/>
      <c r="Q144" s="1906"/>
      <c r="R144" s="1907"/>
      <c r="S144" s="1929"/>
      <c r="T144" s="1930"/>
      <c r="U144" s="1930"/>
      <c r="V144" s="1930"/>
      <c r="W144" s="1930"/>
      <c r="X144" s="1930"/>
      <c r="Y144" s="1930"/>
      <c r="Z144" s="1931"/>
    </row>
    <row r="145" spans="2:26">
      <c r="B145" s="1917" t="s">
        <v>37</v>
      </c>
      <c r="C145" s="1917"/>
      <c r="D145" s="1917"/>
      <c r="E145" s="1917"/>
      <c r="F145" s="1917"/>
      <c r="G145" s="1917"/>
      <c r="H145" s="1917"/>
      <c r="I145" s="1917"/>
      <c r="J145" s="1917"/>
      <c r="K145" s="1917"/>
      <c r="L145" s="1917"/>
      <c r="M145" s="1917"/>
      <c r="N145" s="1917"/>
      <c r="O145" s="1917"/>
      <c r="P145" s="1917"/>
      <c r="Q145" s="1917"/>
      <c r="R145" s="1917"/>
      <c r="S145" s="1917"/>
      <c r="T145" s="1917"/>
      <c r="U145" s="1917"/>
      <c r="V145" s="1917"/>
      <c r="W145" s="1917"/>
      <c r="X145" s="1917"/>
      <c r="Y145" s="1917"/>
      <c r="Z145" s="1917"/>
    </row>
    <row r="146" spans="2:26" ht="15" customHeight="1">
      <c r="B146" s="1895" t="s">
        <v>805</v>
      </c>
      <c r="C146" s="1897" t="s">
        <v>757</v>
      </c>
      <c r="D146" s="1903"/>
      <c r="E146" s="1882" t="s">
        <v>806</v>
      </c>
      <c r="F146" s="1882"/>
      <c r="G146" s="1882"/>
      <c r="H146" s="1882"/>
      <c r="I146" s="1882"/>
      <c r="J146" s="1882"/>
      <c r="K146" s="1882"/>
      <c r="L146" s="1882"/>
      <c r="M146" s="1882"/>
      <c r="N146" s="1882"/>
      <c r="O146" s="1882"/>
      <c r="P146" s="1883"/>
      <c r="Q146" s="1902" t="s">
        <v>759</v>
      </c>
      <c r="R146" s="1903"/>
      <c r="S146" s="1919"/>
      <c r="T146" s="1920"/>
      <c r="U146" s="1920"/>
      <c r="V146" s="1920"/>
      <c r="W146" s="1920"/>
      <c r="X146" s="1920"/>
      <c r="Y146" s="1920"/>
      <c r="Z146" s="1927"/>
    </row>
    <row r="147" spans="2:26">
      <c r="B147" s="1895"/>
      <c r="C147" s="1918"/>
      <c r="D147" s="1907"/>
      <c r="E147" s="1882" t="s">
        <v>786</v>
      </c>
      <c r="F147" s="1883"/>
      <c r="G147" s="1882" t="s">
        <v>787</v>
      </c>
      <c r="H147" s="1883"/>
      <c r="I147" s="1882" t="s">
        <v>788</v>
      </c>
      <c r="J147" s="1883"/>
      <c r="K147" s="1882" t="s">
        <v>789</v>
      </c>
      <c r="L147" s="1883"/>
      <c r="M147" s="1882" t="s">
        <v>790</v>
      </c>
      <c r="N147" s="1883"/>
      <c r="O147" s="1882" t="s">
        <v>791</v>
      </c>
      <c r="P147" s="1883"/>
      <c r="Q147" s="1904"/>
      <c r="R147" s="1905"/>
      <c r="S147" s="1886"/>
      <c r="T147" s="1887"/>
      <c r="U147" s="1887"/>
      <c r="V147" s="1887"/>
      <c r="W147" s="1887"/>
      <c r="X147" s="1887"/>
      <c r="Y147" s="1887"/>
      <c r="Z147" s="1928"/>
    </row>
    <row r="148" spans="2:26">
      <c r="B148" s="1895"/>
      <c r="C148" s="153" t="s">
        <v>762</v>
      </c>
      <c r="D148" s="154"/>
      <c r="E148" s="151" t="s">
        <v>763</v>
      </c>
      <c r="F148" s="151" t="s">
        <v>764</v>
      </c>
      <c r="G148" s="151" t="s">
        <v>763</v>
      </c>
      <c r="H148" s="151" t="s">
        <v>764</v>
      </c>
      <c r="I148" s="151" t="s">
        <v>763</v>
      </c>
      <c r="J148" s="151" t="s">
        <v>764</v>
      </c>
      <c r="K148" s="151" t="s">
        <v>763</v>
      </c>
      <c r="L148" s="151" t="s">
        <v>764</v>
      </c>
      <c r="M148" s="151" t="s">
        <v>763</v>
      </c>
      <c r="N148" s="151" t="s">
        <v>764</v>
      </c>
      <c r="O148" s="151" t="s">
        <v>763</v>
      </c>
      <c r="P148" s="151" t="s">
        <v>764</v>
      </c>
      <c r="Q148" s="1904"/>
      <c r="R148" s="1905"/>
      <c r="S148" s="1929"/>
      <c r="T148" s="1930"/>
      <c r="U148" s="1930"/>
      <c r="V148" s="1930"/>
      <c r="W148" s="1930"/>
      <c r="X148" s="1930"/>
      <c r="Y148" s="1930"/>
      <c r="Z148" s="1931"/>
    </row>
    <row r="149" spans="2:26" ht="15" customHeight="1">
      <c r="B149" s="1895"/>
      <c r="C149" s="1884" t="s">
        <v>765</v>
      </c>
      <c r="D149" s="1885"/>
      <c r="E149" s="151"/>
      <c r="F149" s="152"/>
      <c r="G149" s="151"/>
      <c r="H149" s="152"/>
      <c r="I149" s="151"/>
      <c r="J149" s="152"/>
      <c r="K149" s="151"/>
      <c r="L149" s="152"/>
      <c r="M149" s="151"/>
      <c r="N149" s="152"/>
      <c r="O149" s="151"/>
      <c r="P149" s="152"/>
      <c r="Q149" s="1904"/>
      <c r="R149" s="1905"/>
      <c r="S149" s="1919"/>
      <c r="T149" s="1920"/>
      <c r="U149" s="1920"/>
      <c r="V149" s="1920"/>
      <c r="W149" s="1920"/>
      <c r="X149" s="1920"/>
      <c r="Y149" s="1920"/>
      <c r="Z149" s="1927"/>
    </row>
    <row r="150" spans="2:26">
      <c r="B150" s="1895"/>
      <c r="C150" s="1884" t="s">
        <v>767</v>
      </c>
      <c r="D150" s="1885"/>
      <c r="E150" s="151"/>
      <c r="F150" s="152"/>
      <c r="G150" s="151"/>
      <c r="H150" s="152"/>
      <c r="I150" s="151"/>
      <c r="J150" s="152"/>
      <c r="K150" s="151"/>
      <c r="L150" s="152"/>
      <c r="M150" s="151"/>
      <c r="N150" s="152"/>
      <c r="O150" s="151"/>
      <c r="P150" s="152"/>
      <c r="Q150" s="1904"/>
      <c r="R150" s="1905"/>
      <c r="S150" s="1886"/>
      <c r="T150" s="1887"/>
      <c r="U150" s="1887"/>
      <c r="V150" s="1887"/>
      <c r="W150" s="1887"/>
      <c r="X150" s="1887"/>
      <c r="Y150" s="1887"/>
      <c r="Z150" s="1928"/>
    </row>
    <row r="151" spans="2:26">
      <c r="B151" s="1896"/>
      <c r="C151" s="1884" t="s">
        <v>768</v>
      </c>
      <c r="D151" s="1885"/>
      <c r="E151" s="151"/>
      <c r="F151" s="152"/>
      <c r="G151" s="151"/>
      <c r="H151" s="152"/>
      <c r="I151" s="151"/>
      <c r="J151" s="152"/>
      <c r="K151" s="151"/>
      <c r="L151" s="152"/>
      <c r="M151" s="151"/>
      <c r="N151" s="152"/>
      <c r="O151" s="151"/>
      <c r="P151" s="152"/>
      <c r="Q151" s="1906"/>
      <c r="R151" s="1907"/>
      <c r="S151" s="1929"/>
      <c r="T151" s="1930"/>
      <c r="U151" s="1930"/>
      <c r="V151" s="1930"/>
      <c r="W151" s="1930"/>
      <c r="X151" s="1930"/>
      <c r="Y151" s="1930"/>
      <c r="Z151" s="1931"/>
    </row>
    <row r="152" spans="2:26">
      <c r="B152" s="1917" t="s">
        <v>37</v>
      </c>
      <c r="C152" s="1917"/>
      <c r="D152" s="1917"/>
      <c r="E152" s="1917"/>
      <c r="F152" s="1917"/>
      <c r="G152" s="1917"/>
      <c r="H152" s="1917"/>
      <c r="I152" s="1917"/>
      <c r="J152" s="1917"/>
      <c r="K152" s="1917"/>
      <c r="L152" s="1917"/>
      <c r="M152" s="1917"/>
      <c r="N152" s="1917"/>
      <c r="O152" s="1917"/>
      <c r="P152" s="1917"/>
      <c r="Q152" s="1917"/>
      <c r="R152" s="1917"/>
      <c r="S152" s="1917"/>
      <c r="T152" s="1917"/>
      <c r="U152" s="1917"/>
      <c r="V152" s="1917"/>
      <c r="W152" s="1917"/>
      <c r="X152" s="1917"/>
      <c r="Y152" s="1917"/>
      <c r="Z152" s="1917"/>
    </row>
    <row r="153" spans="2:26">
      <c r="B153" s="1895" t="s">
        <v>809</v>
      </c>
      <c r="C153" s="1897" t="s">
        <v>757</v>
      </c>
      <c r="D153" s="1903"/>
      <c r="E153" s="1882" t="s">
        <v>810</v>
      </c>
      <c r="F153" s="1882"/>
      <c r="G153" s="1882"/>
      <c r="H153" s="1882"/>
      <c r="I153" s="1882"/>
      <c r="J153" s="1882"/>
      <c r="K153" s="1882"/>
      <c r="L153" s="1882"/>
      <c r="M153" s="1882"/>
      <c r="N153" s="1882"/>
      <c r="O153" s="1882"/>
      <c r="P153" s="1883"/>
      <c r="Q153" s="1902" t="s">
        <v>759</v>
      </c>
      <c r="R153" s="1903"/>
      <c r="S153" s="1908"/>
      <c r="T153" s="1909"/>
      <c r="U153" s="1909"/>
      <c r="V153" s="1909"/>
      <c r="W153" s="1909"/>
      <c r="X153" s="1909"/>
      <c r="Y153" s="1909"/>
      <c r="Z153" s="1922"/>
    </row>
    <row r="154" spans="2:26">
      <c r="B154" s="1895"/>
      <c r="C154" s="1918"/>
      <c r="D154" s="1907"/>
      <c r="E154" s="1882" t="s">
        <v>786</v>
      </c>
      <c r="F154" s="1883"/>
      <c r="G154" s="1882" t="s">
        <v>787</v>
      </c>
      <c r="H154" s="1883"/>
      <c r="I154" s="1882" t="s">
        <v>788</v>
      </c>
      <c r="J154" s="1883"/>
      <c r="K154" s="1882" t="s">
        <v>789</v>
      </c>
      <c r="L154" s="1883"/>
      <c r="M154" s="1882" t="s">
        <v>790</v>
      </c>
      <c r="N154" s="1883"/>
      <c r="O154" s="1882" t="s">
        <v>791</v>
      </c>
      <c r="P154" s="1883"/>
      <c r="Q154" s="1904"/>
      <c r="R154" s="1905"/>
      <c r="S154" s="1911"/>
      <c r="T154" s="1912"/>
      <c r="U154" s="1912"/>
      <c r="V154" s="1912"/>
      <c r="W154" s="1912"/>
      <c r="X154" s="1912"/>
      <c r="Y154" s="1912"/>
      <c r="Z154" s="1923"/>
    </row>
    <row r="155" spans="2:26">
      <c r="B155" s="1895"/>
      <c r="C155" s="153" t="s">
        <v>762</v>
      </c>
      <c r="D155" s="674">
        <v>46361</v>
      </c>
      <c r="E155" s="151" t="s">
        <v>763</v>
      </c>
      <c r="F155" s="151" t="s">
        <v>764</v>
      </c>
      <c r="G155" s="151" t="s">
        <v>763</v>
      </c>
      <c r="H155" s="151" t="s">
        <v>764</v>
      </c>
      <c r="I155" s="151" t="s">
        <v>763</v>
      </c>
      <c r="J155" s="151" t="s">
        <v>764</v>
      </c>
      <c r="K155" s="151" t="s">
        <v>763</v>
      </c>
      <c r="L155" s="151" t="s">
        <v>764</v>
      </c>
      <c r="M155" s="151" t="s">
        <v>763</v>
      </c>
      <c r="N155" s="151" t="s">
        <v>764</v>
      </c>
      <c r="O155" s="151" t="s">
        <v>763</v>
      </c>
      <c r="P155" s="151" t="s">
        <v>764</v>
      </c>
      <c r="Q155" s="1904"/>
      <c r="R155" s="1905"/>
      <c r="S155" s="1924"/>
      <c r="T155" s="1925"/>
      <c r="U155" s="1925"/>
      <c r="V155" s="1925"/>
      <c r="W155" s="1925"/>
      <c r="X155" s="1925"/>
      <c r="Y155" s="1925"/>
      <c r="Z155" s="1926"/>
    </row>
    <row r="156" spans="2:26" ht="15" customHeight="1">
      <c r="B156" s="1895"/>
      <c r="C156" s="1884" t="s">
        <v>765</v>
      </c>
      <c r="D156" s="1885"/>
      <c r="E156" s="151">
        <v>85</v>
      </c>
      <c r="F156" s="152">
        <f>+(E156-89.9)/89.9</f>
        <v>-5.450500556173532E-2</v>
      </c>
      <c r="G156" s="151">
        <v>88</v>
      </c>
      <c r="H156" s="152">
        <f>+(G156-89.9)/89.9</f>
        <v>-2.1134593993325981E-2</v>
      </c>
      <c r="I156" s="151">
        <v>86</v>
      </c>
      <c r="J156" s="152">
        <f>+(I156-89.9)/89.9</f>
        <v>-4.338153503893221E-2</v>
      </c>
      <c r="K156" s="151">
        <v>88</v>
      </c>
      <c r="L156" s="152">
        <f>+(K156-89.9)/89.9</f>
        <v>-2.1134593993325981E-2</v>
      </c>
      <c r="M156" s="151">
        <v>88</v>
      </c>
      <c r="N156" s="152">
        <f>+(M156-89.9)/89.9</f>
        <v>-2.1134593993325981E-2</v>
      </c>
      <c r="O156" s="151">
        <v>89</v>
      </c>
      <c r="P156" s="152">
        <f>+(O156-89.9)/89.9</f>
        <v>-1.0011123470522866E-2</v>
      </c>
      <c r="Q156" s="1904"/>
      <c r="R156" s="1905"/>
      <c r="S156" s="1919"/>
      <c r="T156" s="1920"/>
      <c r="U156" s="1920"/>
      <c r="V156" s="1920"/>
      <c r="W156" s="1920"/>
      <c r="X156" s="1920"/>
      <c r="Y156" s="1920"/>
      <c r="Z156" s="1927"/>
    </row>
    <row r="157" spans="2:26">
      <c r="B157" s="1895"/>
      <c r="C157" s="1884" t="s">
        <v>767</v>
      </c>
      <c r="D157" s="1885"/>
      <c r="E157" s="151">
        <v>58</v>
      </c>
      <c r="F157" s="152">
        <f>+(E157-58.75)/58.75</f>
        <v>-1.276595744680851E-2</v>
      </c>
      <c r="G157" s="151">
        <v>59</v>
      </c>
      <c r="H157" s="152">
        <f>+(G157-58.75)/58.75</f>
        <v>4.2553191489361703E-3</v>
      </c>
      <c r="I157" s="151">
        <v>59</v>
      </c>
      <c r="J157" s="152">
        <f>+(I157-58.75)/58.75</f>
        <v>4.2553191489361703E-3</v>
      </c>
      <c r="K157" s="151">
        <v>59</v>
      </c>
      <c r="L157" s="152">
        <f>+(K157-58.75)/58.75</f>
        <v>4.2553191489361703E-3</v>
      </c>
      <c r="M157" s="151">
        <v>60</v>
      </c>
      <c r="N157" s="152">
        <f>+(M157-58.75)/58.75</f>
        <v>2.1276595744680851E-2</v>
      </c>
      <c r="O157" s="151">
        <v>53</v>
      </c>
      <c r="P157" s="152">
        <f>+(O157-58.75)/58.75</f>
        <v>-9.7872340425531917E-2</v>
      </c>
      <c r="Q157" s="1904"/>
      <c r="R157" s="1905"/>
      <c r="S157" s="1886"/>
      <c r="T157" s="1887"/>
      <c r="U157" s="1887"/>
      <c r="V157" s="1887"/>
      <c r="W157" s="1887"/>
      <c r="X157" s="1887"/>
      <c r="Y157" s="1887"/>
      <c r="Z157" s="1928"/>
    </row>
    <row r="158" spans="2:26">
      <c r="B158" s="1896"/>
      <c r="C158" s="1884" t="s">
        <v>768</v>
      </c>
      <c r="D158" s="1885"/>
      <c r="E158" s="151">
        <v>120</v>
      </c>
      <c r="F158" s="152">
        <f>+(E158-120.65)/120.65</f>
        <v>-5.3874844591794918E-3</v>
      </c>
      <c r="G158" s="151">
        <v>120</v>
      </c>
      <c r="H158" s="152">
        <f>+(G158-120.65)/120.65</f>
        <v>-5.3874844591794918E-3</v>
      </c>
      <c r="I158" s="151">
        <v>122</v>
      </c>
      <c r="J158" s="152">
        <f>+(I158-120.65)/120.65</f>
        <v>1.1189390799834184E-2</v>
      </c>
      <c r="K158" s="151">
        <v>125</v>
      </c>
      <c r="L158" s="152">
        <f>+(K158-120.65)/120.65</f>
        <v>3.6054703688354693E-2</v>
      </c>
      <c r="M158" s="151">
        <v>122</v>
      </c>
      <c r="N158" s="152">
        <f>+(M158-120.65)/120.65</f>
        <v>1.1189390799834184E-2</v>
      </c>
      <c r="O158" s="151">
        <v>122</v>
      </c>
      <c r="P158" s="152">
        <f>+(O158-120.65)/120.65</f>
        <v>1.1189390799834184E-2</v>
      </c>
      <c r="Q158" s="1906"/>
      <c r="R158" s="1907"/>
      <c r="S158" s="1929"/>
      <c r="T158" s="1930"/>
      <c r="U158" s="1930"/>
      <c r="V158" s="1930"/>
      <c r="W158" s="1930"/>
      <c r="X158" s="1930"/>
      <c r="Y158" s="1930"/>
      <c r="Z158" s="1931"/>
    </row>
  </sheetData>
  <mergeCells count="311">
    <mergeCell ref="B152:Z152"/>
    <mergeCell ref="B153:B158"/>
    <mergeCell ref="C153:D154"/>
    <mergeCell ref="E153:P153"/>
    <mergeCell ref="Q153:R158"/>
    <mergeCell ref="S153:Z155"/>
    <mergeCell ref="E154:F154"/>
    <mergeCell ref="G154:H154"/>
    <mergeCell ref="I154:J154"/>
    <mergeCell ref="K154:L154"/>
    <mergeCell ref="M154:N154"/>
    <mergeCell ref="O154:P154"/>
    <mergeCell ref="C156:D156"/>
    <mergeCell ref="S156:Z158"/>
    <mergeCell ref="C157:D157"/>
    <mergeCell ref="C158:D158"/>
    <mergeCell ref="B145:Z145"/>
    <mergeCell ref="B146:B151"/>
    <mergeCell ref="C146:D147"/>
    <mergeCell ref="E146:P146"/>
    <mergeCell ref="Q146:R151"/>
    <mergeCell ref="S146:Z148"/>
    <mergeCell ref="E147:F147"/>
    <mergeCell ref="G147:H147"/>
    <mergeCell ref="I147:J147"/>
    <mergeCell ref="K147:L147"/>
    <mergeCell ref="M147:N147"/>
    <mergeCell ref="O147:P147"/>
    <mergeCell ref="C149:D149"/>
    <mergeCell ref="S149:Z151"/>
    <mergeCell ref="C150:D150"/>
    <mergeCell ref="C151:D151"/>
    <mergeCell ref="B138:Z138"/>
    <mergeCell ref="B139:B144"/>
    <mergeCell ref="C139:D140"/>
    <mergeCell ref="E139:P139"/>
    <mergeCell ref="Q139:R144"/>
    <mergeCell ref="S139:Z141"/>
    <mergeCell ref="E140:F140"/>
    <mergeCell ref="G140:H140"/>
    <mergeCell ref="I140:J140"/>
    <mergeCell ref="K140:L140"/>
    <mergeCell ref="M140:N140"/>
    <mergeCell ref="O140:P140"/>
    <mergeCell ref="C142:D142"/>
    <mergeCell ref="S142:Z144"/>
    <mergeCell ref="C143:D143"/>
    <mergeCell ref="C144:D144"/>
    <mergeCell ref="B131:Z131"/>
    <mergeCell ref="B132:B137"/>
    <mergeCell ref="C132:D133"/>
    <mergeCell ref="E132:N132"/>
    <mergeCell ref="O132:P137"/>
    <mergeCell ref="Q132:Z134"/>
    <mergeCell ref="E133:F133"/>
    <mergeCell ref="G133:H133"/>
    <mergeCell ref="I133:J133"/>
    <mergeCell ref="K133:L133"/>
    <mergeCell ref="M133:N133"/>
    <mergeCell ref="C135:D135"/>
    <mergeCell ref="Q135:Z137"/>
    <mergeCell ref="C136:D136"/>
    <mergeCell ref="C137:D137"/>
    <mergeCell ref="B124:Z124"/>
    <mergeCell ref="B125:B130"/>
    <mergeCell ref="C125:D126"/>
    <mergeCell ref="E125:N125"/>
    <mergeCell ref="O125:P130"/>
    <mergeCell ref="Q125:Z127"/>
    <mergeCell ref="E126:F126"/>
    <mergeCell ref="G126:H126"/>
    <mergeCell ref="I126:J126"/>
    <mergeCell ref="K126:L126"/>
    <mergeCell ref="M126:N126"/>
    <mergeCell ref="C128:D128"/>
    <mergeCell ref="Q128:Z130"/>
    <mergeCell ref="C129:D129"/>
    <mergeCell ref="C130:D130"/>
    <mergeCell ref="B117:Z117"/>
    <mergeCell ref="B118:B123"/>
    <mergeCell ref="C118:D119"/>
    <mergeCell ref="E118:P118"/>
    <mergeCell ref="Q118:R123"/>
    <mergeCell ref="S118:Z120"/>
    <mergeCell ref="E119:F119"/>
    <mergeCell ref="G119:H119"/>
    <mergeCell ref="I119:J119"/>
    <mergeCell ref="K119:L119"/>
    <mergeCell ref="M119:N119"/>
    <mergeCell ref="O119:P119"/>
    <mergeCell ref="C121:D121"/>
    <mergeCell ref="S121:Z123"/>
    <mergeCell ref="C122:D122"/>
    <mergeCell ref="C123:D123"/>
    <mergeCell ref="B110:Z110"/>
    <mergeCell ref="B111:B116"/>
    <mergeCell ref="C111:D112"/>
    <mergeCell ref="E111:L111"/>
    <mergeCell ref="M111:N116"/>
    <mergeCell ref="O111:Z113"/>
    <mergeCell ref="E112:F112"/>
    <mergeCell ref="G112:H112"/>
    <mergeCell ref="I112:J112"/>
    <mergeCell ref="K112:L112"/>
    <mergeCell ref="C114:D114"/>
    <mergeCell ref="O114:Z116"/>
    <mergeCell ref="C115:D115"/>
    <mergeCell ref="C116:D116"/>
    <mergeCell ref="B103:Z103"/>
    <mergeCell ref="B104:B109"/>
    <mergeCell ref="C104:D105"/>
    <mergeCell ref="E104:L104"/>
    <mergeCell ref="M104:N109"/>
    <mergeCell ref="O104:Z106"/>
    <mergeCell ref="E105:F105"/>
    <mergeCell ref="G105:H105"/>
    <mergeCell ref="I105:J105"/>
    <mergeCell ref="K105:L105"/>
    <mergeCell ref="C107:D107"/>
    <mergeCell ref="O107:Z109"/>
    <mergeCell ref="C108:D108"/>
    <mergeCell ref="C109:D109"/>
    <mergeCell ref="B96:Z96"/>
    <mergeCell ref="B97:B102"/>
    <mergeCell ref="C97:D98"/>
    <mergeCell ref="E97:L97"/>
    <mergeCell ref="M97:N102"/>
    <mergeCell ref="O97:Z99"/>
    <mergeCell ref="E98:F98"/>
    <mergeCell ref="G98:H98"/>
    <mergeCell ref="I98:J98"/>
    <mergeCell ref="K98:L98"/>
    <mergeCell ref="C100:D100"/>
    <mergeCell ref="O100:Z102"/>
    <mergeCell ref="C101:D101"/>
    <mergeCell ref="C102:D102"/>
    <mergeCell ref="B89:Z89"/>
    <mergeCell ref="B90:B95"/>
    <mergeCell ref="C90:D91"/>
    <mergeCell ref="E90:N90"/>
    <mergeCell ref="O90:P95"/>
    <mergeCell ref="Q90:Z92"/>
    <mergeCell ref="E91:F91"/>
    <mergeCell ref="G91:H91"/>
    <mergeCell ref="I91:J91"/>
    <mergeCell ref="K91:L91"/>
    <mergeCell ref="M91:N91"/>
    <mergeCell ref="C93:D93"/>
    <mergeCell ref="Q93:Z95"/>
    <mergeCell ref="C94:D94"/>
    <mergeCell ref="C95:D95"/>
    <mergeCell ref="M83:N83"/>
    <mergeCell ref="O83:P83"/>
    <mergeCell ref="C85:D85"/>
    <mergeCell ref="S85:Z87"/>
    <mergeCell ref="C86:D86"/>
    <mergeCell ref="C87:D87"/>
    <mergeCell ref="B81:Z81"/>
    <mergeCell ref="B82:B87"/>
    <mergeCell ref="C82:D83"/>
    <mergeCell ref="E82:P82"/>
    <mergeCell ref="Q82:R87"/>
    <mergeCell ref="S82:Z84"/>
    <mergeCell ref="E83:F83"/>
    <mergeCell ref="G83:H83"/>
    <mergeCell ref="I83:J83"/>
    <mergeCell ref="K83:L83"/>
    <mergeCell ref="M76:N76"/>
    <mergeCell ref="O76:P76"/>
    <mergeCell ref="C78:D78"/>
    <mergeCell ref="S78:Z80"/>
    <mergeCell ref="C79:D79"/>
    <mergeCell ref="C80:D80"/>
    <mergeCell ref="B74:Z74"/>
    <mergeCell ref="B75:B80"/>
    <mergeCell ref="C75:D76"/>
    <mergeCell ref="E75:P75"/>
    <mergeCell ref="Q75:R80"/>
    <mergeCell ref="S75:Z77"/>
    <mergeCell ref="E76:F76"/>
    <mergeCell ref="G76:H76"/>
    <mergeCell ref="I76:J76"/>
    <mergeCell ref="K76:L76"/>
    <mergeCell ref="M69:N69"/>
    <mergeCell ref="O69:P69"/>
    <mergeCell ref="C71:D71"/>
    <mergeCell ref="S71:Z73"/>
    <mergeCell ref="C72:D72"/>
    <mergeCell ref="C73:D73"/>
    <mergeCell ref="B67:Z67"/>
    <mergeCell ref="B68:B73"/>
    <mergeCell ref="C68:D69"/>
    <mergeCell ref="E68:P68"/>
    <mergeCell ref="Q68:R73"/>
    <mergeCell ref="S68:Z70"/>
    <mergeCell ref="E69:F69"/>
    <mergeCell ref="G69:H69"/>
    <mergeCell ref="I69:J69"/>
    <mergeCell ref="K69:L69"/>
    <mergeCell ref="G62:H62"/>
    <mergeCell ref="I62:J62"/>
    <mergeCell ref="K62:L62"/>
    <mergeCell ref="M62:N62"/>
    <mergeCell ref="C64:D64"/>
    <mergeCell ref="Q64:Z66"/>
    <mergeCell ref="C65:D65"/>
    <mergeCell ref="C66:D66"/>
    <mergeCell ref="Q57:Z59"/>
    <mergeCell ref="C58:D58"/>
    <mergeCell ref="C59:D59"/>
    <mergeCell ref="B60:Z60"/>
    <mergeCell ref="B61:B66"/>
    <mergeCell ref="C61:D62"/>
    <mergeCell ref="E61:N61"/>
    <mergeCell ref="O61:P66"/>
    <mergeCell ref="Q61:Z63"/>
    <mergeCell ref="E62:F62"/>
    <mergeCell ref="E55:F55"/>
    <mergeCell ref="G55:H55"/>
    <mergeCell ref="I55:J55"/>
    <mergeCell ref="K55:L55"/>
    <mergeCell ref="M55:N55"/>
    <mergeCell ref="C57:D57"/>
    <mergeCell ref="C50:D50"/>
    <mergeCell ref="S50:Z52"/>
    <mergeCell ref="C51:D51"/>
    <mergeCell ref="C52:D52"/>
    <mergeCell ref="B53:Z53"/>
    <mergeCell ref="B54:B59"/>
    <mergeCell ref="C54:D55"/>
    <mergeCell ref="E54:N54"/>
    <mergeCell ref="O54:P59"/>
    <mergeCell ref="Q54:Z56"/>
    <mergeCell ref="E48:F48"/>
    <mergeCell ref="G48:H48"/>
    <mergeCell ref="I48:J48"/>
    <mergeCell ref="K48:L48"/>
    <mergeCell ref="M48:N48"/>
    <mergeCell ref="O48:P48"/>
    <mergeCell ref="C43:D43"/>
    <mergeCell ref="O43:Z45"/>
    <mergeCell ref="C44:D44"/>
    <mergeCell ref="C45:D45"/>
    <mergeCell ref="B46:Z46"/>
    <mergeCell ref="B47:B52"/>
    <mergeCell ref="C47:D48"/>
    <mergeCell ref="E47:P47"/>
    <mergeCell ref="Q47:R52"/>
    <mergeCell ref="S47:Z49"/>
    <mergeCell ref="B39:Z39"/>
    <mergeCell ref="B40:B45"/>
    <mergeCell ref="C40:D41"/>
    <mergeCell ref="E40:L40"/>
    <mergeCell ref="M40:N45"/>
    <mergeCell ref="O40:Z42"/>
    <mergeCell ref="E41:F41"/>
    <mergeCell ref="G41:H41"/>
    <mergeCell ref="I41:J41"/>
    <mergeCell ref="K41:L41"/>
    <mergeCell ref="E34:F34"/>
    <mergeCell ref="G34:H34"/>
    <mergeCell ref="I34:J34"/>
    <mergeCell ref="K34:L34"/>
    <mergeCell ref="C36:D36"/>
    <mergeCell ref="O36:Z38"/>
    <mergeCell ref="C37:D37"/>
    <mergeCell ref="C38:D38"/>
    <mergeCell ref="C29:D29"/>
    <mergeCell ref="O29:Z31"/>
    <mergeCell ref="C30:D30"/>
    <mergeCell ref="C31:D31"/>
    <mergeCell ref="B32:Z32"/>
    <mergeCell ref="B33:B38"/>
    <mergeCell ref="C33:D34"/>
    <mergeCell ref="E33:L33"/>
    <mergeCell ref="M33:N38"/>
    <mergeCell ref="O33:Z35"/>
    <mergeCell ref="B25:Z25"/>
    <mergeCell ref="B26:B31"/>
    <mergeCell ref="C26:D27"/>
    <mergeCell ref="E26:L26"/>
    <mergeCell ref="M26:N31"/>
    <mergeCell ref="O26:Z28"/>
    <mergeCell ref="E27:F27"/>
    <mergeCell ref="G27:H27"/>
    <mergeCell ref="I27:J27"/>
    <mergeCell ref="K27:L27"/>
    <mergeCell ref="C22:D22"/>
    <mergeCell ref="Q22:Z24"/>
    <mergeCell ref="C23:D23"/>
    <mergeCell ref="C24:D24"/>
    <mergeCell ref="B13:C13"/>
    <mergeCell ref="B15:C15"/>
    <mergeCell ref="B16:C16"/>
    <mergeCell ref="B18:Z18"/>
    <mergeCell ref="B19:B24"/>
    <mergeCell ref="C19:D20"/>
    <mergeCell ref="E19:N19"/>
    <mergeCell ref="O19:P24"/>
    <mergeCell ref="Q19:Z21"/>
    <mergeCell ref="E20:F20"/>
    <mergeCell ref="B2:Z2"/>
    <mergeCell ref="B4:D5"/>
    <mergeCell ref="B6:D7"/>
    <mergeCell ref="B9:C9"/>
    <mergeCell ref="B10:C10"/>
    <mergeCell ref="B12:C12"/>
    <mergeCell ref="G20:H20"/>
    <mergeCell ref="I20:J20"/>
    <mergeCell ref="K20:L20"/>
    <mergeCell ref="M20:N2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959AD-2517-4CE7-A89A-8C5E3A319FD4}">
  <dimension ref="B2:P113"/>
  <sheetViews>
    <sheetView showGridLines="0" topLeftCell="A9" workbookViewId="0">
      <selection activeCell="L60" sqref="L60"/>
    </sheetView>
  </sheetViews>
  <sheetFormatPr baseColWidth="10" defaultColWidth="9.140625" defaultRowHeight="15"/>
  <cols>
    <col min="2" max="2" width="11.28515625" customWidth="1"/>
    <col min="3" max="3" width="25.140625" customWidth="1"/>
    <col min="4" max="4" width="19.28515625" style="63" customWidth="1"/>
    <col min="5" max="5" width="22" style="63" customWidth="1"/>
    <col min="6" max="6" width="13.85546875" style="61" customWidth="1"/>
    <col min="7" max="7" width="25.42578125" style="63" customWidth="1"/>
    <col min="8" max="8" width="19.140625" style="61" customWidth="1"/>
    <col min="9" max="9" width="15.28515625" style="61" customWidth="1"/>
    <col min="10" max="10" width="39.140625" style="61" customWidth="1"/>
    <col min="11" max="11" width="17.7109375" style="61" customWidth="1"/>
    <col min="12" max="12" width="43.140625" customWidth="1"/>
  </cols>
  <sheetData>
    <row r="2" spans="2:13" ht="21" customHeight="1">
      <c r="B2" s="1954" t="s">
        <v>816</v>
      </c>
      <c r="C2" s="1954"/>
      <c r="D2" s="1954"/>
      <c r="E2" s="1954"/>
      <c r="F2" s="1954"/>
      <c r="G2" s="1954"/>
      <c r="H2" s="1954"/>
      <c r="I2" s="1954"/>
      <c r="J2" s="1954"/>
      <c r="K2" s="1954"/>
      <c r="L2" s="1954"/>
    </row>
    <row r="3" spans="2:13" ht="30">
      <c r="B3" s="804" t="s">
        <v>817</v>
      </c>
      <c r="C3" s="804" t="s">
        <v>818</v>
      </c>
      <c r="D3" s="804" t="s">
        <v>819</v>
      </c>
      <c r="E3" s="804" t="s">
        <v>820</v>
      </c>
      <c r="F3" s="805" t="s">
        <v>821</v>
      </c>
      <c r="G3" s="804" t="s">
        <v>822</v>
      </c>
      <c r="H3" s="805" t="s">
        <v>823</v>
      </c>
      <c r="I3" s="806" t="s">
        <v>824</v>
      </c>
      <c r="J3" s="807" t="s">
        <v>825</v>
      </c>
      <c r="K3" s="808" t="s">
        <v>826</v>
      </c>
      <c r="L3" s="804" t="s">
        <v>827</v>
      </c>
    </row>
    <row r="4" spans="2:13" ht="18.75" customHeight="1">
      <c r="B4" s="825" t="s">
        <v>817</v>
      </c>
      <c r="C4" s="825" t="s">
        <v>818</v>
      </c>
      <c r="D4" s="825" t="s">
        <v>819</v>
      </c>
      <c r="E4" s="825" t="s">
        <v>820</v>
      </c>
      <c r="F4" s="825" t="s">
        <v>828</v>
      </c>
      <c r="G4" s="825" t="s">
        <v>822</v>
      </c>
      <c r="H4" s="825" t="s">
        <v>823</v>
      </c>
      <c r="I4" s="825" t="s">
        <v>824</v>
      </c>
      <c r="J4" s="825" t="s">
        <v>825</v>
      </c>
      <c r="K4" s="825" t="s">
        <v>826</v>
      </c>
      <c r="L4" s="825" t="s">
        <v>827</v>
      </c>
    </row>
    <row r="5" spans="2:13" ht="18.75" customHeight="1">
      <c r="B5" s="1950" t="s">
        <v>343</v>
      </c>
      <c r="C5" s="826" t="s">
        <v>829</v>
      </c>
      <c r="D5" s="828" t="s">
        <v>830</v>
      </c>
      <c r="E5" s="826">
        <v>10008721</v>
      </c>
      <c r="F5" s="826" t="s">
        <v>831</v>
      </c>
      <c r="G5" s="826" t="s">
        <v>832</v>
      </c>
      <c r="H5" s="830" t="s">
        <v>833</v>
      </c>
      <c r="I5" s="826" t="s">
        <v>37</v>
      </c>
      <c r="J5" s="830" t="s">
        <v>37</v>
      </c>
      <c r="K5" s="830" t="s">
        <v>37</v>
      </c>
      <c r="L5" s="1944" t="s">
        <v>834</v>
      </c>
    </row>
    <row r="6" spans="2:13" ht="18.75" customHeight="1">
      <c r="B6" s="1955"/>
      <c r="C6" s="826" t="s">
        <v>835</v>
      </c>
      <c r="D6" s="828" t="s">
        <v>830</v>
      </c>
      <c r="E6" s="826">
        <v>10008722</v>
      </c>
      <c r="F6" s="826" t="s">
        <v>831</v>
      </c>
      <c r="G6" s="826" t="s">
        <v>832</v>
      </c>
      <c r="H6" s="830" t="s">
        <v>833</v>
      </c>
      <c r="I6" s="826" t="s">
        <v>37</v>
      </c>
      <c r="J6" s="830" t="s">
        <v>37</v>
      </c>
      <c r="K6" s="830" t="s">
        <v>37</v>
      </c>
      <c r="L6" s="1946"/>
    </row>
    <row r="7" spans="2:13" ht="18.75" customHeight="1">
      <c r="B7" s="1955"/>
      <c r="C7" s="826" t="s">
        <v>836</v>
      </c>
      <c r="D7" s="828" t="s">
        <v>830</v>
      </c>
      <c r="E7" s="826">
        <v>10008738</v>
      </c>
      <c r="F7" s="826" t="s">
        <v>831</v>
      </c>
      <c r="G7" s="826" t="s">
        <v>832</v>
      </c>
      <c r="H7" s="830" t="s">
        <v>837</v>
      </c>
      <c r="I7" s="826">
        <v>4510009705</v>
      </c>
      <c r="J7" s="830" t="s">
        <v>838</v>
      </c>
      <c r="K7" s="831">
        <v>46065</v>
      </c>
      <c r="L7" s="1024" t="s">
        <v>839</v>
      </c>
    </row>
    <row r="8" spans="2:13" ht="15" customHeight="1">
      <c r="B8" s="1951"/>
      <c r="C8" s="826" t="s">
        <v>840</v>
      </c>
      <c r="D8" s="828" t="s">
        <v>830</v>
      </c>
      <c r="E8" s="826">
        <v>10008739</v>
      </c>
      <c r="F8" s="826" t="s">
        <v>831</v>
      </c>
      <c r="G8" s="826" t="s">
        <v>832</v>
      </c>
      <c r="H8" s="830" t="s">
        <v>837</v>
      </c>
      <c r="I8" s="826">
        <v>4510009708</v>
      </c>
      <c r="J8" s="830" t="s">
        <v>838</v>
      </c>
      <c r="K8" s="831">
        <v>46064</v>
      </c>
      <c r="L8" s="1024" t="s">
        <v>839</v>
      </c>
    </row>
    <row r="9" spans="2:13" ht="18.75" customHeight="1">
      <c r="B9" s="1950" t="s">
        <v>346</v>
      </c>
      <c r="C9" s="826" t="s">
        <v>829</v>
      </c>
      <c r="D9" s="828" t="s">
        <v>830</v>
      </c>
      <c r="E9" s="826">
        <v>10008727</v>
      </c>
      <c r="F9" s="826" t="s">
        <v>841</v>
      </c>
      <c r="G9" s="826" t="s">
        <v>832</v>
      </c>
      <c r="H9" s="830" t="s">
        <v>842</v>
      </c>
      <c r="I9" s="1950">
        <v>4510010989</v>
      </c>
      <c r="J9" s="1952" t="s">
        <v>843</v>
      </c>
      <c r="K9" s="1956">
        <v>46241</v>
      </c>
      <c r="L9" s="1024" t="s">
        <v>37</v>
      </c>
    </row>
    <row r="10" spans="2:13" ht="19.5" customHeight="1">
      <c r="B10" s="1955"/>
      <c r="C10" s="826" t="s">
        <v>835</v>
      </c>
      <c r="D10" s="828" t="s">
        <v>830</v>
      </c>
      <c r="E10" s="826">
        <v>10008728</v>
      </c>
      <c r="F10" s="826" t="s">
        <v>831</v>
      </c>
      <c r="G10" s="826" t="s">
        <v>832</v>
      </c>
      <c r="H10" s="830" t="s">
        <v>842</v>
      </c>
      <c r="I10" s="1951"/>
      <c r="J10" s="1953"/>
      <c r="K10" s="1957"/>
      <c r="L10" s="1024" t="s">
        <v>37</v>
      </c>
    </row>
    <row r="11" spans="2:13" ht="18.75" customHeight="1">
      <c r="B11" s="1955"/>
      <c r="C11" s="826" t="s">
        <v>836</v>
      </c>
      <c r="D11" s="828" t="s">
        <v>37</v>
      </c>
      <c r="E11" s="826"/>
      <c r="F11" s="826" t="s">
        <v>37</v>
      </c>
      <c r="G11" s="826" t="s">
        <v>37</v>
      </c>
      <c r="H11" s="830" t="s">
        <v>37</v>
      </c>
      <c r="I11" s="826" t="s">
        <v>37</v>
      </c>
      <c r="J11" s="830" t="s">
        <v>37</v>
      </c>
      <c r="K11" s="830" t="s">
        <v>37</v>
      </c>
      <c r="L11" s="1024" t="s">
        <v>37</v>
      </c>
    </row>
    <row r="12" spans="2:13" ht="18.75">
      <c r="B12" s="1951"/>
      <c r="C12" s="826" t="s">
        <v>840</v>
      </c>
      <c r="D12" s="828" t="s">
        <v>37</v>
      </c>
      <c r="E12" s="826"/>
      <c r="F12" s="826" t="s">
        <v>37</v>
      </c>
      <c r="G12" s="826" t="s">
        <v>37</v>
      </c>
      <c r="H12" s="830" t="s">
        <v>37</v>
      </c>
      <c r="I12" s="826" t="s">
        <v>37</v>
      </c>
      <c r="J12" s="830" t="s">
        <v>37</v>
      </c>
      <c r="K12" s="830" t="s">
        <v>37</v>
      </c>
      <c r="L12" s="1024" t="s">
        <v>37</v>
      </c>
    </row>
    <row r="13" spans="2:13" ht="18.75" customHeight="1">
      <c r="B13" s="833" t="s">
        <v>363</v>
      </c>
      <c r="C13" s="826" t="s">
        <v>829</v>
      </c>
      <c r="D13" s="829" t="s">
        <v>844</v>
      </c>
      <c r="E13" s="827" t="s">
        <v>844</v>
      </c>
      <c r="F13" s="827" t="s">
        <v>844</v>
      </c>
      <c r="G13" s="827" t="s">
        <v>844</v>
      </c>
      <c r="H13" s="830" t="s">
        <v>837</v>
      </c>
      <c r="I13" s="826" t="s">
        <v>37</v>
      </c>
      <c r="J13" s="830" t="s">
        <v>838</v>
      </c>
      <c r="K13" s="830" t="s">
        <v>37</v>
      </c>
      <c r="L13" s="1024" t="s">
        <v>845</v>
      </c>
    </row>
    <row r="14" spans="2:13" ht="18.75" customHeight="1">
      <c r="B14" s="1950" t="s">
        <v>360</v>
      </c>
      <c r="C14" s="826" t="s">
        <v>829</v>
      </c>
      <c r="D14" s="828" t="s">
        <v>830</v>
      </c>
      <c r="E14" s="826">
        <v>10008618</v>
      </c>
      <c r="F14" s="826" t="s">
        <v>846</v>
      </c>
      <c r="G14" s="826" t="s">
        <v>832</v>
      </c>
      <c r="H14" s="830" t="s">
        <v>833</v>
      </c>
      <c r="I14" s="826" t="s">
        <v>37</v>
      </c>
      <c r="J14" s="830" t="s">
        <v>37</v>
      </c>
      <c r="K14" s="830" t="s">
        <v>37</v>
      </c>
      <c r="L14" s="1944" t="s">
        <v>847</v>
      </c>
    </row>
    <row r="15" spans="2:13" ht="18.75" customHeight="1">
      <c r="B15" s="1955"/>
      <c r="C15" s="826" t="s">
        <v>835</v>
      </c>
      <c r="D15" s="828" t="s">
        <v>830</v>
      </c>
      <c r="E15" s="826">
        <v>10008619</v>
      </c>
      <c r="F15" s="826" t="s">
        <v>848</v>
      </c>
      <c r="G15" s="826" t="s">
        <v>832</v>
      </c>
      <c r="H15" s="830" t="s">
        <v>833</v>
      </c>
      <c r="I15" s="826" t="s">
        <v>37</v>
      </c>
      <c r="J15" s="830" t="s">
        <v>37</v>
      </c>
      <c r="K15" s="830" t="s">
        <v>37</v>
      </c>
      <c r="L15" s="1946"/>
      <c r="M15" t="s">
        <v>849</v>
      </c>
    </row>
    <row r="16" spans="2:13" ht="18.75" customHeight="1">
      <c r="B16" s="1955"/>
      <c r="C16" s="826" t="s">
        <v>836</v>
      </c>
      <c r="D16" s="828" t="s">
        <v>37</v>
      </c>
      <c r="E16" s="826"/>
      <c r="F16" s="826" t="s">
        <v>37</v>
      </c>
      <c r="G16" s="826" t="s">
        <v>37</v>
      </c>
      <c r="H16" s="830" t="s">
        <v>37</v>
      </c>
      <c r="I16" s="826" t="s">
        <v>37</v>
      </c>
      <c r="J16" s="830" t="s">
        <v>37</v>
      </c>
      <c r="K16" s="830" t="s">
        <v>37</v>
      </c>
      <c r="L16" s="1024" t="s">
        <v>37</v>
      </c>
    </row>
    <row r="17" spans="2:13" ht="18.75">
      <c r="B17" s="1951"/>
      <c r="C17" s="826" t="s">
        <v>840</v>
      </c>
      <c r="D17" s="828" t="s">
        <v>37</v>
      </c>
      <c r="E17" s="826"/>
      <c r="F17" s="826" t="s">
        <v>37</v>
      </c>
      <c r="G17" s="826" t="s">
        <v>37</v>
      </c>
      <c r="H17" s="830" t="s">
        <v>37</v>
      </c>
      <c r="I17" s="826" t="s">
        <v>37</v>
      </c>
      <c r="J17" s="830" t="s">
        <v>37</v>
      </c>
      <c r="K17" s="830" t="s">
        <v>37</v>
      </c>
      <c r="L17" s="1024" t="s">
        <v>37</v>
      </c>
    </row>
    <row r="18" spans="2:13" ht="18.75" customHeight="1">
      <c r="B18" s="1950" t="s">
        <v>389</v>
      </c>
      <c r="C18" s="826" t="s">
        <v>829</v>
      </c>
      <c r="D18" s="828" t="s">
        <v>830</v>
      </c>
      <c r="E18" s="826">
        <v>10008741</v>
      </c>
      <c r="F18" s="826" t="s">
        <v>841</v>
      </c>
      <c r="G18" s="826" t="s">
        <v>832</v>
      </c>
      <c r="H18" s="830" t="s">
        <v>833</v>
      </c>
      <c r="I18" s="826" t="s">
        <v>37</v>
      </c>
      <c r="J18" s="830" t="s">
        <v>37</v>
      </c>
      <c r="K18" s="830" t="s">
        <v>37</v>
      </c>
      <c r="L18" s="1944" t="s">
        <v>850</v>
      </c>
    </row>
    <row r="19" spans="2:13" ht="18.75" customHeight="1">
      <c r="B19" s="1955"/>
      <c r="C19" s="826" t="s">
        <v>835</v>
      </c>
      <c r="D19" s="828" t="s">
        <v>830</v>
      </c>
      <c r="E19" s="826">
        <v>10008742</v>
      </c>
      <c r="F19" s="826" t="s">
        <v>846</v>
      </c>
      <c r="G19" s="826" t="s">
        <v>832</v>
      </c>
      <c r="H19" s="830" t="s">
        <v>833</v>
      </c>
      <c r="I19" s="826" t="s">
        <v>37</v>
      </c>
      <c r="J19" s="830" t="s">
        <v>37</v>
      </c>
      <c r="K19" s="830" t="s">
        <v>37</v>
      </c>
      <c r="L19" s="1946"/>
    </row>
    <row r="20" spans="2:13" ht="18.75" customHeight="1">
      <c r="B20" s="1955"/>
      <c r="C20" s="826" t="s">
        <v>836</v>
      </c>
      <c r="D20" s="828" t="s">
        <v>37</v>
      </c>
      <c r="E20" s="834"/>
      <c r="F20" s="834" t="s">
        <v>37</v>
      </c>
      <c r="G20" s="834" t="s">
        <v>37</v>
      </c>
      <c r="H20" s="835" t="s">
        <v>37</v>
      </c>
      <c r="I20" s="834" t="s">
        <v>37</v>
      </c>
      <c r="J20" s="835" t="s">
        <v>37</v>
      </c>
      <c r="K20" s="835" t="s">
        <v>37</v>
      </c>
      <c r="L20" s="1024" t="s">
        <v>37</v>
      </c>
    </row>
    <row r="21" spans="2:13" ht="18.75" customHeight="1">
      <c r="B21" s="1955"/>
      <c r="C21" s="834" t="s">
        <v>840</v>
      </c>
      <c r="D21" s="836" t="s">
        <v>37</v>
      </c>
      <c r="E21" s="837"/>
      <c r="F21" s="837" t="s">
        <v>37</v>
      </c>
      <c r="G21" s="837" t="s">
        <v>37</v>
      </c>
      <c r="H21" s="838" t="s">
        <v>37</v>
      </c>
      <c r="I21" s="837" t="s">
        <v>37</v>
      </c>
      <c r="J21" s="838" t="s">
        <v>37</v>
      </c>
      <c r="K21" s="839" t="s">
        <v>37</v>
      </c>
      <c r="L21" s="1025" t="s">
        <v>37</v>
      </c>
    </row>
    <row r="22" spans="2:13" ht="21" customHeight="1">
      <c r="B22" s="1958" t="s">
        <v>348</v>
      </c>
      <c r="C22" s="833" t="s">
        <v>829</v>
      </c>
      <c r="D22" s="1959" t="s">
        <v>830</v>
      </c>
      <c r="E22" s="1950">
        <v>10005272</v>
      </c>
      <c r="F22" s="1950" t="s">
        <v>851</v>
      </c>
      <c r="G22" s="1950" t="s">
        <v>832</v>
      </c>
      <c r="H22" s="1952" t="s">
        <v>842</v>
      </c>
      <c r="I22" s="1950">
        <v>4510006698</v>
      </c>
      <c r="J22" s="1952" t="s">
        <v>843</v>
      </c>
      <c r="K22" s="1956" t="s">
        <v>852</v>
      </c>
      <c r="L22" s="1944" t="s">
        <v>853</v>
      </c>
    </row>
    <row r="23" spans="2:13" ht="10.5" customHeight="1">
      <c r="B23" s="1958"/>
      <c r="C23" s="833" t="s">
        <v>835</v>
      </c>
      <c r="D23" s="1960"/>
      <c r="E23" s="1951"/>
      <c r="F23" s="1951"/>
      <c r="G23" s="1951"/>
      <c r="H23" s="1953"/>
      <c r="I23" s="1951"/>
      <c r="J23" s="1953"/>
      <c r="K23" s="1957"/>
      <c r="L23" s="1946"/>
    </row>
    <row r="24" spans="2:13">
      <c r="L24" s="1026"/>
    </row>
    <row r="25" spans="2:13" s="260" customFormat="1" ht="18.75">
      <c r="B25" s="833" t="s">
        <v>381</v>
      </c>
      <c r="C25" s="833" t="s">
        <v>829</v>
      </c>
      <c r="D25" s="840" t="s">
        <v>830</v>
      </c>
      <c r="E25" s="833">
        <v>10008808</v>
      </c>
      <c r="F25" s="841" t="s">
        <v>854</v>
      </c>
      <c r="G25" s="833" t="s">
        <v>832</v>
      </c>
      <c r="H25" s="160" t="s">
        <v>842</v>
      </c>
      <c r="I25" s="842">
        <v>4510011229</v>
      </c>
      <c r="J25" s="160" t="s">
        <v>855</v>
      </c>
      <c r="K25" s="160" t="s">
        <v>856</v>
      </c>
      <c r="L25" s="1027" t="s">
        <v>37</v>
      </c>
    </row>
    <row r="26" spans="2:13" ht="18.75">
      <c r="B26" s="832" t="s">
        <v>857</v>
      </c>
      <c r="C26" s="826" t="s">
        <v>829</v>
      </c>
      <c r="D26" s="829" t="s">
        <v>844</v>
      </c>
      <c r="E26" s="827" t="s">
        <v>844</v>
      </c>
      <c r="F26" s="827" t="s">
        <v>844</v>
      </c>
      <c r="G26" s="827" t="s">
        <v>844</v>
      </c>
      <c r="H26" s="827" t="s">
        <v>844</v>
      </c>
      <c r="I26" s="827" t="s">
        <v>844</v>
      </c>
      <c r="J26" s="827" t="s">
        <v>844</v>
      </c>
      <c r="K26" s="827" t="s">
        <v>844</v>
      </c>
      <c r="L26" s="1024" t="s">
        <v>858</v>
      </c>
    </row>
    <row r="27" spans="2:13" ht="18.75">
      <c r="B27" s="832" t="s">
        <v>414</v>
      </c>
      <c r="C27" s="826" t="s">
        <v>829</v>
      </c>
      <c r="D27" s="829" t="s">
        <v>844</v>
      </c>
      <c r="E27" s="827" t="s">
        <v>844</v>
      </c>
      <c r="F27" s="827" t="s">
        <v>844</v>
      </c>
      <c r="G27" s="827" t="s">
        <v>844</v>
      </c>
      <c r="H27" s="827" t="s">
        <v>844</v>
      </c>
      <c r="I27" s="827" t="s">
        <v>844</v>
      </c>
      <c r="J27" s="827" t="s">
        <v>844</v>
      </c>
      <c r="K27" s="827" t="s">
        <v>844</v>
      </c>
      <c r="L27" s="1028" t="s">
        <v>844</v>
      </c>
    </row>
    <row r="28" spans="2:13" ht="18.75">
      <c r="B28" s="832" t="s">
        <v>366</v>
      </c>
      <c r="C28" s="826" t="s">
        <v>829</v>
      </c>
      <c r="D28" s="828" t="s">
        <v>830</v>
      </c>
      <c r="E28" s="826">
        <v>10009210</v>
      </c>
      <c r="F28" s="843" t="s">
        <v>859</v>
      </c>
      <c r="G28" s="833" t="s">
        <v>832</v>
      </c>
      <c r="H28" s="549" t="s">
        <v>833</v>
      </c>
      <c r="I28" s="550" t="s">
        <v>37</v>
      </c>
      <c r="J28" s="549" t="s">
        <v>37</v>
      </c>
      <c r="K28" s="549" t="s">
        <v>37</v>
      </c>
      <c r="L28" s="1024" t="s">
        <v>860</v>
      </c>
    </row>
    <row r="29" spans="2:13" ht="18.75">
      <c r="B29" s="832" t="s">
        <v>411</v>
      </c>
      <c r="C29" s="826" t="s">
        <v>829</v>
      </c>
      <c r="D29" s="828" t="s">
        <v>830</v>
      </c>
      <c r="E29" s="826">
        <v>10004301</v>
      </c>
      <c r="F29" s="843" t="s">
        <v>861</v>
      </c>
      <c r="G29" s="833" t="s">
        <v>832</v>
      </c>
      <c r="H29" s="549" t="s">
        <v>842</v>
      </c>
      <c r="I29" s="550">
        <v>4510009513</v>
      </c>
      <c r="J29" s="549" t="s">
        <v>855</v>
      </c>
      <c r="K29" s="844">
        <v>46192</v>
      </c>
      <c r="L29" s="1024" t="s">
        <v>858</v>
      </c>
    </row>
    <row r="30" spans="2:13" ht="27.75" customHeight="1">
      <c r="B30" s="832" t="s">
        <v>605</v>
      </c>
      <c r="C30" s="826" t="s">
        <v>829</v>
      </c>
      <c r="D30" s="828" t="s">
        <v>830</v>
      </c>
      <c r="E30" s="826">
        <v>10005875</v>
      </c>
      <c r="F30" s="843" t="s">
        <v>862</v>
      </c>
      <c r="G30" s="833" t="s">
        <v>832</v>
      </c>
      <c r="H30" s="549" t="s">
        <v>842</v>
      </c>
      <c r="I30" s="550">
        <v>4510010031</v>
      </c>
      <c r="J30" s="549" t="s">
        <v>855</v>
      </c>
      <c r="K30" s="844">
        <v>46206</v>
      </c>
      <c r="L30" s="1024" t="s">
        <v>863</v>
      </c>
      <c r="M30" t="s">
        <v>864</v>
      </c>
    </row>
    <row r="31" spans="2:13" ht="27" customHeight="1">
      <c r="B31" s="832" t="s">
        <v>383</v>
      </c>
      <c r="C31" s="826" t="s">
        <v>829</v>
      </c>
      <c r="D31" s="828" t="s">
        <v>830</v>
      </c>
      <c r="E31" s="826">
        <v>10008630</v>
      </c>
      <c r="F31" s="843" t="s">
        <v>854</v>
      </c>
      <c r="G31" s="833" t="s">
        <v>832</v>
      </c>
      <c r="H31" s="549" t="s">
        <v>842</v>
      </c>
      <c r="I31" s="550">
        <v>4510011646</v>
      </c>
      <c r="J31" s="549" t="s">
        <v>855</v>
      </c>
      <c r="K31" s="549" t="s">
        <v>865</v>
      </c>
      <c r="L31" s="1024" t="s">
        <v>866</v>
      </c>
    </row>
    <row r="32" spans="2:13" ht="32.25" customHeight="1">
      <c r="B32" s="832" t="s">
        <v>391</v>
      </c>
      <c r="C32" s="826" t="s">
        <v>829</v>
      </c>
      <c r="D32" s="828" t="s">
        <v>830</v>
      </c>
      <c r="E32" s="826">
        <v>10008737</v>
      </c>
      <c r="F32" s="843" t="s">
        <v>867</v>
      </c>
      <c r="G32" s="833" t="s">
        <v>832</v>
      </c>
      <c r="H32" s="549" t="s">
        <v>842</v>
      </c>
      <c r="I32" s="550">
        <v>4510011157</v>
      </c>
      <c r="J32" s="549" t="s">
        <v>855</v>
      </c>
      <c r="K32" s="844">
        <v>46213</v>
      </c>
      <c r="L32" s="1024" t="s">
        <v>868</v>
      </c>
    </row>
    <row r="33" spans="2:16" ht="15.75" customHeight="1">
      <c r="B33" s="1950" t="s">
        <v>352</v>
      </c>
      <c r="C33" s="1950" t="s">
        <v>829</v>
      </c>
      <c r="D33" s="1959" t="s">
        <v>869</v>
      </c>
      <c r="E33" s="826">
        <v>10010751</v>
      </c>
      <c r="F33" s="843" t="s">
        <v>870</v>
      </c>
      <c r="G33" s="1950" t="s">
        <v>832</v>
      </c>
      <c r="H33" s="1962" t="s">
        <v>842</v>
      </c>
      <c r="I33" s="550">
        <v>4510012802</v>
      </c>
      <c r="J33" s="1962" t="s">
        <v>871</v>
      </c>
      <c r="K33" s="1947">
        <v>46183</v>
      </c>
      <c r="L33" s="1944" t="s">
        <v>872</v>
      </c>
    </row>
    <row r="34" spans="2:16" ht="15.75" customHeight="1">
      <c r="B34" s="1955"/>
      <c r="C34" s="1955"/>
      <c r="D34" s="1961"/>
      <c r="E34" s="826">
        <v>10011283</v>
      </c>
      <c r="F34" s="1965" t="s">
        <v>873</v>
      </c>
      <c r="G34" s="1955"/>
      <c r="H34" s="1963"/>
      <c r="I34" s="550">
        <v>4510012982</v>
      </c>
      <c r="J34" s="1963"/>
      <c r="K34" s="1948"/>
      <c r="L34" s="1945"/>
    </row>
    <row r="35" spans="2:16" ht="18.75" customHeight="1">
      <c r="B35" s="1951"/>
      <c r="C35" s="1951"/>
      <c r="D35" s="1960"/>
      <c r="E35" s="826">
        <v>10011426</v>
      </c>
      <c r="F35" s="1966"/>
      <c r="G35" s="1951"/>
      <c r="H35" s="1964"/>
      <c r="I35" s="550">
        <v>4510013079</v>
      </c>
      <c r="J35" s="1964"/>
      <c r="K35" s="1949"/>
      <c r="L35" s="1946"/>
    </row>
    <row r="36" spans="2:16" ht="18.75" customHeight="1">
      <c r="B36" s="832" t="s">
        <v>387</v>
      </c>
      <c r="C36" s="826" t="s">
        <v>829</v>
      </c>
      <c r="D36" s="828" t="s">
        <v>869</v>
      </c>
      <c r="E36" s="826">
        <v>10010752</v>
      </c>
      <c r="F36" s="843" t="s">
        <v>870</v>
      </c>
      <c r="G36" s="833" t="s">
        <v>832</v>
      </c>
      <c r="H36" s="549" t="s">
        <v>842</v>
      </c>
      <c r="I36" s="550">
        <v>4510012419</v>
      </c>
      <c r="J36" s="549" t="s">
        <v>871</v>
      </c>
      <c r="K36" s="844">
        <v>46218</v>
      </c>
      <c r="L36" s="1024"/>
    </row>
    <row r="37" spans="2:16" ht="18.75" customHeight="1"/>
    <row r="38" spans="2:16" ht="18.75" customHeight="1">
      <c r="L38" s="61"/>
      <c r="M38" s="61"/>
      <c r="N38" s="61"/>
    </row>
    <row r="39" spans="2:16" ht="18.75" customHeight="1"/>
    <row r="40" spans="2:16" ht="18.75" customHeight="1">
      <c r="B40" s="1938" t="s">
        <v>874</v>
      </c>
      <c r="C40" s="1939"/>
      <c r="D40" s="1939"/>
      <c r="E40" s="1939"/>
      <c r="F40" s="1939"/>
      <c r="G40" s="1939"/>
      <c r="H40" s="1939"/>
      <c r="I40" s="1939"/>
      <c r="J40" s="1939"/>
      <c r="K40" s="1939"/>
      <c r="L40" s="1939"/>
      <c r="M40" s="1939"/>
      <c r="N40" s="1939"/>
      <c r="O40" s="1939"/>
      <c r="P40" s="1940"/>
    </row>
    <row r="41" spans="2:16" ht="18.75" customHeight="1">
      <c r="B41" s="1941"/>
      <c r="C41" s="1941"/>
      <c r="D41" s="1941"/>
      <c r="E41" s="1941"/>
      <c r="F41" s="1941"/>
      <c r="G41" s="1941"/>
      <c r="H41" s="1941"/>
      <c r="I41" s="1941"/>
      <c r="J41" s="1941"/>
      <c r="K41" s="1941"/>
      <c r="L41" s="1941"/>
      <c r="M41" s="1941"/>
      <c r="N41" s="1941"/>
      <c r="O41" s="1941"/>
      <c r="P41" s="1941"/>
    </row>
    <row r="42" spans="2:16" ht="18.75" customHeight="1">
      <c r="B42" s="990" t="s">
        <v>875</v>
      </c>
      <c r="C42" s="991" t="s">
        <v>876</v>
      </c>
      <c r="D42" s="992" t="s">
        <v>877</v>
      </c>
      <c r="E42" s="993" t="s">
        <v>755</v>
      </c>
      <c r="F42" s="994">
        <v>46079</v>
      </c>
      <c r="G42" s="994">
        <v>46107</v>
      </c>
      <c r="H42" s="993" t="s">
        <v>878</v>
      </c>
      <c r="I42" s="994">
        <v>46168</v>
      </c>
      <c r="J42" s="994">
        <v>46199</v>
      </c>
      <c r="K42" s="994">
        <v>46229</v>
      </c>
      <c r="L42" s="993" t="s">
        <v>879</v>
      </c>
      <c r="M42" s="993" t="s">
        <v>880</v>
      </c>
      <c r="N42" s="994">
        <v>46321</v>
      </c>
      <c r="O42" s="994">
        <v>46352</v>
      </c>
      <c r="P42" s="995" t="s">
        <v>881</v>
      </c>
    </row>
    <row r="43" spans="2:16" ht="15.75" customHeight="1">
      <c r="B43" s="1942" t="s">
        <v>882</v>
      </c>
      <c r="C43" s="996" t="s">
        <v>343</v>
      </c>
      <c r="D43" s="997" t="s">
        <v>883</v>
      </c>
      <c r="E43" s="998" t="s">
        <v>37</v>
      </c>
      <c r="F43" s="999" t="s">
        <v>37</v>
      </c>
      <c r="G43" s="999" t="s">
        <v>37</v>
      </c>
      <c r="H43" s="999" t="s">
        <v>37</v>
      </c>
      <c r="I43" s="999" t="s">
        <v>37</v>
      </c>
      <c r="J43" s="999" t="s">
        <v>37</v>
      </c>
      <c r="K43" s="999" t="s">
        <v>37</v>
      </c>
      <c r="L43" s="999" t="s">
        <v>37</v>
      </c>
      <c r="M43" s="999" t="s">
        <v>37</v>
      </c>
      <c r="N43" s="999" t="s">
        <v>37</v>
      </c>
      <c r="O43" s="999" t="s">
        <v>37</v>
      </c>
      <c r="P43" s="1000" t="s">
        <v>37</v>
      </c>
    </row>
    <row r="44" spans="2:16" ht="15.75" customHeight="1">
      <c r="B44" s="1942"/>
      <c r="C44" s="996" t="s">
        <v>346</v>
      </c>
      <c r="D44" s="1001">
        <v>46077</v>
      </c>
      <c r="E44" s="1002" t="s">
        <v>37</v>
      </c>
      <c r="F44" s="1003" t="s">
        <v>37</v>
      </c>
      <c r="G44" s="1003" t="s">
        <v>37</v>
      </c>
      <c r="H44" s="1003" t="s">
        <v>37</v>
      </c>
      <c r="I44" s="1003" t="s">
        <v>37</v>
      </c>
      <c r="J44" s="1003" t="s">
        <v>37</v>
      </c>
      <c r="K44" s="1003" t="s">
        <v>37</v>
      </c>
      <c r="L44" s="1003" t="s">
        <v>37</v>
      </c>
      <c r="M44" s="1003" t="s">
        <v>37</v>
      </c>
      <c r="N44" s="1003" t="s">
        <v>37</v>
      </c>
      <c r="O44" s="1003" t="s">
        <v>37</v>
      </c>
      <c r="P44" s="1000" t="s">
        <v>37</v>
      </c>
    </row>
    <row r="45" spans="2:16">
      <c r="B45" s="1942"/>
      <c r="C45" s="996" t="s">
        <v>363</v>
      </c>
      <c r="D45" s="1004" t="s">
        <v>884</v>
      </c>
      <c r="E45" s="1002" t="s">
        <v>37</v>
      </c>
      <c r="F45" s="1003" t="s">
        <v>37</v>
      </c>
      <c r="G45" s="1003" t="s">
        <v>37</v>
      </c>
      <c r="H45" s="1003" t="s">
        <v>37</v>
      </c>
      <c r="I45" s="1003" t="s">
        <v>37</v>
      </c>
      <c r="J45" s="1003" t="s">
        <v>37</v>
      </c>
      <c r="K45" s="1003" t="s">
        <v>37</v>
      </c>
      <c r="L45" s="1003" t="s">
        <v>37</v>
      </c>
      <c r="M45" s="1003" t="s">
        <v>37</v>
      </c>
      <c r="N45" s="1003" t="s">
        <v>37</v>
      </c>
      <c r="O45" s="1003" t="s">
        <v>37</v>
      </c>
      <c r="P45" s="1000" t="s">
        <v>37</v>
      </c>
    </row>
    <row r="46" spans="2:16">
      <c r="B46" s="1942"/>
      <c r="C46" s="996" t="s">
        <v>356</v>
      </c>
      <c r="D46" s="1001">
        <v>46078</v>
      </c>
      <c r="E46" s="1002" t="s">
        <v>37</v>
      </c>
      <c r="F46" s="1003" t="s">
        <v>37</v>
      </c>
      <c r="G46" s="1003" t="s">
        <v>37</v>
      </c>
      <c r="H46" s="1003" t="s">
        <v>37</v>
      </c>
      <c r="I46" s="1003" t="s">
        <v>37</v>
      </c>
      <c r="J46" s="1003" t="s">
        <v>37</v>
      </c>
      <c r="K46" s="1003" t="s">
        <v>37</v>
      </c>
      <c r="L46" s="1003" t="s">
        <v>37</v>
      </c>
      <c r="M46" s="1003" t="s">
        <v>37</v>
      </c>
      <c r="N46" s="1003" t="s">
        <v>37</v>
      </c>
      <c r="O46" s="1003" t="s">
        <v>37</v>
      </c>
      <c r="P46" s="1000" t="s">
        <v>37</v>
      </c>
    </row>
    <row r="47" spans="2:16">
      <c r="B47" s="1942"/>
      <c r="C47" s="996" t="s">
        <v>358</v>
      </c>
      <c r="D47" s="1001">
        <v>46228</v>
      </c>
      <c r="E47" s="1002" t="s">
        <v>37</v>
      </c>
      <c r="F47" s="1003" t="s">
        <v>37</v>
      </c>
      <c r="G47" s="1003" t="s">
        <v>37</v>
      </c>
      <c r="H47" s="1003" t="s">
        <v>37</v>
      </c>
      <c r="I47" s="1003" t="s">
        <v>37</v>
      </c>
      <c r="J47" s="1003" t="s">
        <v>37</v>
      </c>
      <c r="K47" s="1003" t="s">
        <v>37</v>
      </c>
      <c r="L47" s="1003" t="s">
        <v>37</v>
      </c>
      <c r="M47" s="1003" t="s">
        <v>37</v>
      </c>
      <c r="N47" s="1003" t="s">
        <v>37</v>
      </c>
      <c r="O47" s="1003" t="s">
        <v>37</v>
      </c>
      <c r="P47" s="1000" t="s">
        <v>37</v>
      </c>
    </row>
    <row r="48" spans="2:16">
      <c r="B48" s="1942"/>
      <c r="C48" s="996" t="s">
        <v>377</v>
      </c>
      <c r="D48" s="1001">
        <v>46228</v>
      </c>
      <c r="E48" s="1005" t="s">
        <v>37</v>
      </c>
      <c r="F48" s="1003" t="s">
        <v>37</v>
      </c>
      <c r="G48" s="1003" t="s">
        <v>37</v>
      </c>
      <c r="H48" s="1003" t="s">
        <v>37</v>
      </c>
      <c r="I48" s="1003" t="s">
        <v>37</v>
      </c>
      <c r="J48" s="1003" t="s">
        <v>37</v>
      </c>
      <c r="K48" s="1003" t="s">
        <v>37</v>
      </c>
      <c r="L48" s="1003" t="s">
        <v>37</v>
      </c>
      <c r="M48" s="1003" t="s">
        <v>37</v>
      </c>
      <c r="N48" s="1003" t="s">
        <v>37</v>
      </c>
      <c r="O48" s="1003" t="s">
        <v>37</v>
      </c>
      <c r="P48" s="1000" t="s">
        <v>37</v>
      </c>
    </row>
    <row r="49" spans="2:16">
      <c r="B49" s="1942"/>
      <c r="C49" s="996" t="s">
        <v>360</v>
      </c>
      <c r="D49" s="1001">
        <v>46318</v>
      </c>
      <c r="E49" s="1002" t="s">
        <v>37</v>
      </c>
      <c r="F49" s="1003" t="s">
        <v>37</v>
      </c>
      <c r="G49" s="1003" t="s">
        <v>37</v>
      </c>
      <c r="H49" s="1003" t="s">
        <v>37</v>
      </c>
      <c r="I49" s="1003" t="s">
        <v>37</v>
      </c>
      <c r="J49" s="1003" t="s">
        <v>37</v>
      </c>
      <c r="K49" s="1006"/>
      <c r="L49" s="1007" t="s">
        <v>37</v>
      </c>
      <c r="M49" s="1008" t="s">
        <v>37</v>
      </c>
      <c r="N49" s="1003" t="s">
        <v>37</v>
      </c>
      <c r="O49" s="1003" t="s">
        <v>37</v>
      </c>
      <c r="P49" s="1000" t="s">
        <v>37</v>
      </c>
    </row>
    <row r="50" spans="2:16">
      <c r="B50" s="1942"/>
      <c r="C50" s="996" t="s">
        <v>389</v>
      </c>
      <c r="D50" s="1001">
        <v>46106</v>
      </c>
      <c r="E50" s="1002" t="s">
        <v>37</v>
      </c>
      <c r="F50" s="1003" t="s">
        <v>37</v>
      </c>
      <c r="G50" s="1003" t="s">
        <v>37</v>
      </c>
      <c r="H50" s="1003" t="s">
        <v>37</v>
      </c>
      <c r="I50" s="1003" t="s">
        <v>37</v>
      </c>
      <c r="J50" s="1003" t="s">
        <v>37</v>
      </c>
      <c r="K50" s="1009" t="s">
        <v>37</v>
      </c>
      <c r="L50" s="1003" t="s">
        <v>37</v>
      </c>
      <c r="M50" s="1003" t="s">
        <v>37</v>
      </c>
      <c r="N50" s="1003" t="s">
        <v>37</v>
      </c>
      <c r="O50" s="1003" t="s">
        <v>37</v>
      </c>
      <c r="P50" s="1000" t="s">
        <v>37</v>
      </c>
    </row>
    <row r="51" spans="2:16">
      <c r="B51" s="1943"/>
      <c r="C51" s="1010" t="s">
        <v>348</v>
      </c>
      <c r="D51" s="1011" t="s">
        <v>885</v>
      </c>
      <c r="E51" s="1012" t="s">
        <v>37</v>
      </c>
      <c r="F51" s="1013" t="s">
        <v>37</v>
      </c>
      <c r="G51" s="1013" t="s">
        <v>37</v>
      </c>
      <c r="H51" s="1013" t="s">
        <v>37</v>
      </c>
      <c r="I51" s="1013" t="s">
        <v>37</v>
      </c>
      <c r="J51" s="1013" t="s">
        <v>37</v>
      </c>
      <c r="K51" s="1013" t="s">
        <v>37</v>
      </c>
      <c r="L51" s="1013" t="s">
        <v>37</v>
      </c>
      <c r="M51" s="1013" t="s">
        <v>37</v>
      </c>
      <c r="N51" s="1013" t="s">
        <v>37</v>
      </c>
      <c r="O51" s="1013" t="s">
        <v>37</v>
      </c>
      <c r="P51" s="1014" t="s">
        <v>37</v>
      </c>
    </row>
    <row r="52" spans="2:16">
      <c r="B52" s="1015"/>
      <c r="C52" s="1006"/>
      <c r="D52" s="1006"/>
      <c r="E52" s="1006"/>
      <c r="F52" s="1006"/>
      <c r="G52" s="1006"/>
      <c r="H52" s="1006"/>
      <c r="I52" s="1006"/>
      <c r="J52" s="1006"/>
      <c r="K52" s="1006"/>
      <c r="L52" s="1006"/>
      <c r="M52" s="1006"/>
      <c r="N52" s="1006"/>
      <c r="O52" s="1006"/>
      <c r="P52" s="1006"/>
    </row>
    <row r="53" spans="2:16">
      <c r="B53" s="990" t="s">
        <v>875</v>
      </c>
      <c r="C53" s="991" t="s">
        <v>876</v>
      </c>
      <c r="D53" s="992" t="s">
        <v>37</v>
      </c>
      <c r="E53" s="993" t="s">
        <v>755</v>
      </c>
      <c r="F53" s="994">
        <v>46079</v>
      </c>
      <c r="G53" s="994">
        <v>46107</v>
      </c>
      <c r="H53" s="993" t="s">
        <v>878</v>
      </c>
      <c r="I53" s="994">
        <v>46168</v>
      </c>
      <c r="J53" s="994">
        <v>46199</v>
      </c>
      <c r="K53" s="994">
        <v>46229</v>
      </c>
      <c r="L53" s="993" t="s">
        <v>879</v>
      </c>
      <c r="M53" s="993" t="s">
        <v>880</v>
      </c>
      <c r="N53" s="994">
        <v>46321</v>
      </c>
      <c r="O53" s="994">
        <v>46352</v>
      </c>
      <c r="P53" s="993" t="s">
        <v>881</v>
      </c>
    </row>
    <row r="54" spans="2:16">
      <c r="B54" s="1942" t="s">
        <v>886</v>
      </c>
      <c r="C54" s="1487" t="s">
        <v>381</v>
      </c>
      <c r="D54" s="1016" t="s">
        <v>887</v>
      </c>
      <c r="E54" s="999" t="s">
        <v>37</v>
      </c>
      <c r="F54" s="999" t="s">
        <v>37</v>
      </c>
      <c r="G54" s="999" t="s">
        <v>37</v>
      </c>
      <c r="H54" s="999" t="s">
        <v>37</v>
      </c>
      <c r="I54" s="999" t="s">
        <v>37</v>
      </c>
      <c r="J54" s="999" t="s">
        <v>37</v>
      </c>
      <c r="K54" s="999" t="s">
        <v>37</v>
      </c>
      <c r="L54" s="999" t="s">
        <v>37</v>
      </c>
      <c r="M54" s="999" t="s">
        <v>37</v>
      </c>
      <c r="N54" s="999" t="s">
        <v>37</v>
      </c>
      <c r="O54" s="999" t="s">
        <v>37</v>
      </c>
      <c r="P54" s="1017" t="s">
        <v>37</v>
      </c>
    </row>
    <row r="55" spans="2:16">
      <c r="B55" s="1942"/>
      <c r="C55" s="996" t="s">
        <v>857</v>
      </c>
      <c r="D55" s="1018" t="s">
        <v>888</v>
      </c>
      <c r="E55" s="1003" t="s">
        <v>37</v>
      </c>
      <c r="F55" s="1003" t="s">
        <v>37</v>
      </c>
      <c r="G55" s="1003" t="s">
        <v>37</v>
      </c>
      <c r="H55" s="1006"/>
      <c r="I55" s="1007" t="s">
        <v>37</v>
      </c>
      <c r="J55" s="1003" t="s">
        <v>37</v>
      </c>
      <c r="K55" s="1003" t="s">
        <v>37</v>
      </c>
      <c r="L55" s="1003" t="s">
        <v>37</v>
      </c>
      <c r="M55" s="1006"/>
      <c r="N55" s="1019" t="s">
        <v>37</v>
      </c>
      <c r="O55" s="1003" t="s">
        <v>37</v>
      </c>
      <c r="P55" s="1000" t="s">
        <v>37</v>
      </c>
    </row>
    <row r="56" spans="2:16">
      <c r="B56" s="1942"/>
      <c r="C56" s="1487" t="s">
        <v>414</v>
      </c>
      <c r="D56" s="1020">
        <v>46163</v>
      </c>
      <c r="E56" s="1003" t="s">
        <v>37</v>
      </c>
      <c r="F56" s="1003" t="s">
        <v>37</v>
      </c>
      <c r="G56" s="1003" t="s">
        <v>37</v>
      </c>
      <c r="H56" s="1009" t="s">
        <v>37</v>
      </c>
      <c r="I56" s="1003" t="s">
        <v>37</v>
      </c>
      <c r="J56" s="1003" t="s">
        <v>37</v>
      </c>
      <c r="K56" s="1003" t="s">
        <v>37</v>
      </c>
      <c r="L56" s="1003" t="s">
        <v>37</v>
      </c>
      <c r="M56" s="1009" t="s">
        <v>37</v>
      </c>
      <c r="N56" s="1003" t="s">
        <v>37</v>
      </c>
      <c r="O56" s="1003" t="s">
        <v>37</v>
      </c>
      <c r="P56" s="1000" t="s">
        <v>37</v>
      </c>
    </row>
    <row r="57" spans="2:16">
      <c r="B57" s="1942"/>
      <c r="C57" s="996" t="s">
        <v>366</v>
      </c>
      <c r="D57" s="1020">
        <v>46076</v>
      </c>
      <c r="E57" s="1003" t="s">
        <v>37</v>
      </c>
      <c r="F57" s="1003" t="s">
        <v>37</v>
      </c>
      <c r="G57" s="1003" t="s">
        <v>37</v>
      </c>
      <c r="H57" s="1003" t="s">
        <v>37</v>
      </c>
      <c r="I57" s="1006"/>
      <c r="J57" s="1007" t="s">
        <v>37</v>
      </c>
      <c r="K57" s="1003" t="s">
        <v>37</v>
      </c>
      <c r="L57" s="1003" t="s">
        <v>37</v>
      </c>
      <c r="M57" s="1003" t="s">
        <v>37</v>
      </c>
      <c r="N57" s="1003" t="s">
        <v>37</v>
      </c>
      <c r="O57" s="1006"/>
      <c r="P57" s="1021" t="s">
        <v>37</v>
      </c>
    </row>
    <row r="58" spans="2:16">
      <c r="B58" s="1942"/>
      <c r="C58" s="996" t="s">
        <v>411</v>
      </c>
      <c r="D58" s="1018" t="s">
        <v>889</v>
      </c>
      <c r="E58" s="1006"/>
      <c r="F58" s="1007" t="s">
        <v>37</v>
      </c>
      <c r="G58" s="1003" t="s">
        <v>37</v>
      </c>
      <c r="H58" s="1003" t="s">
        <v>37</v>
      </c>
      <c r="I58" s="1009" t="s">
        <v>37</v>
      </c>
      <c r="J58" s="1003" t="s">
        <v>37</v>
      </c>
      <c r="K58" s="1003" t="s">
        <v>37</v>
      </c>
      <c r="L58" s="1022" t="s">
        <v>37</v>
      </c>
      <c r="M58" s="1003" t="s">
        <v>37</v>
      </c>
      <c r="N58" s="1003" t="s">
        <v>37</v>
      </c>
      <c r="O58" s="1009" t="s">
        <v>37</v>
      </c>
      <c r="P58" s="1000" t="s">
        <v>37</v>
      </c>
    </row>
    <row r="59" spans="2:16">
      <c r="B59" s="1942"/>
      <c r="C59" s="996" t="s">
        <v>605</v>
      </c>
      <c r="D59" s="1020">
        <v>46194</v>
      </c>
      <c r="E59" s="1009" t="s">
        <v>37</v>
      </c>
      <c r="F59" s="1006"/>
      <c r="G59" s="1007" t="s">
        <v>37</v>
      </c>
      <c r="H59" s="1003" t="s">
        <v>37</v>
      </c>
      <c r="I59" s="1003" t="s">
        <v>37</v>
      </c>
      <c r="J59" s="1003" t="s">
        <v>37</v>
      </c>
      <c r="K59" s="1003" t="s">
        <v>37</v>
      </c>
      <c r="L59" s="1003" t="s">
        <v>37</v>
      </c>
      <c r="M59" s="1022" t="s">
        <v>37</v>
      </c>
      <c r="N59" s="1003" t="s">
        <v>37</v>
      </c>
      <c r="O59" s="1003" t="s">
        <v>37</v>
      </c>
      <c r="P59" s="1000" t="s">
        <v>37</v>
      </c>
    </row>
    <row r="60" spans="2:16">
      <c r="B60" s="1942"/>
      <c r="C60" s="1486" t="s">
        <v>383</v>
      </c>
      <c r="D60" s="1018" t="s">
        <v>890</v>
      </c>
      <c r="E60" s="1003" t="s">
        <v>37</v>
      </c>
      <c r="F60" s="1009" t="s">
        <v>37</v>
      </c>
      <c r="G60" s="1006"/>
      <c r="H60" s="1007" t="s">
        <v>37</v>
      </c>
      <c r="I60" s="1003" t="s">
        <v>37</v>
      </c>
      <c r="J60" s="1003" t="s">
        <v>37</v>
      </c>
      <c r="K60" s="1003" t="s">
        <v>37</v>
      </c>
      <c r="L60" s="1022" t="s">
        <v>37</v>
      </c>
      <c r="M60" s="1003" t="s">
        <v>37</v>
      </c>
      <c r="N60" s="1003" t="s">
        <v>37</v>
      </c>
      <c r="O60" s="1003" t="s">
        <v>37</v>
      </c>
      <c r="P60" s="1000" t="s">
        <v>37</v>
      </c>
    </row>
    <row r="61" spans="2:16">
      <c r="B61" s="1942"/>
      <c r="C61" s="1486" t="s">
        <v>391</v>
      </c>
      <c r="D61" s="1020">
        <v>46317</v>
      </c>
      <c r="E61" s="1003" t="s">
        <v>37</v>
      </c>
      <c r="F61" s="1003" t="s">
        <v>37</v>
      </c>
      <c r="G61" s="1009" t="s">
        <v>37</v>
      </c>
      <c r="H61" s="1003" t="s">
        <v>37</v>
      </c>
      <c r="I61" s="1003" t="s">
        <v>37</v>
      </c>
      <c r="J61" s="1003" t="s">
        <v>37</v>
      </c>
      <c r="K61" s="1003" t="s">
        <v>37</v>
      </c>
      <c r="L61" s="1003" t="s">
        <v>37</v>
      </c>
      <c r="M61" s="1003" t="s">
        <v>37</v>
      </c>
      <c r="N61" s="1003" t="s">
        <v>37</v>
      </c>
      <c r="O61" s="1003" t="s">
        <v>37</v>
      </c>
      <c r="P61" s="1000" t="s">
        <v>37</v>
      </c>
    </row>
    <row r="62" spans="2:16">
      <c r="B62" s="1942"/>
      <c r="C62" s="1486" t="s">
        <v>352</v>
      </c>
      <c r="D62" s="1018" t="s">
        <v>891</v>
      </c>
      <c r="E62" s="1003" t="s">
        <v>37</v>
      </c>
      <c r="F62" s="1003" t="s">
        <v>37</v>
      </c>
      <c r="G62" s="1003" t="s">
        <v>37</v>
      </c>
      <c r="H62" s="1003" t="s">
        <v>37</v>
      </c>
      <c r="I62" s="1003" t="s">
        <v>37</v>
      </c>
      <c r="J62" s="1003" t="s">
        <v>37</v>
      </c>
      <c r="K62" s="1003" t="s">
        <v>37</v>
      </c>
      <c r="L62" s="1003" t="s">
        <v>37</v>
      </c>
      <c r="M62" s="1003" t="s">
        <v>37</v>
      </c>
      <c r="N62" s="1003" t="s">
        <v>37</v>
      </c>
      <c r="O62" s="1003" t="s">
        <v>37</v>
      </c>
      <c r="P62" s="1000" t="s">
        <v>37</v>
      </c>
    </row>
    <row r="63" spans="2:16">
      <c r="B63" s="1943"/>
      <c r="C63" s="1010" t="s">
        <v>387</v>
      </c>
      <c r="D63" s="1023" t="s">
        <v>887</v>
      </c>
      <c r="E63" s="1013" t="s">
        <v>37</v>
      </c>
      <c r="F63" s="1013" t="s">
        <v>37</v>
      </c>
      <c r="G63" s="1013" t="s">
        <v>37</v>
      </c>
      <c r="H63" s="1013" t="s">
        <v>37</v>
      </c>
      <c r="I63" s="1013" t="s">
        <v>37</v>
      </c>
      <c r="J63" s="1013" t="s">
        <v>37</v>
      </c>
      <c r="K63" s="1013" t="s">
        <v>37</v>
      </c>
      <c r="L63" s="1013" t="s">
        <v>37</v>
      </c>
      <c r="M63" s="1013" t="s">
        <v>37</v>
      </c>
      <c r="N63" s="1013" t="s">
        <v>37</v>
      </c>
      <c r="O63" s="1013" t="s">
        <v>37</v>
      </c>
      <c r="P63" s="1014" t="s">
        <v>37</v>
      </c>
    </row>
    <row r="64" spans="2:16">
      <c r="B64" s="984"/>
      <c r="C64" s="982"/>
      <c r="D64" s="982"/>
      <c r="E64" s="982"/>
      <c r="F64" s="982"/>
      <c r="G64" s="982"/>
      <c r="H64" s="982"/>
      <c r="I64" s="982"/>
      <c r="J64" s="982"/>
      <c r="K64" s="982"/>
      <c r="L64" s="982"/>
      <c r="M64" s="982"/>
      <c r="N64" s="982"/>
      <c r="O64" s="982"/>
      <c r="P64" s="982"/>
    </row>
    <row r="65" spans="2:16">
      <c r="B65" s="982"/>
      <c r="C65" s="982"/>
      <c r="D65" s="982"/>
      <c r="E65" s="982"/>
      <c r="F65" s="982"/>
      <c r="G65" s="982"/>
      <c r="H65" s="982"/>
      <c r="I65" s="982"/>
      <c r="J65" s="982"/>
      <c r="K65" s="982"/>
      <c r="L65" s="982"/>
      <c r="M65" s="982"/>
      <c r="N65" s="982"/>
      <c r="O65" s="982"/>
      <c r="P65" s="982"/>
    </row>
    <row r="66" spans="2:16">
      <c r="B66" s="983" t="s">
        <v>892</v>
      </c>
      <c r="C66" s="983"/>
      <c r="D66" s="983"/>
      <c r="E66" s="982"/>
      <c r="F66" s="982"/>
      <c r="G66" s="983" t="s">
        <v>893</v>
      </c>
      <c r="H66" s="983"/>
      <c r="I66" s="983"/>
      <c r="J66" s="982"/>
      <c r="K66" s="982"/>
      <c r="L66" s="982"/>
      <c r="M66" s="983"/>
      <c r="N66" s="982"/>
      <c r="O66" s="982"/>
      <c r="P66" s="982"/>
    </row>
    <row r="67" spans="2:16">
      <c r="B67" s="982" t="s">
        <v>894</v>
      </c>
      <c r="C67" s="982"/>
      <c r="D67" s="985" t="s">
        <v>37</v>
      </c>
      <c r="E67" s="982"/>
      <c r="F67" s="982"/>
      <c r="G67" s="982" t="s">
        <v>895</v>
      </c>
      <c r="H67" s="982"/>
      <c r="I67" s="982"/>
      <c r="J67" s="982"/>
      <c r="K67" s="986" t="s">
        <v>37</v>
      </c>
      <c r="L67" s="982"/>
      <c r="M67" s="982" t="s">
        <v>896</v>
      </c>
      <c r="N67" s="982"/>
      <c r="O67" s="982"/>
      <c r="P67" s="987" t="s">
        <v>37</v>
      </c>
    </row>
    <row r="68" spans="2:16">
      <c r="B68" s="982"/>
      <c r="C68" s="982"/>
      <c r="D68" s="982"/>
      <c r="E68" s="982"/>
      <c r="F68" s="982"/>
      <c r="G68" s="982"/>
      <c r="H68" s="982"/>
      <c r="I68" s="982"/>
      <c r="J68" s="982"/>
      <c r="K68" s="982"/>
      <c r="L68" s="982"/>
      <c r="M68" s="982"/>
      <c r="N68" s="982"/>
      <c r="O68" s="982"/>
      <c r="P68" s="982"/>
    </row>
    <row r="69" spans="2:16">
      <c r="B69" s="982" t="s">
        <v>897</v>
      </c>
      <c r="C69" s="982" t="s">
        <v>898</v>
      </c>
      <c r="D69" s="982"/>
      <c r="E69" s="982"/>
      <c r="F69" s="982"/>
      <c r="G69" s="982" t="s">
        <v>899</v>
      </c>
      <c r="H69" s="982"/>
      <c r="I69" s="982"/>
      <c r="J69" s="982"/>
      <c r="K69" s="988" t="s">
        <v>37</v>
      </c>
      <c r="L69" s="982"/>
      <c r="M69" s="982" t="s">
        <v>897</v>
      </c>
      <c r="N69" s="982" t="s">
        <v>900</v>
      </c>
      <c r="O69" s="982"/>
      <c r="P69" s="982"/>
    </row>
    <row r="70" spans="2:16">
      <c r="B70" s="982"/>
      <c r="C70" s="982"/>
      <c r="D70" s="982"/>
      <c r="E70" s="982"/>
      <c r="F70" s="982"/>
      <c r="G70" s="982"/>
      <c r="H70" s="982"/>
      <c r="I70" s="982"/>
      <c r="J70" s="982"/>
      <c r="K70" s="982"/>
      <c r="L70" s="982"/>
      <c r="M70" s="982"/>
      <c r="N70" s="982"/>
      <c r="O70" s="982"/>
      <c r="P70" s="982"/>
    </row>
    <row r="71" spans="2:16">
      <c r="B71" s="982"/>
      <c r="C71" s="982"/>
      <c r="D71" s="982"/>
      <c r="E71" s="982"/>
      <c r="F71" s="982"/>
      <c r="G71" s="982" t="s">
        <v>901</v>
      </c>
      <c r="H71" s="982"/>
      <c r="I71" s="982"/>
      <c r="J71" s="982"/>
      <c r="K71" s="989" t="s">
        <v>37</v>
      </c>
      <c r="L71" s="982"/>
      <c r="M71" s="982"/>
      <c r="N71" s="982"/>
      <c r="O71" s="982"/>
      <c r="P71" s="982"/>
    </row>
    <row r="72" spans="2:16">
      <c r="B72" s="982"/>
      <c r="C72" s="982"/>
      <c r="D72" s="982"/>
      <c r="E72" s="982"/>
      <c r="F72" s="982"/>
      <c r="G72" s="982"/>
      <c r="H72" s="982"/>
      <c r="I72" s="982"/>
      <c r="J72" s="982"/>
      <c r="K72" s="982"/>
      <c r="L72" s="982"/>
      <c r="M72" s="982"/>
      <c r="N72" s="982"/>
      <c r="O72" s="982"/>
      <c r="P72" s="982"/>
    </row>
    <row r="73" spans="2:16">
      <c r="B73" s="982"/>
      <c r="C73" s="982"/>
      <c r="D73" s="982"/>
      <c r="E73" s="982"/>
      <c r="F73" s="982"/>
      <c r="G73" s="1937" t="s">
        <v>902</v>
      </c>
      <c r="H73" s="1937"/>
      <c r="I73" s="982" t="s">
        <v>903</v>
      </c>
      <c r="J73" s="982"/>
      <c r="K73" s="982"/>
      <c r="L73" s="982"/>
      <c r="M73" s="982"/>
      <c r="N73" s="982"/>
      <c r="O73" s="982"/>
      <c r="P73" s="982"/>
    </row>
    <row r="74" spans="2:16">
      <c r="B74" s="982"/>
      <c r="C74" s="982"/>
      <c r="D74" s="982"/>
      <c r="E74" s="982"/>
      <c r="F74" s="982"/>
      <c r="G74" s="1937" t="s">
        <v>904</v>
      </c>
      <c r="H74" s="1937"/>
      <c r="I74" s="982" t="s">
        <v>905</v>
      </c>
      <c r="J74" s="982"/>
      <c r="K74" s="982"/>
      <c r="L74" s="982"/>
      <c r="M74" s="982"/>
      <c r="N74" s="982"/>
      <c r="O74" s="982"/>
      <c r="P74" s="982"/>
    </row>
    <row r="75" spans="2:16">
      <c r="B75" s="982"/>
      <c r="C75" s="982"/>
      <c r="D75" s="982"/>
      <c r="E75" s="982"/>
      <c r="F75" s="982"/>
      <c r="G75" s="1937" t="s">
        <v>906</v>
      </c>
      <c r="H75" s="1937"/>
      <c r="I75" s="982" t="s">
        <v>907</v>
      </c>
      <c r="J75" s="982"/>
      <c r="K75" s="982"/>
      <c r="L75" s="982"/>
      <c r="M75" s="982"/>
      <c r="N75" s="982"/>
      <c r="O75" s="982"/>
      <c r="P75" s="982"/>
    </row>
    <row r="76" spans="2:16">
      <c r="B76" s="982"/>
      <c r="C76" s="982"/>
      <c r="D76" s="982"/>
      <c r="E76" s="982"/>
      <c r="F76" s="982"/>
      <c r="G76" s="1937" t="s">
        <v>908</v>
      </c>
      <c r="H76" s="1937"/>
      <c r="I76" s="982" t="s">
        <v>909</v>
      </c>
      <c r="J76" s="982"/>
      <c r="K76" s="982"/>
      <c r="L76" s="982"/>
      <c r="M76" s="982"/>
      <c r="N76" s="982"/>
      <c r="O76" s="982"/>
      <c r="P76" s="982"/>
    </row>
    <row r="77" spans="2:16">
      <c r="B77" s="982"/>
      <c r="C77" s="982"/>
      <c r="D77" s="982"/>
      <c r="E77" s="982"/>
      <c r="F77" s="982"/>
      <c r="G77" s="982"/>
      <c r="H77" s="982"/>
      <c r="I77" s="982"/>
      <c r="J77" s="982"/>
      <c r="K77" s="982"/>
      <c r="L77" s="982"/>
      <c r="M77" s="982"/>
      <c r="N77" s="982"/>
      <c r="O77" s="982"/>
      <c r="P77" s="982"/>
    </row>
    <row r="113" spans="2:2">
      <c r="B113" s="120"/>
    </row>
  </sheetData>
  <mergeCells count="38">
    <mergeCell ref="B33:B35"/>
    <mergeCell ref="C33:C35"/>
    <mergeCell ref="L14:L15"/>
    <mergeCell ref="B18:B21"/>
    <mergeCell ref="L18:L19"/>
    <mergeCell ref="B22:B23"/>
    <mergeCell ref="D22:D23"/>
    <mergeCell ref="J22:J23"/>
    <mergeCell ref="K22:K23"/>
    <mergeCell ref="L22:L23"/>
    <mergeCell ref="B14:B17"/>
    <mergeCell ref="D33:D35"/>
    <mergeCell ref="G33:G35"/>
    <mergeCell ref="H33:H35"/>
    <mergeCell ref="F34:F35"/>
    <mergeCell ref="J33:J35"/>
    <mergeCell ref="B2:L2"/>
    <mergeCell ref="B5:B8"/>
    <mergeCell ref="L5:L6"/>
    <mergeCell ref="B9:B12"/>
    <mergeCell ref="I9:I10"/>
    <mergeCell ref="J9:J10"/>
    <mergeCell ref="K9:K10"/>
    <mergeCell ref="L33:L35"/>
    <mergeCell ref="K33:K35"/>
    <mergeCell ref="E22:E23"/>
    <mergeCell ref="F22:F23"/>
    <mergeCell ref="G22:G23"/>
    <mergeCell ref="H22:H23"/>
    <mergeCell ref="I22:I23"/>
    <mergeCell ref="G74:H74"/>
    <mergeCell ref="G75:H75"/>
    <mergeCell ref="G76:H76"/>
    <mergeCell ref="B40:P40"/>
    <mergeCell ref="B41:P41"/>
    <mergeCell ref="B43:B51"/>
    <mergeCell ref="B54:B63"/>
    <mergeCell ref="G73:H7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049FE-C722-4E9F-A14A-AB261C35F72B}">
  <sheetPr codeName="Hoja2">
    <tabColor rgb="FF002060"/>
  </sheetPr>
  <dimension ref="B2:K1004"/>
  <sheetViews>
    <sheetView topLeftCell="A34" workbookViewId="0">
      <selection activeCell="I14" sqref="I14"/>
    </sheetView>
  </sheetViews>
  <sheetFormatPr baseColWidth="10" defaultColWidth="14.42578125" defaultRowHeight="15"/>
  <cols>
    <col min="1" max="1" width="10.7109375" customWidth="1"/>
    <col min="2" max="2" width="17.7109375" customWidth="1"/>
    <col min="3" max="3" width="16.140625" customWidth="1"/>
    <col min="4" max="4" width="40.85546875" customWidth="1"/>
    <col min="5" max="5" width="138.42578125" customWidth="1"/>
    <col min="6" max="6" width="26.140625" customWidth="1"/>
    <col min="7" max="7" width="18.5703125" customWidth="1"/>
    <col min="8" max="8" width="10.7109375" style="61" customWidth="1"/>
    <col min="9" max="10" width="10.7109375" customWidth="1"/>
    <col min="11" max="11" width="26.7109375" customWidth="1"/>
    <col min="12" max="27" width="10.7109375" customWidth="1"/>
  </cols>
  <sheetData>
    <row r="2" spans="2:11">
      <c r="E2" s="1470"/>
      <c r="F2" s="1470"/>
    </row>
    <row r="3" spans="2:11" ht="27" thickBot="1">
      <c r="B3" s="1967" t="s">
        <v>910</v>
      </c>
      <c r="C3" s="1968"/>
      <c r="D3" s="1968"/>
      <c r="E3" s="1968"/>
      <c r="F3" s="1968"/>
      <c r="G3" s="1968"/>
      <c r="H3" s="1969"/>
    </row>
    <row r="4" spans="2:11" ht="14.25" customHeight="1"/>
    <row r="5" spans="2:11" ht="15.75">
      <c r="B5" s="52" t="s">
        <v>911</v>
      </c>
      <c r="C5" s="48" t="s">
        <v>912</v>
      </c>
      <c r="D5" s="48" t="s">
        <v>335</v>
      </c>
      <c r="E5" s="48" t="s">
        <v>913</v>
      </c>
      <c r="F5" s="48" t="s">
        <v>914</v>
      </c>
      <c r="G5" s="53" t="s">
        <v>531</v>
      </c>
      <c r="H5" s="48" t="s">
        <v>915</v>
      </c>
      <c r="J5" s="21" t="s">
        <v>915</v>
      </c>
    </row>
    <row r="6" spans="2:11">
      <c r="B6" s="22" t="s">
        <v>916</v>
      </c>
      <c r="C6" s="23">
        <v>20005484</v>
      </c>
      <c r="D6" s="24" t="s">
        <v>917</v>
      </c>
      <c r="E6" s="25" t="s">
        <v>918</v>
      </c>
      <c r="F6" s="25" t="s">
        <v>919</v>
      </c>
      <c r="G6" s="24">
        <v>1</v>
      </c>
      <c r="H6" s="56" t="s">
        <v>920</v>
      </c>
      <c r="J6" s="26" t="s">
        <v>786</v>
      </c>
      <c r="K6" s="27" t="s">
        <v>921</v>
      </c>
    </row>
    <row r="7" spans="2:11" ht="14.25" customHeight="1">
      <c r="B7" s="22" t="s">
        <v>916</v>
      </c>
      <c r="C7" s="24">
        <v>10016711</v>
      </c>
      <c r="D7" s="24" t="s">
        <v>922</v>
      </c>
      <c r="E7" s="1471" t="s">
        <v>923</v>
      </c>
      <c r="F7" s="1471" t="s">
        <v>919</v>
      </c>
      <c r="G7" s="24">
        <v>1</v>
      </c>
      <c r="H7" s="56" t="s">
        <v>788</v>
      </c>
      <c r="J7" s="26" t="s">
        <v>787</v>
      </c>
      <c r="K7" s="27" t="s">
        <v>924</v>
      </c>
    </row>
    <row r="8" spans="2:11" ht="14.25" customHeight="1">
      <c r="B8" s="22" t="s">
        <v>916</v>
      </c>
      <c r="C8" s="24">
        <v>10016712</v>
      </c>
      <c r="D8" s="24" t="s">
        <v>925</v>
      </c>
      <c r="E8" s="28" t="s">
        <v>926</v>
      </c>
      <c r="F8" s="66" t="s">
        <v>919</v>
      </c>
      <c r="G8" s="24">
        <v>1</v>
      </c>
      <c r="H8" s="56" t="s">
        <v>788</v>
      </c>
      <c r="J8" s="26" t="s">
        <v>788</v>
      </c>
      <c r="K8" s="27" t="s">
        <v>927</v>
      </c>
    </row>
    <row r="9" spans="2:11" ht="14.25" customHeight="1">
      <c r="B9" s="24" t="s">
        <v>928</v>
      </c>
      <c r="C9" s="23">
        <v>10016713</v>
      </c>
      <c r="D9" s="24" t="s">
        <v>929</v>
      </c>
      <c r="E9" s="25" t="s">
        <v>930</v>
      </c>
      <c r="F9" s="66" t="s">
        <v>919</v>
      </c>
      <c r="G9" s="24">
        <v>1</v>
      </c>
      <c r="H9" s="56" t="s">
        <v>788</v>
      </c>
      <c r="J9" s="26" t="s">
        <v>920</v>
      </c>
      <c r="K9" s="27" t="s">
        <v>931</v>
      </c>
    </row>
    <row r="10" spans="2:11" ht="14.25" customHeight="1">
      <c r="B10" s="22" t="s">
        <v>928</v>
      </c>
      <c r="C10" s="81">
        <v>10016714</v>
      </c>
      <c r="D10" s="24" t="s">
        <v>932</v>
      </c>
      <c r="E10" s="25" t="s">
        <v>933</v>
      </c>
      <c r="F10" s="25" t="s">
        <v>934</v>
      </c>
      <c r="G10" s="24">
        <v>1</v>
      </c>
      <c r="H10" s="56" t="s">
        <v>788</v>
      </c>
    </row>
    <row r="11" spans="2:11" ht="14.25" customHeight="1">
      <c r="B11" s="22" t="s">
        <v>935</v>
      </c>
      <c r="C11" s="24"/>
      <c r="D11" s="24" t="s">
        <v>936</v>
      </c>
      <c r="E11" s="25" t="s">
        <v>937</v>
      </c>
      <c r="F11" s="66" t="s">
        <v>919</v>
      </c>
      <c r="G11" s="24">
        <v>1</v>
      </c>
      <c r="H11" s="56" t="s">
        <v>787</v>
      </c>
    </row>
    <row r="12" spans="2:11" ht="14.25" customHeight="1">
      <c r="B12" s="22" t="s">
        <v>938</v>
      </c>
      <c r="C12" s="24"/>
      <c r="D12" s="24" t="s">
        <v>939</v>
      </c>
      <c r="E12" s="25" t="s">
        <v>940</v>
      </c>
      <c r="F12" s="25" t="s">
        <v>934</v>
      </c>
      <c r="G12" s="24">
        <v>1</v>
      </c>
      <c r="H12" s="56" t="s">
        <v>788</v>
      </c>
    </row>
    <row r="13" spans="2:11" ht="14.25" customHeight="1">
      <c r="B13" s="22">
        <v>45942</v>
      </c>
      <c r="C13" s="24"/>
      <c r="D13" s="24" t="s">
        <v>941</v>
      </c>
      <c r="E13" s="25" t="s">
        <v>942</v>
      </c>
      <c r="F13" s="66" t="s">
        <v>919</v>
      </c>
      <c r="G13" s="24">
        <v>1</v>
      </c>
      <c r="H13" s="56" t="s">
        <v>788</v>
      </c>
      <c r="J13" s="30" t="s">
        <v>531</v>
      </c>
    </row>
    <row r="14" spans="2:11" ht="14.25" customHeight="1">
      <c r="B14" s="22">
        <v>45942</v>
      </c>
      <c r="C14" s="24"/>
      <c r="D14" s="24" t="s">
        <v>943</v>
      </c>
      <c r="E14" s="25" t="s">
        <v>942</v>
      </c>
      <c r="F14" s="66" t="s">
        <v>919</v>
      </c>
      <c r="G14" s="24">
        <v>1</v>
      </c>
      <c r="H14" s="56" t="s">
        <v>788</v>
      </c>
      <c r="J14" s="7">
        <v>1</v>
      </c>
      <c r="K14" s="7" t="s">
        <v>944</v>
      </c>
    </row>
    <row r="15" spans="2:11" ht="14.25" customHeight="1">
      <c r="B15" s="22">
        <v>45942</v>
      </c>
      <c r="C15" s="24"/>
      <c r="D15" s="24" t="s">
        <v>945</v>
      </c>
      <c r="E15" s="25" t="s">
        <v>942</v>
      </c>
      <c r="F15" s="66" t="s">
        <v>919</v>
      </c>
      <c r="G15" s="24">
        <v>1</v>
      </c>
      <c r="H15" s="56" t="s">
        <v>788</v>
      </c>
    </row>
    <row r="16" spans="2:11" ht="14.25" customHeight="1">
      <c r="B16" s="107">
        <v>45942</v>
      </c>
      <c r="C16" s="56"/>
      <c r="D16" s="56" t="s">
        <v>936</v>
      </c>
      <c r="E16" s="106" t="s">
        <v>942</v>
      </c>
      <c r="F16" s="66" t="s">
        <v>919</v>
      </c>
      <c r="G16" s="56">
        <v>1</v>
      </c>
      <c r="H16" s="56" t="s">
        <v>788</v>
      </c>
    </row>
    <row r="17" spans="2:8" ht="14.25" customHeight="1">
      <c r="B17" s="107">
        <v>45942</v>
      </c>
      <c r="C17" s="56"/>
      <c r="D17" s="56" t="s">
        <v>946</v>
      </c>
      <c r="E17" s="50" t="s">
        <v>947</v>
      </c>
      <c r="F17" s="66" t="s">
        <v>919</v>
      </c>
      <c r="G17" s="56">
        <v>1</v>
      </c>
      <c r="H17" s="56" t="s">
        <v>788</v>
      </c>
    </row>
    <row r="18" spans="2:8" ht="14.25" customHeight="1">
      <c r="B18" s="55">
        <v>46003</v>
      </c>
      <c r="C18" s="56"/>
      <c r="D18" s="56" t="s">
        <v>948</v>
      </c>
      <c r="E18" s="49" t="s">
        <v>949</v>
      </c>
      <c r="F18" s="66" t="s">
        <v>919</v>
      </c>
      <c r="G18" s="56">
        <v>1</v>
      </c>
      <c r="H18" s="56" t="s">
        <v>787</v>
      </c>
    </row>
    <row r="19" spans="2:8" ht="14.25" customHeight="1">
      <c r="B19" s="55" t="s">
        <v>950</v>
      </c>
      <c r="C19" s="56"/>
      <c r="D19" s="56" t="s">
        <v>951</v>
      </c>
      <c r="E19" s="50" t="s">
        <v>952</v>
      </c>
      <c r="F19" s="66" t="s">
        <v>919</v>
      </c>
      <c r="G19" s="56">
        <v>1</v>
      </c>
      <c r="H19" s="56" t="s">
        <v>788</v>
      </c>
    </row>
    <row r="20" spans="2:8" ht="14.25" customHeight="1">
      <c r="B20" s="55" t="s">
        <v>953</v>
      </c>
      <c r="C20" s="56"/>
      <c r="D20" s="56" t="s">
        <v>954</v>
      </c>
      <c r="E20" s="49" t="s">
        <v>955</v>
      </c>
      <c r="F20" s="66" t="s">
        <v>919</v>
      </c>
      <c r="G20" s="56">
        <v>1</v>
      </c>
      <c r="H20" s="56" t="s">
        <v>787</v>
      </c>
    </row>
    <row r="21" spans="2:8" ht="14.25" customHeight="1">
      <c r="B21" s="55" t="s">
        <v>956</v>
      </c>
      <c r="C21" s="56"/>
      <c r="D21" s="56" t="s">
        <v>929</v>
      </c>
      <c r="E21" s="49" t="s">
        <v>957</v>
      </c>
      <c r="F21" s="66" t="s">
        <v>919</v>
      </c>
      <c r="G21" s="56">
        <v>1</v>
      </c>
      <c r="H21" s="56" t="s">
        <v>788</v>
      </c>
    </row>
    <row r="22" spans="2:8" ht="14.25" customHeight="1">
      <c r="B22" s="55" t="s">
        <v>956</v>
      </c>
      <c r="C22" s="56"/>
      <c r="D22" s="56" t="s">
        <v>958</v>
      </c>
      <c r="E22" s="49" t="s">
        <v>959</v>
      </c>
      <c r="F22" s="66" t="s">
        <v>919</v>
      </c>
      <c r="G22" s="56">
        <v>1</v>
      </c>
      <c r="H22" s="56" t="s">
        <v>788</v>
      </c>
    </row>
    <row r="23" spans="2:8" ht="14.25" customHeight="1">
      <c r="B23" s="55" t="s">
        <v>960</v>
      </c>
      <c r="C23" s="57"/>
      <c r="D23" s="56" t="s">
        <v>922</v>
      </c>
      <c r="E23" s="49" t="s">
        <v>961</v>
      </c>
      <c r="F23" s="66" t="s">
        <v>919</v>
      </c>
      <c r="G23" s="56">
        <v>1</v>
      </c>
      <c r="H23" s="56" t="s">
        <v>788</v>
      </c>
    </row>
    <row r="24" spans="2:8" ht="14.25" customHeight="1">
      <c r="B24" s="55" t="s">
        <v>962</v>
      </c>
      <c r="C24" s="57"/>
      <c r="D24" s="56" t="s">
        <v>958</v>
      </c>
      <c r="E24" s="49" t="s">
        <v>963</v>
      </c>
      <c r="F24" s="66" t="s">
        <v>919</v>
      </c>
      <c r="G24" s="56">
        <v>1</v>
      </c>
      <c r="H24" s="56" t="s">
        <v>788</v>
      </c>
    </row>
    <row r="25" spans="2:8" ht="14.25" customHeight="1">
      <c r="B25" s="55" t="s">
        <v>964</v>
      </c>
      <c r="C25" s="57"/>
      <c r="D25" s="56" t="s">
        <v>965</v>
      </c>
      <c r="E25" s="49" t="s">
        <v>966</v>
      </c>
      <c r="F25" s="66" t="s">
        <v>919</v>
      </c>
      <c r="G25" s="56">
        <v>1</v>
      </c>
      <c r="H25" s="56" t="s">
        <v>787</v>
      </c>
    </row>
    <row r="26" spans="2:8" ht="14.25" customHeight="1">
      <c r="B26" s="55" t="s">
        <v>967</v>
      </c>
      <c r="C26" s="57"/>
      <c r="D26" s="56" t="s">
        <v>968</v>
      </c>
      <c r="E26" s="49" t="s">
        <v>969</v>
      </c>
      <c r="F26" s="66" t="s">
        <v>919</v>
      </c>
      <c r="G26" s="56">
        <v>1</v>
      </c>
      <c r="H26" s="56" t="s">
        <v>788</v>
      </c>
    </row>
    <row r="27" spans="2:8" ht="14.25" customHeight="1">
      <c r="B27" s="55" t="s">
        <v>970</v>
      </c>
      <c r="C27" s="57">
        <v>10018489</v>
      </c>
      <c r="D27" s="56" t="s">
        <v>971</v>
      </c>
      <c r="E27" s="49" t="s">
        <v>972</v>
      </c>
      <c r="F27" s="66" t="s">
        <v>919</v>
      </c>
      <c r="G27" s="56">
        <v>1</v>
      </c>
      <c r="H27" s="56" t="s">
        <v>788</v>
      </c>
    </row>
    <row r="28" spans="2:8" ht="14.25" customHeight="1">
      <c r="B28" s="55" t="s">
        <v>973</v>
      </c>
      <c r="C28" s="57"/>
      <c r="D28" s="56" t="s">
        <v>958</v>
      </c>
      <c r="E28" s="50" t="s">
        <v>974</v>
      </c>
      <c r="F28" s="66" t="s">
        <v>919</v>
      </c>
      <c r="G28" s="56">
        <v>1</v>
      </c>
      <c r="H28" s="56" t="s">
        <v>788</v>
      </c>
    </row>
    <row r="29" spans="2:8" ht="14.25" customHeight="1">
      <c r="B29" s="55" t="s">
        <v>973</v>
      </c>
      <c r="C29" s="57"/>
      <c r="D29" s="57" t="s">
        <v>975</v>
      </c>
      <c r="E29" s="49" t="s">
        <v>976</v>
      </c>
      <c r="F29" s="66" t="s">
        <v>919</v>
      </c>
      <c r="G29" s="56">
        <v>1</v>
      </c>
      <c r="H29" s="56" t="s">
        <v>788</v>
      </c>
    </row>
    <row r="30" spans="2:8" ht="14.25" customHeight="1">
      <c r="B30" s="55">
        <v>46024</v>
      </c>
      <c r="C30" s="57"/>
      <c r="D30" s="57" t="s">
        <v>958</v>
      </c>
      <c r="E30" s="49" t="s">
        <v>977</v>
      </c>
      <c r="F30" s="49" t="s">
        <v>934</v>
      </c>
      <c r="G30" s="56">
        <v>1</v>
      </c>
      <c r="H30" s="56" t="s">
        <v>788</v>
      </c>
    </row>
    <row r="31" spans="2:8" ht="14.25" customHeight="1">
      <c r="B31" s="55">
        <v>46024</v>
      </c>
      <c r="C31" s="57"/>
      <c r="D31" s="57" t="s">
        <v>978</v>
      </c>
      <c r="E31" s="49" t="s">
        <v>959</v>
      </c>
      <c r="F31" s="66" t="s">
        <v>919</v>
      </c>
      <c r="G31" s="56">
        <v>1</v>
      </c>
      <c r="H31" s="56" t="s">
        <v>788</v>
      </c>
    </row>
    <row r="32" spans="2:8" ht="14.25" customHeight="1">
      <c r="B32" s="55">
        <v>46024</v>
      </c>
      <c r="C32" s="57"/>
      <c r="D32" s="57" t="s">
        <v>979</v>
      </c>
      <c r="E32" s="49" t="s">
        <v>980</v>
      </c>
      <c r="F32" s="66" t="s">
        <v>919</v>
      </c>
      <c r="G32" s="56">
        <v>1</v>
      </c>
      <c r="H32" s="56" t="s">
        <v>788</v>
      </c>
    </row>
    <row r="33" spans="2:8" ht="14.25" customHeight="1">
      <c r="B33" s="55">
        <v>46025</v>
      </c>
      <c r="C33" s="57"/>
      <c r="D33" s="57" t="s">
        <v>981</v>
      </c>
      <c r="E33" s="49" t="s">
        <v>982</v>
      </c>
      <c r="F33" s="49" t="s">
        <v>983</v>
      </c>
      <c r="G33" s="56">
        <v>1</v>
      </c>
      <c r="H33" s="56" t="s">
        <v>787</v>
      </c>
    </row>
    <row r="34" spans="2:8" ht="14.25" customHeight="1">
      <c r="B34" s="55">
        <v>46026</v>
      </c>
      <c r="C34" s="57"/>
      <c r="D34" s="57" t="s">
        <v>984</v>
      </c>
      <c r="E34" s="49" t="s">
        <v>985</v>
      </c>
      <c r="F34" s="66" t="s">
        <v>919</v>
      </c>
      <c r="G34" s="56">
        <v>1</v>
      </c>
      <c r="H34" s="56" t="s">
        <v>787</v>
      </c>
    </row>
    <row r="35" spans="2:8" ht="14.25" customHeight="1">
      <c r="B35" s="55">
        <v>46027</v>
      </c>
      <c r="C35" s="57"/>
      <c r="D35" s="57" t="s">
        <v>986</v>
      </c>
      <c r="E35" s="50" t="s">
        <v>987</v>
      </c>
      <c r="F35" s="66" t="s">
        <v>919</v>
      </c>
      <c r="G35" s="56">
        <v>1</v>
      </c>
      <c r="H35" s="56" t="s">
        <v>788</v>
      </c>
    </row>
    <row r="36" spans="2:8" ht="14.25" customHeight="1">
      <c r="B36" s="55">
        <v>46028</v>
      </c>
      <c r="C36" s="57"/>
      <c r="D36" s="56" t="s">
        <v>988</v>
      </c>
      <c r="E36" s="50" t="s">
        <v>989</v>
      </c>
      <c r="F36" s="49" t="s">
        <v>934</v>
      </c>
      <c r="G36" s="56">
        <v>1</v>
      </c>
      <c r="H36" s="56" t="s">
        <v>788</v>
      </c>
    </row>
    <row r="37" spans="2:8" ht="14.25" customHeight="1">
      <c r="B37" s="55">
        <v>46029</v>
      </c>
      <c r="C37" s="57"/>
      <c r="D37" s="57" t="s">
        <v>990</v>
      </c>
      <c r="E37" s="49" t="s">
        <v>974</v>
      </c>
      <c r="F37" s="66" t="s">
        <v>919</v>
      </c>
      <c r="G37" s="56">
        <v>1</v>
      </c>
      <c r="H37" s="56" t="s">
        <v>788</v>
      </c>
    </row>
    <row r="38" spans="2:8" ht="14.25" customHeight="1">
      <c r="B38" s="55">
        <v>46029</v>
      </c>
      <c r="C38" s="57"/>
      <c r="D38" s="57" t="s">
        <v>991</v>
      </c>
      <c r="E38" s="49" t="s">
        <v>992</v>
      </c>
      <c r="F38" s="66" t="s">
        <v>919</v>
      </c>
      <c r="G38" s="56">
        <v>1</v>
      </c>
      <c r="H38" s="56" t="s">
        <v>788</v>
      </c>
    </row>
    <row r="39" spans="2:8" ht="14.25" customHeight="1">
      <c r="B39" s="55">
        <v>46029</v>
      </c>
      <c r="C39" s="57"/>
      <c r="D39" s="57" t="s">
        <v>993</v>
      </c>
      <c r="E39" s="49" t="s">
        <v>994</v>
      </c>
      <c r="F39" s="66" t="s">
        <v>919</v>
      </c>
      <c r="G39" s="56">
        <v>1</v>
      </c>
      <c r="H39" s="56" t="s">
        <v>788</v>
      </c>
    </row>
    <row r="40" spans="2:8" ht="14.25" customHeight="1">
      <c r="B40" s="55">
        <v>46030</v>
      </c>
      <c r="C40" s="57"/>
      <c r="D40" s="57" t="s">
        <v>978</v>
      </c>
      <c r="E40" s="49" t="s">
        <v>995</v>
      </c>
      <c r="F40" s="66" t="s">
        <v>919</v>
      </c>
      <c r="G40" s="56">
        <v>1</v>
      </c>
      <c r="H40" s="56" t="s">
        <v>920</v>
      </c>
    </row>
    <row r="41" spans="2:8" ht="14.25" customHeight="1">
      <c r="B41" s="55">
        <v>46030</v>
      </c>
      <c r="C41" s="57"/>
      <c r="D41" s="57" t="s">
        <v>996</v>
      </c>
      <c r="E41" s="49" t="s">
        <v>997</v>
      </c>
      <c r="F41" s="66" t="s">
        <v>919</v>
      </c>
      <c r="G41" s="56">
        <v>1</v>
      </c>
      <c r="H41" s="56" t="s">
        <v>788</v>
      </c>
    </row>
    <row r="42" spans="2:8" ht="14.25" customHeight="1">
      <c r="B42" s="55">
        <v>46031</v>
      </c>
      <c r="C42" s="57"/>
      <c r="D42" s="57" t="s">
        <v>998</v>
      </c>
      <c r="E42" s="49" t="s">
        <v>999</v>
      </c>
      <c r="F42" s="66" t="s">
        <v>919</v>
      </c>
      <c r="G42" s="56">
        <v>1</v>
      </c>
      <c r="H42" s="56" t="s">
        <v>788</v>
      </c>
    </row>
    <row r="43" spans="2:8" ht="14.25" customHeight="1">
      <c r="B43" s="55">
        <v>46032</v>
      </c>
      <c r="C43" s="57"/>
      <c r="D43" s="57" t="s">
        <v>958</v>
      </c>
      <c r="E43" s="49" t="s">
        <v>963</v>
      </c>
      <c r="F43" s="66" t="s">
        <v>919</v>
      </c>
      <c r="G43" s="56">
        <v>1</v>
      </c>
      <c r="H43" s="56" t="s">
        <v>788</v>
      </c>
    </row>
    <row r="44" spans="2:8" ht="14.25" customHeight="1">
      <c r="B44" s="55">
        <v>46032</v>
      </c>
      <c r="C44" s="58"/>
      <c r="D44" s="79" t="s">
        <v>1000</v>
      </c>
      <c r="E44" s="58" t="s">
        <v>1001</v>
      </c>
      <c r="F44" s="58" t="s">
        <v>1002</v>
      </c>
      <c r="G44" s="79">
        <v>1</v>
      </c>
      <c r="H44" s="62" t="s">
        <v>788</v>
      </c>
    </row>
    <row r="45" spans="2:8" ht="14.25" customHeight="1">
      <c r="B45" s="55">
        <v>46034</v>
      </c>
      <c r="C45" s="58"/>
      <c r="D45" s="79" t="s">
        <v>1003</v>
      </c>
      <c r="E45" s="58" t="s">
        <v>1004</v>
      </c>
      <c r="F45" s="66" t="s">
        <v>919</v>
      </c>
      <c r="G45" s="79">
        <v>1</v>
      </c>
      <c r="H45" s="62" t="s">
        <v>788</v>
      </c>
    </row>
    <row r="46" spans="2:8" ht="14.25" customHeight="1">
      <c r="B46" s="55">
        <v>46035</v>
      </c>
      <c r="C46" s="58"/>
      <c r="D46" s="79" t="s">
        <v>1005</v>
      </c>
      <c r="E46" s="58" t="s">
        <v>1006</v>
      </c>
      <c r="F46" s="66" t="s">
        <v>919</v>
      </c>
      <c r="G46" s="79">
        <v>1</v>
      </c>
      <c r="H46" s="62" t="s">
        <v>788</v>
      </c>
    </row>
    <row r="47" spans="2:8" ht="14.25" customHeight="1">
      <c r="B47" s="55">
        <v>46036</v>
      </c>
      <c r="C47" s="58"/>
      <c r="D47" s="79" t="s">
        <v>943</v>
      </c>
      <c r="E47" s="58" t="s">
        <v>1007</v>
      </c>
      <c r="F47" s="58" t="s">
        <v>1002</v>
      </c>
      <c r="G47" s="79">
        <v>1</v>
      </c>
      <c r="H47" s="62" t="s">
        <v>788</v>
      </c>
    </row>
    <row r="48" spans="2:8" ht="14.25" customHeight="1">
      <c r="B48" s="55">
        <v>46036</v>
      </c>
      <c r="C48" s="58"/>
      <c r="D48" s="79" t="s">
        <v>988</v>
      </c>
      <c r="E48" s="58" t="s">
        <v>1008</v>
      </c>
      <c r="F48" s="66" t="s">
        <v>919</v>
      </c>
      <c r="G48" s="79">
        <v>1</v>
      </c>
      <c r="H48" s="62" t="s">
        <v>788</v>
      </c>
    </row>
    <row r="49" spans="2:8" ht="14.25" customHeight="1">
      <c r="B49" s="55">
        <v>46036</v>
      </c>
      <c r="C49" s="58"/>
      <c r="D49" s="79" t="s">
        <v>998</v>
      </c>
      <c r="E49" s="58" t="s">
        <v>1009</v>
      </c>
      <c r="F49" s="66" t="s">
        <v>919</v>
      </c>
      <c r="G49" s="79">
        <v>1</v>
      </c>
      <c r="H49" s="62" t="s">
        <v>788</v>
      </c>
    </row>
    <row r="50" spans="2:8" ht="14.25" customHeight="1">
      <c r="B50" s="55">
        <v>46037</v>
      </c>
      <c r="C50" s="58"/>
      <c r="D50" s="79" t="s">
        <v>1010</v>
      </c>
      <c r="E50" s="58" t="s">
        <v>1011</v>
      </c>
      <c r="F50" s="66" t="s">
        <v>919</v>
      </c>
      <c r="G50" s="79">
        <v>1</v>
      </c>
      <c r="H50" s="62" t="s">
        <v>787</v>
      </c>
    </row>
    <row r="51" spans="2:8" ht="14.25" customHeight="1">
      <c r="B51" s="55">
        <v>46038</v>
      </c>
      <c r="C51" s="58"/>
      <c r="D51" s="79" t="s">
        <v>922</v>
      </c>
      <c r="E51" s="58" t="s">
        <v>1012</v>
      </c>
      <c r="F51" s="66" t="s">
        <v>919</v>
      </c>
      <c r="G51" s="79">
        <v>1</v>
      </c>
      <c r="H51" s="62" t="s">
        <v>788</v>
      </c>
    </row>
    <row r="52" spans="2:8" ht="14.25" customHeight="1">
      <c r="B52" s="55">
        <v>46039</v>
      </c>
      <c r="C52" s="58"/>
      <c r="D52" s="79" t="s">
        <v>1013</v>
      </c>
      <c r="E52" s="58" t="s">
        <v>1014</v>
      </c>
      <c r="F52" s="66" t="s">
        <v>919</v>
      </c>
      <c r="G52" s="79">
        <v>1</v>
      </c>
      <c r="H52" s="62" t="s">
        <v>788</v>
      </c>
    </row>
    <row r="53" spans="2:8" ht="14.25" customHeight="1">
      <c r="B53" s="55">
        <v>46041</v>
      </c>
      <c r="C53" s="58"/>
      <c r="D53" s="79" t="s">
        <v>1015</v>
      </c>
      <c r="E53" s="58" t="s">
        <v>1016</v>
      </c>
      <c r="F53" s="66" t="s">
        <v>919</v>
      </c>
      <c r="G53" s="79">
        <v>1</v>
      </c>
      <c r="H53" s="62" t="s">
        <v>787</v>
      </c>
    </row>
    <row r="54" spans="2:8" ht="14.25" customHeight="1">
      <c r="B54" s="55">
        <v>46042</v>
      </c>
      <c r="C54" s="58"/>
      <c r="D54" s="79" t="s">
        <v>958</v>
      </c>
      <c r="E54" s="58" t="s">
        <v>1017</v>
      </c>
      <c r="F54" s="66" t="s">
        <v>919</v>
      </c>
      <c r="G54" s="79">
        <v>1</v>
      </c>
      <c r="H54" s="62" t="s">
        <v>788</v>
      </c>
    </row>
    <row r="55" spans="2:8" ht="14.25" customHeight="1">
      <c r="B55" s="55">
        <v>46044</v>
      </c>
      <c r="C55" s="58"/>
      <c r="D55" s="79" t="s">
        <v>1018</v>
      </c>
      <c r="E55" s="58" t="s">
        <v>1019</v>
      </c>
      <c r="F55" s="66" t="s">
        <v>919</v>
      </c>
      <c r="G55" s="79">
        <v>1</v>
      </c>
      <c r="H55" s="62" t="s">
        <v>787</v>
      </c>
    </row>
    <row r="56" spans="2:8" ht="14.25" customHeight="1">
      <c r="B56" s="55">
        <v>46044</v>
      </c>
      <c r="C56" s="58"/>
      <c r="D56" s="79" t="s">
        <v>1020</v>
      </c>
      <c r="E56" s="58" t="s">
        <v>1021</v>
      </c>
      <c r="F56" s="66" t="s">
        <v>919</v>
      </c>
      <c r="G56" s="79">
        <v>1</v>
      </c>
      <c r="H56" s="62" t="s">
        <v>787</v>
      </c>
    </row>
    <row r="57" spans="2:8" ht="14.25" customHeight="1">
      <c r="B57" s="55">
        <v>46045</v>
      </c>
      <c r="C57" s="58"/>
      <c r="D57" s="79" t="s">
        <v>1010</v>
      </c>
      <c r="E57" s="58" t="s">
        <v>1022</v>
      </c>
      <c r="F57" s="66" t="s">
        <v>919</v>
      </c>
      <c r="G57" s="79">
        <v>1</v>
      </c>
      <c r="H57" s="62" t="s">
        <v>787</v>
      </c>
    </row>
    <row r="58" spans="2:8" ht="14.25" customHeight="1">
      <c r="B58" s="55">
        <v>46046</v>
      </c>
      <c r="C58" s="58"/>
      <c r="D58" s="79" t="s">
        <v>1000</v>
      </c>
      <c r="E58" s="98" t="s">
        <v>1023</v>
      </c>
      <c r="F58" s="66" t="s">
        <v>919</v>
      </c>
      <c r="G58" s="79">
        <v>1</v>
      </c>
      <c r="H58" s="62" t="s">
        <v>787</v>
      </c>
    </row>
    <row r="59" spans="2:8" ht="14.25" customHeight="1">
      <c r="B59" s="55">
        <v>46048</v>
      </c>
      <c r="C59" s="58"/>
      <c r="D59" s="79" t="s">
        <v>1024</v>
      </c>
      <c r="E59" s="58" t="s">
        <v>1025</v>
      </c>
      <c r="F59" s="66" t="s">
        <v>919</v>
      </c>
      <c r="G59" s="79">
        <v>1</v>
      </c>
      <c r="H59" s="62" t="s">
        <v>788</v>
      </c>
    </row>
    <row r="60" spans="2:8" ht="14.25" customHeight="1">
      <c r="B60" s="55">
        <v>46049</v>
      </c>
      <c r="C60" s="58"/>
      <c r="D60" s="79" t="s">
        <v>1026</v>
      </c>
      <c r="E60" s="58" t="s">
        <v>1027</v>
      </c>
      <c r="F60" s="66" t="s">
        <v>919</v>
      </c>
      <c r="G60" s="79">
        <v>1</v>
      </c>
      <c r="H60" s="62" t="s">
        <v>787</v>
      </c>
    </row>
    <row r="61" spans="2:8" ht="14.25" customHeight="1">
      <c r="B61" s="55">
        <v>46050</v>
      </c>
      <c r="C61" s="58"/>
      <c r="D61" s="79" t="s">
        <v>1010</v>
      </c>
      <c r="E61" s="58" t="s">
        <v>1028</v>
      </c>
      <c r="F61" s="66" t="s">
        <v>919</v>
      </c>
      <c r="G61" s="79">
        <v>1</v>
      </c>
      <c r="H61" s="62" t="s">
        <v>788</v>
      </c>
    </row>
    <row r="62" spans="2:8" ht="14.25" customHeight="1">
      <c r="B62" s="55">
        <v>46050</v>
      </c>
      <c r="C62" s="58"/>
      <c r="D62" s="79" t="s">
        <v>965</v>
      </c>
      <c r="E62" s="58" t="s">
        <v>1029</v>
      </c>
      <c r="F62" s="66" t="s">
        <v>919</v>
      </c>
      <c r="G62" s="79">
        <v>1</v>
      </c>
      <c r="H62" s="62" t="s">
        <v>787</v>
      </c>
    </row>
    <row r="63" spans="2:8" ht="14.25" customHeight="1">
      <c r="B63" s="55">
        <v>46051</v>
      </c>
      <c r="C63" s="58"/>
      <c r="D63" s="79" t="s">
        <v>1013</v>
      </c>
      <c r="E63" s="58" t="s">
        <v>1030</v>
      </c>
      <c r="F63" s="66" t="s">
        <v>919</v>
      </c>
      <c r="G63" s="79">
        <v>1</v>
      </c>
      <c r="H63" s="62" t="s">
        <v>787</v>
      </c>
    </row>
    <row r="64" spans="2:8" ht="14.25" customHeight="1">
      <c r="B64" s="79" t="s">
        <v>1031</v>
      </c>
      <c r="C64" s="58"/>
      <c r="D64" s="79" t="s">
        <v>1015</v>
      </c>
      <c r="E64" s="58" t="s">
        <v>1032</v>
      </c>
      <c r="F64" s="66" t="s">
        <v>919</v>
      </c>
      <c r="G64" s="79">
        <v>1</v>
      </c>
      <c r="H64" s="62" t="s">
        <v>787</v>
      </c>
    </row>
    <row r="65" spans="2:8" ht="14.25" customHeight="1">
      <c r="B65" s="55">
        <v>46055</v>
      </c>
      <c r="C65" s="58"/>
      <c r="D65" s="79" t="s">
        <v>1033</v>
      </c>
      <c r="E65" s="58" t="s">
        <v>1022</v>
      </c>
      <c r="F65" s="66" t="s">
        <v>919</v>
      </c>
      <c r="G65" s="79">
        <v>1</v>
      </c>
      <c r="H65" s="62" t="s">
        <v>787</v>
      </c>
    </row>
    <row r="66" spans="2:8" ht="14.25" customHeight="1">
      <c r="B66" s="55">
        <v>46056</v>
      </c>
      <c r="C66" s="58"/>
      <c r="D66" s="79" t="s">
        <v>1034</v>
      </c>
      <c r="E66" s="58" t="s">
        <v>1035</v>
      </c>
      <c r="F66" s="66" t="s">
        <v>919</v>
      </c>
      <c r="G66" s="79">
        <v>1</v>
      </c>
      <c r="H66" s="62" t="s">
        <v>787</v>
      </c>
    </row>
    <row r="67" spans="2:8" ht="14.25" customHeight="1">
      <c r="B67" s="55">
        <v>46057</v>
      </c>
      <c r="C67" s="58"/>
      <c r="D67" s="79" t="s">
        <v>1036</v>
      </c>
      <c r="E67" s="58" t="s">
        <v>1037</v>
      </c>
      <c r="F67" s="66" t="s">
        <v>919</v>
      </c>
      <c r="G67" s="79">
        <v>1</v>
      </c>
      <c r="H67" s="62" t="s">
        <v>787</v>
      </c>
    </row>
    <row r="68" spans="2:8" ht="14.25" customHeight="1">
      <c r="B68" s="55">
        <v>46059</v>
      </c>
      <c r="C68" s="58"/>
      <c r="D68" s="79" t="s">
        <v>1038</v>
      </c>
      <c r="E68" s="58" t="s">
        <v>999</v>
      </c>
      <c r="F68" s="66" t="s">
        <v>919</v>
      </c>
      <c r="G68" s="79">
        <v>1</v>
      </c>
      <c r="H68" s="62" t="s">
        <v>787</v>
      </c>
    </row>
    <row r="69" spans="2:8" ht="14.25" customHeight="1">
      <c r="B69" s="55">
        <v>46060</v>
      </c>
      <c r="C69" s="58"/>
      <c r="D69" s="79" t="s">
        <v>1005</v>
      </c>
      <c r="E69" s="58" t="s">
        <v>1039</v>
      </c>
      <c r="F69" s="66" t="s">
        <v>919</v>
      </c>
      <c r="G69" s="79">
        <v>1</v>
      </c>
      <c r="H69" s="62" t="s">
        <v>787</v>
      </c>
    </row>
    <row r="70" spans="2:8" ht="14.25" customHeight="1">
      <c r="B70" s="55">
        <v>46063</v>
      </c>
      <c r="C70" s="58"/>
      <c r="D70" s="79" t="s">
        <v>1040</v>
      </c>
      <c r="E70" s="58" t="s">
        <v>1041</v>
      </c>
      <c r="F70" s="66" t="s">
        <v>919</v>
      </c>
      <c r="G70" s="79">
        <v>1</v>
      </c>
      <c r="H70" s="62" t="s">
        <v>787</v>
      </c>
    </row>
    <row r="71" spans="2:8" ht="14.25" customHeight="1">
      <c r="B71" s="55">
        <v>46072</v>
      </c>
      <c r="C71" s="58"/>
      <c r="D71" s="79" t="s">
        <v>922</v>
      </c>
      <c r="E71" s="58" t="s">
        <v>1042</v>
      </c>
      <c r="F71" s="66" t="s">
        <v>919</v>
      </c>
      <c r="G71" s="79">
        <v>1</v>
      </c>
      <c r="H71" s="62" t="s">
        <v>788</v>
      </c>
    </row>
    <row r="72" spans="2:8" ht="14.25" customHeight="1">
      <c r="B72" s="55">
        <v>46078</v>
      </c>
      <c r="C72" s="58"/>
      <c r="D72" s="79" t="s">
        <v>1040</v>
      </c>
      <c r="E72" s="58" t="s">
        <v>1043</v>
      </c>
      <c r="F72" s="66" t="s">
        <v>919</v>
      </c>
      <c r="G72" s="79">
        <v>1</v>
      </c>
      <c r="H72" s="62" t="s">
        <v>787</v>
      </c>
    </row>
    <row r="73" spans="2:8" ht="14.25" customHeight="1">
      <c r="B73" s="55">
        <v>46083</v>
      </c>
      <c r="C73" s="58"/>
      <c r="D73" s="79" t="s">
        <v>998</v>
      </c>
      <c r="E73" s="58" t="s">
        <v>999</v>
      </c>
      <c r="F73" s="66" t="s">
        <v>919</v>
      </c>
      <c r="G73" s="79">
        <v>1</v>
      </c>
      <c r="H73" s="62" t="s">
        <v>787</v>
      </c>
    </row>
    <row r="74" spans="2:8" ht="14.25" customHeight="1">
      <c r="B74" s="55">
        <v>46084</v>
      </c>
      <c r="C74" s="58"/>
      <c r="D74" s="79" t="s">
        <v>943</v>
      </c>
      <c r="E74" s="58" t="s">
        <v>999</v>
      </c>
      <c r="F74" s="66" t="s">
        <v>919</v>
      </c>
      <c r="G74" s="79">
        <v>1</v>
      </c>
      <c r="H74" s="62" t="s">
        <v>787</v>
      </c>
    </row>
    <row r="75" spans="2:8" ht="14.25" customHeight="1">
      <c r="B75" s="55">
        <v>46085</v>
      </c>
      <c r="C75" s="58"/>
      <c r="D75" s="79" t="s">
        <v>1044</v>
      </c>
      <c r="E75" s="58" t="s">
        <v>1045</v>
      </c>
      <c r="F75" s="66" t="s">
        <v>919</v>
      </c>
      <c r="G75" s="79">
        <v>1</v>
      </c>
      <c r="H75" s="62" t="s">
        <v>787</v>
      </c>
    </row>
    <row r="76" spans="2:8" ht="14.25" customHeight="1">
      <c r="B76" s="55">
        <v>46087</v>
      </c>
      <c r="C76" s="58"/>
      <c r="D76" s="79" t="s">
        <v>1046</v>
      </c>
      <c r="E76" s="58" t="s">
        <v>1047</v>
      </c>
      <c r="F76" s="66" t="s">
        <v>919</v>
      </c>
      <c r="G76" s="79">
        <v>1</v>
      </c>
      <c r="H76" s="62" t="s">
        <v>787</v>
      </c>
    </row>
    <row r="77" spans="2:8" ht="14.25" customHeight="1">
      <c r="B77" s="55">
        <v>46094</v>
      </c>
      <c r="C77" s="58"/>
      <c r="D77" s="79" t="s">
        <v>1048</v>
      </c>
      <c r="E77" s="58" t="s">
        <v>1049</v>
      </c>
      <c r="F77" s="66" t="s">
        <v>919</v>
      </c>
      <c r="G77" s="79">
        <v>1</v>
      </c>
      <c r="H77" s="62" t="s">
        <v>787</v>
      </c>
    </row>
    <row r="78" spans="2:8" ht="14.25" customHeight="1">
      <c r="B78" s="55">
        <v>46102</v>
      </c>
      <c r="C78" s="58"/>
      <c r="D78" s="79" t="s">
        <v>965</v>
      </c>
      <c r="E78" s="58" t="s">
        <v>1050</v>
      </c>
      <c r="F78" s="66" t="s">
        <v>919</v>
      </c>
      <c r="G78" s="79">
        <v>1</v>
      </c>
      <c r="H78" s="62" t="s">
        <v>787</v>
      </c>
    </row>
    <row r="79" spans="2:8" ht="14.25" customHeight="1">
      <c r="B79" s="55">
        <v>46104</v>
      </c>
      <c r="C79" s="58"/>
      <c r="D79" s="79" t="s">
        <v>1010</v>
      </c>
      <c r="E79" s="58" t="s">
        <v>1051</v>
      </c>
      <c r="F79" s="66" t="s">
        <v>919</v>
      </c>
      <c r="G79" s="79">
        <v>1</v>
      </c>
      <c r="H79" s="62" t="s">
        <v>787</v>
      </c>
    </row>
    <row r="80" spans="2:8" ht="14.25" customHeight="1">
      <c r="B80" s="55">
        <v>46123</v>
      </c>
      <c r="C80" s="58"/>
      <c r="D80" s="79" t="s">
        <v>1033</v>
      </c>
      <c r="E80" s="58" t="s">
        <v>1051</v>
      </c>
      <c r="F80" s="66" t="s">
        <v>919</v>
      </c>
      <c r="G80" s="79">
        <v>1</v>
      </c>
      <c r="H80" s="62" t="s">
        <v>787</v>
      </c>
    </row>
    <row r="81" spans="2:8" ht="14.25" customHeight="1">
      <c r="B81" s="55">
        <v>46150</v>
      </c>
      <c r="C81" s="58"/>
      <c r="D81" s="79" t="s">
        <v>965</v>
      </c>
      <c r="E81" s="58" t="s">
        <v>1052</v>
      </c>
      <c r="F81" s="66" t="s">
        <v>919</v>
      </c>
      <c r="G81" s="79">
        <v>1</v>
      </c>
      <c r="H81" s="62" t="s">
        <v>787</v>
      </c>
    </row>
    <row r="82" spans="2:8" ht="14.25" customHeight="1">
      <c r="B82" s="55">
        <v>46151</v>
      </c>
      <c r="C82" s="58"/>
      <c r="D82" s="79" t="s">
        <v>1053</v>
      </c>
      <c r="E82" s="58" t="s">
        <v>1054</v>
      </c>
      <c r="F82" s="66" t="s">
        <v>919</v>
      </c>
      <c r="G82" s="79">
        <v>1</v>
      </c>
      <c r="H82" s="62" t="s">
        <v>787</v>
      </c>
    </row>
    <row r="83" spans="2:8" ht="14.25" customHeight="1">
      <c r="B83" s="58"/>
      <c r="C83" s="58"/>
      <c r="D83" s="58"/>
      <c r="E83" s="58"/>
      <c r="F83" s="58"/>
      <c r="G83" s="58"/>
      <c r="H83" s="62"/>
    </row>
    <row r="84" spans="2:8" ht="14.25" customHeight="1">
      <c r="B84" s="58"/>
      <c r="C84" s="58"/>
      <c r="D84" s="58"/>
      <c r="E84" s="58"/>
      <c r="F84" s="58"/>
      <c r="G84" s="58"/>
      <c r="H84" s="62"/>
    </row>
    <row r="85" spans="2:8" ht="14.25" customHeight="1">
      <c r="B85" s="58"/>
      <c r="C85" s="58"/>
      <c r="D85" s="58"/>
      <c r="E85" s="58"/>
      <c r="F85" s="58"/>
      <c r="G85" s="58"/>
      <c r="H85" s="62"/>
    </row>
    <row r="86" spans="2:8" ht="14.25" customHeight="1">
      <c r="B86" s="58"/>
      <c r="C86" s="58"/>
      <c r="D86" s="58"/>
      <c r="E86" s="58"/>
      <c r="F86" s="58"/>
      <c r="G86" s="58"/>
      <c r="H86" s="62"/>
    </row>
    <row r="87" spans="2:8" ht="14.25" customHeight="1">
      <c r="B87" s="58"/>
      <c r="C87" s="58"/>
      <c r="D87" s="58"/>
      <c r="E87" s="58"/>
      <c r="F87" s="58"/>
      <c r="G87" s="58"/>
      <c r="H87" s="62"/>
    </row>
    <row r="88" spans="2:8" ht="14.25" customHeight="1">
      <c r="B88" s="58"/>
      <c r="C88" s="58"/>
      <c r="D88" s="58"/>
      <c r="E88" s="58"/>
      <c r="F88" s="58"/>
      <c r="G88" s="58"/>
      <c r="H88" s="62"/>
    </row>
    <row r="89" spans="2:8" ht="14.25" customHeight="1">
      <c r="B89" s="58"/>
      <c r="C89" s="58"/>
      <c r="D89" s="58"/>
      <c r="E89" s="58"/>
      <c r="F89" s="58"/>
      <c r="G89" s="58"/>
      <c r="H89" s="62"/>
    </row>
    <row r="90" spans="2:8" ht="14.25" customHeight="1">
      <c r="B90" s="58"/>
      <c r="C90" s="58"/>
      <c r="D90" s="58"/>
      <c r="E90" s="58"/>
      <c r="F90" s="58"/>
      <c r="G90" s="58"/>
      <c r="H90" s="62"/>
    </row>
    <row r="91" spans="2:8" ht="14.25" customHeight="1">
      <c r="B91" s="58"/>
      <c r="C91" s="58"/>
      <c r="D91" s="58"/>
      <c r="E91" s="58"/>
      <c r="F91" s="58"/>
      <c r="G91" s="58"/>
      <c r="H91" s="62"/>
    </row>
    <row r="92" spans="2:8" ht="14.25" customHeight="1">
      <c r="B92" s="58"/>
      <c r="C92" s="58"/>
      <c r="D92" s="58"/>
      <c r="E92" s="58"/>
      <c r="F92" s="58"/>
      <c r="G92" s="58"/>
      <c r="H92" s="62"/>
    </row>
    <row r="93" spans="2:8" ht="14.25" customHeight="1">
      <c r="B93" s="58"/>
      <c r="C93" s="58"/>
      <c r="D93" s="58"/>
      <c r="E93" s="58"/>
      <c r="F93" s="58"/>
      <c r="G93" s="58"/>
      <c r="H93" s="62"/>
    </row>
    <row r="94" spans="2:8" ht="14.25" customHeight="1">
      <c r="B94" s="58"/>
      <c r="C94" s="58"/>
      <c r="D94" s="58"/>
      <c r="E94" s="58"/>
      <c r="F94" s="58"/>
      <c r="G94" s="58"/>
      <c r="H94" s="62"/>
    </row>
    <row r="95" spans="2:8" ht="14.25" customHeight="1">
      <c r="B95" s="58"/>
      <c r="C95" s="58"/>
      <c r="D95" s="58"/>
      <c r="E95" s="58"/>
      <c r="F95" s="58"/>
      <c r="G95" s="58"/>
      <c r="H95" s="62"/>
    </row>
    <row r="96" spans="2:8" ht="14.25" customHeight="1">
      <c r="B96" s="58"/>
      <c r="C96" s="58"/>
      <c r="D96" s="58"/>
      <c r="E96" s="58"/>
      <c r="F96" s="58"/>
      <c r="G96" s="58"/>
      <c r="H96" s="62"/>
    </row>
    <row r="97" spans="2:8" ht="14.25" customHeight="1">
      <c r="B97" s="58"/>
      <c r="C97" s="58"/>
      <c r="D97" s="58"/>
      <c r="E97" s="58"/>
      <c r="F97" s="58"/>
      <c r="G97" s="58"/>
      <c r="H97" s="62"/>
    </row>
    <row r="98" spans="2:8" ht="14.25" customHeight="1">
      <c r="B98" s="58"/>
      <c r="C98" s="58"/>
      <c r="D98" s="58"/>
      <c r="E98" s="58"/>
      <c r="F98" s="58"/>
      <c r="G98" s="58"/>
      <c r="H98" s="62"/>
    </row>
    <row r="99" spans="2:8" ht="14.25" customHeight="1">
      <c r="B99" s="58"/>
      <c r="C99" s="58"/>
      <c r="D99" s="58"/>
      <c r="E99" s="58"/>
      <c r="F99" s="58"/>
      <c r="G99" s="58"/>
      <c r="H99" s="62"/>
    </row>
    <row r="100" spans="2:8" ht="14.25" customHeight="1">
      <c r="B100" s="58"/>
      <c r="C100" s="58"/>
      <c r="D100" s="58"/>
      <c r="E100" s="58"/>
      <c r="F100" s="58"/>
      <c r="G100" s="58"/>
      <c r="H100" s="62"/>
    </row>
    <row r="101" spans="2:8" ht="14.25" customHeight="1">
      <c r="B101" s="58"/>
      <c r="C101" s="58"/>
      <c r="D101" s="58"/>
      <c r="E101" s="58"/>
      <c r="F101" s="58"/>
      <c r="G101" s="58"/>
      <c r="H101" s="62"/>
    </row>
    <row r="102" spans="2:8" ht="14.25" customHeight="1">
      <c r="B102" s="58"/>
      <c r="C102" s="58"/>
      <c r="D102" s="58"/>
      <c r="E102" s="58"/>
      <c r="F102" s="58"/>
      <c r="G102" s="58"/>
      <c r="H102" s="62"/>
    </row>
    <row r="103" spans="2:8" ht="14.25" customHeight="1">
      <c r="B103" s="58"/>
      <c r="C103" s="58"/>
      <c r="D103" s="58"/>
      <c r="E103" s="58"/>
      <c r="F103" s="58"/>
      <c r="G103" s="58"/>
      <c r="H103" s="62"/>
    </row>
    <row r="104" spans="2:8" ht="14.25" customHeight="1">
      <c r="B104" s="58"/>
      <c r="C104" s="58"/>
      <c r="D104" s="58"/>
      <c r="E104" s="58"/>
      <c r="F104" s="58"/>
      <c r="G104" s="58"/>
      <c r="H104" s="62"/>
    </row>
    <row r="105" spans="2:8" ht="14.25" customHeight="1">
      <c r="B105" s="58"/>
      <c r="C105" s="58"/>
      <c r="D105" s="58"/>
      <c r="E105" s="58"/>
      <c r="F105" s="58"/>
      <c r="G105" s="58"/>
      <c r="H105" s="62"/>
    </row>
    <row r="106" spans="2:8" ht="14.25" customHeight="1">
      <c r="B106" s="58"/>
      <c r="C106" s="58"/>
      <c r="D106" s="58"/>
      <c r="E106" s="58"/>
      <c r="F106" s="58"/>
      <c r="G106" s="58"/>
      <c r="H106" s="62"/>
    </row>
    <row r="107" spans="2:8" ht="14.25" customHeight="1">
      <c r="B107" s="58"/>
      <c r="C107" s="58"/>
      <c r="D107" s="58"/>
      <c r="E107" s="58"/>
      <c r="F107" s="58"/>
      <c r="G107" s="58"/>
      <c r="H107" s="62"/>
    </row>
    <row r="108" spans="2:8" ht="14.25" customHeight="1">
      <c r="B108" s="58"/>
      <c r="C108" s="58"/>
      <c r="D108" s="58"/>
      <c r="E108" s="58"/>
      <c r="F108" s="58"/>
      <c r="G108" s="58"/>
      <c r="H108" s="62"/>
    </row>
    <row r="109" spans="2:8" ht="14.25" customHeight="1">
      <c r="B109" s="58"/>
      <c r="C109" s="58"/>
      <c r="D109" s="58"/>
      <c r="E109" s="58"/>
      <c r="F109" s="58"/>
      <c r="G109" s="58"/>
      <c r="H109" s="62"/>
    </row>
    <row r="110" spans="2:8" ht="14.25" customHeight="1">
      <c r="B110" s="58"/>
      <c r="C110" s="58"/>
      <c r="D110" s="58"/>
      <c r="E110" s="58"/>
      <c r="F110" s="58"/>
      <c r="G110" s="58"/>
      <c r="H110" s="62"/>
    </row>
    <row r="111" spans="2:8" ht="14.25" customHeight="1">
      <c r="B111" s="58"/>
      <c r="C111" s="58"/>
      <c r="D111" s="58"/>
      <c r="E111" s="58"/>
      <c r="F111" s="58"/>
      <c r="G111" s="58"/>
      <c r="H111" s="62"/>
    </row>
    <row r="112" spans="2:8" ht="14.25" customHeight="1">
      <c r="B112" s="58"/>
      <c r="C112" s="58"/>
      <c r="D112" s="58"/>
      <c r="E112" s="58"/>
      <c r="F112" s="58"/>
      <c r="G112" s="58"/>
      <c r="H112" s="62"/>
    </row>
    <row r="113" spans="2:8" ht="14.25" customHeight="1">
      <c r="B113" s="58"/>
      <c r="C113" s="58"/>
      <c r="D113" s="58"/>
      <c r="E113" s="58"/>
      <c r="F113" s="58"/>
      <c r="G113" s="58"/>
      <c r="H113" s="62"/>
    </row>
    <row r="114" spans="2:8" ht="14.25" customHeight="1">
      <c r="B114" s="58"/>
      <c r="C114" s="58"/>
      <c r="D114" s="58"/>
      <c r="E114" s="58"/>
      <c r="F114" s="58"/>
      <c r="G114" s="58"/>
      <c r="H114" s="62"/>
    </row>
    <row r="115" spans="2:8" ht="14.25" customHeight="1">
      <c r="B115" s="58"/>
      <c r="C115" s="58"/>
      <c r="D115" s="58"/>
      <c r="E115" s="58"/>
      <c r="F115" s="58"/>
      <c r="G115" s="58"/>
      <c r="H115" s="62"/>
    </row>
    <row r="116" spans="2:8" ht="14.25" customHeight="1">
      <c r="B116" s="58"/>
      <c r="C116" s="58"/>
      <c r="D116" s="58"/>
      <c r="E116" s="58"/>
      <c r="F116" s="58"/>
      <c r="G116" s="58"/>
      <c r="H116" s="62"/>
    </row>
    <row r="117" spans="2:8" ht="14.25" customHeight="1">
      <c r="B117" s="58"/>
      <c r="C117" s="58"/>
      <c r="D117" s="58"/>
      <c r="E117" s="58"/>
      <c r="F117" s="58"/>
      <c r="G117" s="58"/>
      <c r="H117" s="62"/>
    </row>
    <row r="118" spans="2:8" ht="14.25" customHeight="1">
      <c r="B118" s="58"/>
      <c r="C118" s="58"/>
      <c r="D118" s="58"/>
      <c r="E118" s="58"/>
      <c r="F118" s="58"/>
      <c r="G118" s="58"/>
      <c r="H118" s="62"/>
    </row>
    <row r="119" spans="2:8" ht="14.25" customHeight="1">
      <c r="B119" s="58"/>
      <c r="C119" s="58"/>
      <c r="D119" s="58"/>
      <c r="E119" s="58"/>
      <c r="F119" s="58"/>
      <c r="G119" s="58"/>
      <c r="H119" s="62"/>
    </row>
    <row r="120" spans="2:8" ht="14.25" customHeight="1">
      <c r="B120" s="58"/>
      <c r="C120" s="58"/>
      <c r="D120" s="58"/>
      <c r="E120" s="58"/>
      <c r="F120" s="58"/>
      <c r="G120" s="58"/>
      <c r="H120" s="62"/>
    </row>
    <row r="121" spans="2:8" ht="14.25" customHeight="1">
      <c r="B121" s="58"/>
      <c r="C121" s="58"/>
      <c r="D121" s="58"/>
      <c r="E121" s="58"/>
      <c r="F121" s="58"/>
      <c r="G121" s="58"/>
      <c r="H121" s="62"/>
    </row>
    <row r="122" spans="2:8" ht="14.25" customHeight="1">
      <c r="B122" s="58"/>
      <c r="C122" s="58"/>
      <c r="D122" s="58"/>
      <c r="E122" s="58"/>
      <c r="F122" s="58"/>
      <c r="G122" s="58"/>
      <c r="H122" s="62"/>
    </row>
    <row r="123" spans="2:8" ht="14.25" customHeight="1">
      <c r="B123" s="58"/>
      <c r="C123" s="58"/>
      <c r="D123" s="58"/>
      <c r="E123" s="58"/>
      <c r="F123" s="58"/>
      <c r="G123" s="58"/>
      <c r="H123" s="62"/>
    </row>
    <row r="124" spans="2:8" ht="14.25" customHeight="1">
      <c r="B124" s="58"/>
      <c r="C124" s="58"/>
      <c r="D124" s="58"/>
      <c r="E124" s="58"/>
      <c r="F124" s="58"/>
      <c r="G124" s="58"/>
      <c r="H124" s="62"/>
    </row>
    <row r="125" spans="2:8" ht="14.25" customHeight="1">
      <c r="B125" s="58"/>
      <c r="C125" s="58"/>
      <c r="D125" s="58"/>
      <c r="E125" s="58"/>
      <c r="F125" s="58"/>
      <c r="G125" s="58"/>
      <c r="H125" s="62"/>
    </row>
    <row r="126" spans="2:8" ht="14.25" customHeight="1">
      <c r="B126" s="58"/>
      <c r="C126" s="58"/>
      <c r="D126" s="58"/>
      <c r="E126" s="58"/>
      <c r="F126" s="58"/>
      <c r="G126" s="58"/>
      <c r="H126" s="62"/>
    </row>
    <row r="127" spans="2:8" ht="14.25" customHeight="1">
      <c r="B127" s="58"/>
      <c r="C127" s="58"/>
      <c r="D127" s="58"/>
      <c r="E127" s="58"/>
      <c r="F127" s="58"/>
      <c r="G127" s="58"/>
      <c r="H127" s="62"/>
    </row>
    <row r="128" spans="2:8" ht="14.25" customHeight="1">
      <c r="B128" s="58"/>
      <c r="C128" s="58"/>
      <c r="D128" s="58"/>
      <c r="E128" s="58"/>
      <c r="F128" s="58"/>
      <c r="G128" s="58"/>
      <c r="H128" s="62"/>
    </row>
    <row r="129" spans="2:8" ht="14.25" customHeight="1">
      <c r="B129" s="58"/>
      <c r="C129" s="58"/>
      <c r="D129" s="58"/>
      <c r="E129" s="58"/>
      <c r="F129" s="58"/>
      <c r="G129" s="58"/>
      <c r="H129" s="62"/>
    </row>
    <row r="130" spans="2:8" ht="14.25" customHeight="1">
      <c r="B130" s="58"/>
      <c r="C130" s="58"/>
      <c r="D130" s="58"/>
      <c r="E130" s="58"/>
      <c r="F130" s="58"/>
      <c r="G130" s="58"/>
      <c r="H130" s="62"/>
    </row>
    <row r="131" spans="2:8" ht="14.25" customHeight="1">
      <c r="B131" s="58"/>
      <c r="C131" s="58"/>
      <c r="D131" s="58"/>
      <c r="E131" s="58"/>
      <c r="F131" s="58"/>
      <c r="G131" s="58"/>
      <c r="H131" s="62"/>
    </row>
    <row r="132" spans="2:8" ht="14.25" customHeight="1">
      <c r="B132" s="58"/>
      <c r="C132" s="58"/>
      <c r="D132" s="58"/>
      <c r="E132" s="58"/>
      <c r="F132" s="58"/>
      <c r="G132" s="58"/>
      <c r="H132" s="62"/>
    </row>
    <row r="133" spans="2:8" ht="14.25" customHeight="1">
      <c r="B133" s="58"/>
      <c r="C133" s="58"/>
      <c r="D133" s="58"/>
      <c r="E133" s="58"/>
      <c r="F133" s="58"/>
      <c r="G133" s="58"/>
      <c r="H133" s="62"/>
    </row>
    <row r="134" spans="2:8" ht="14.25" customHeight="1">
      <c r="B134" s="58"/>
      <c r="C134" s="58"/>
      <c r="D134" s="58"/>
      <c r="E134" s="58"/>
      <c r="F134" s="58"/>
      <c r="G134" s="58"/>
      <c r="H134" s="62"/>
    </row>
    <row r="135" spans="2:8" ht="14.25" customHeight="1">
      <c r="B135" s="58"/>
      <c r="C135" s="58"/>
      <c r="D135" s="58"/>
      <c r="E135" s="58"/>
      <c r="F135" s="58"/>
      <c r="G135" s="58"/>
      <c r="H135" s="62"/>
    </row>
    <row r="136" spans="2:8" ht="14.25" customHeight="1">
      <c r="B136" s="58"/>
      <c r="C136" s="58"/>
      <c r="D136" s="58"/>
      <c r="E136" s="58"/>
      <c r="F136" s="58"/>
      <c r="G136" s="58"/>
      <c r="H136" s="62"/>
    </row>
    <row r="137" spans="2:8" ht="14.25" customHeight="1">
      <c r="B137" s="58"/>
      <c r="C137" s="58"/>
      <c r="D137" s="58"/>
      <c r="E137" s="58"/>
      <c r="F137" s="58"/>
      <c r="G137" s="58"/>
      <c r="H137" s="62"/>
    </row>
    <row r="138" spans="2:8" ht="14.25" customHeight="1">
      <c r="B138" s="58"/>
      <c r="C138" s="58"/>
      <c r="D138" s="58"/>
      <c r="E138" s="58"/>
      <c r="F138" s="58"/>
      <c r="G138" s="58"/>
      <c r="H138" s="62"/>
    </row>
    <row r="139" spans="2:8" ht="14.25" customHeight="1">
      <c r="B139" s="58"/>
      <c r="C139" s="58"/>
      <c r="D139" s="58"/>
      <c r="E139" s="58"/>
      <c r="F139" s="58"/>
      <c r="G139" s="58"/>
      <c r="H139" s="62"/>
    </row>
    <row r="140" spans="2:8" ht="14.25" customHeight="1">
      <c r="B140" s="58"/>
      <c r="C140" s="58"/>
      <c r="D140" s="58"/>
      <c r="E140" s="58"/>
      <c r="F140" s="58"/>
      <c r="G140" s="58"/>
      <c r="H140" s="62"/>
    </row>
    <row r="141" spans="2:8" ht="14.25" customHeight="1">
      <c r="B141" s="58"/>
      <c r="C141" s="58"/>
      <c r="D141" s="58"/>
      <c r="E141" s="58"/>
      <c r="F141" s="58"/>
      <c r="G141" s="58"/>
      <c r="H141" s="62"/>
    </row>
    <row r="142" spans="2:8" ht="14.25" customHeight="1">
      <c r="B142" s="58"/>
      <c r="C142" s="58"/>
      <c r="D142" s="58"/>
      <c r="E142" s="58"/>
      <c r="F142" s="58"/>
      <c r="G142" s="58"/>
      <c r="H142" s="62"/>
    </row>
    <row r="143" spans="2:8" ht="14.25" customHeight="1">
      <c r="B143" s="58"/>
      <c r="C143" s="58"/>
      <c r="D143" s="58"/>
      <c r="E143" s="58"/>
      <c r="F143" s="58"/>
      <c r="G143" s="58"/>
      <c r="H143" s="62"/>
    </row>
    <row r="144" spans="2:8" ht="14.25" customHeight="1">
      <c r="B144" s="58"/>
      <c r="C144" s="58"/>
      <c r="D144" s="58"/>
      <c r="E144" s="58"/>
      <c r="F144" s="58"/>
      <c r="G144" s="58"/>
      <c r="H144" s="62"/>
    </row>
    <row r="145" spans="2:8" ht="14.25" customHeight="1">
      <c r="B145" s="58"/>
      <c r="C145" s="58"/>
      <c r="D145" s="58"/>
      <c r="E145" s="58"/>
      <c r="F145" s="58"/>
      <c r="G145" s="58"/>
      <c r="H145" s="62"/>
    </row>
    <row r="146" spans="2:8" ht="14.25" customHeight="1">
      <c r="B146" s="58"/>
      <c r="C146" s="58"/>
      <c r="D146" s="58"/>
      <c r="E146" s="58"/>
      <c r="F146" s="58"/>
      <c r="G146" s="58"/>
      <c r="H146" s="62"/>
    </row>
    <row r="147" spans="2:8" ht="14.25" customHeight="1">
      <c r="B147" s="58"/>
      <c r="C147" s="58"/>
      <c r="D147" s="58"/>
      <c r="E147" s="58"/>
      <c r="F147" s="58"/>
      <c r="G147" s="58"/>
      <c r="H147" s="62"/>
    </row>
    <row r="148" spans="2:8" ht="14.25" customHeight="1">
      <c r="B148" s="58"/>
      <c r="C148" s="58"/>
      <c r="D148" s="58"/>
      <c r="E148" s="58"/>
      <c r="F148" s="58"/>
      <c r="G148" s="58"/>
      <c r="H148" s="62"/>
    </row>
    <row r="149" spans="2:8" ht="14.25" customHeight="1">
      <c r="B149" s="58"/>
      <c r="C149" s="58"/>
      <c r="D149" s="58"/>
      <c r="E149" s="58"/>
      <c r="F149" s="58"/>
      <c r="G149" s="58"/>
      <c r="H149" s="62"/>
    </row>
    <row r="150" spans="2:8" ht="14.25" customHeight="1">
      <c r="B150" s="58"/>
      <c r="C150" s="58"/>
      <c r="D150" s="58"/>
      <c r="E150" s="58"/>
      <c r="F150" s="58"/>
      <c r="G150" s="58"/>
      <c r="H150" s="62"/>
    </row>
    <row r="151" spans="2:8" ht="14.25" customHeight="1">
      <c r="B151" s="58"/>
      <c r="C151" s="58"/>
      <c r="D151" s="58"/>
      <c r="E151" s="58"/>
      <c r="F151" s="58"/>
      <c r="G151" s="58"/>
      <c r="H151" s="62"/>
    </row>
    <row r="152" spans="2:8" ht="14.25" customHeight="1">
      <c r="B152" s="58"/>
      <c r="C152" s="58"/>
      <c r="D152" s="58"/>
      <c r="E152" s="58"/>
      <c r="F152" s="58"/>
      <c r="G152" s="58"/>
      <c r="H152" s="62"/>
    </row>
    <row r="153" spans="2:8" ht="14.25" customHeight="1">
      <c r="B153" s="58"/>
      <c r="C153" s="58"/>
      <c r="D153" s="58"/>
      <c r="E153" s="58"/>
      <c r="F153" s="58"/>
      <c r="G153" s="58"/>
      <c r="H153" s="62"/>
    </row>
    <row r="154" spans="2:8" ht="14.25" customHeight="1"/>
    <row r="155" spans="2:8" ht="14.25" customHeight="1"/>
    <row r="156" spans="2:8" ht="14.25" customHeight="1"/>
    <row r="157" spans="2:8" ht="14.25" customHeight="1"/>
    <row r="158" spans="2:8" ht="14.25" customHeight="1"/>
    <row r="159" spans="2:8" ht="14.25" customHeight="1"/>
    <row r="160" spans="2:8"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1">
    <mergeCell ref="B3:H3"/>
  </mergeCell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8A391-0183-4E83-8FCD-BA868C1ECDC5}">
  <sheetPr codeName="Hoja3">
    <tabColor rgb="FF002060"/>
  </sheetPr>
  <dimension ref="B1:K1048574"/>
  <sheetViews>
    <sheetView topLeftCell="A243" zoomScaleNormal="100" workbookViewId="0">
      <selection activeCell="I14" sqref="I14"/>
    </sheetView>
  </sheetViews>
  <sheetFormatPr baseColWidth="10" defaultColWidth="14.42578125" defaultRowHeight="15"/>
  <cols>
    <col min="1" max="1" width="4.42578125" customWidth="1"/>
    <col min="2" max="2" width="17.7109375" style="63" customWidth="1"/>
    <col min="3" max="3" width="16.140625" customWidth="1"/>
    <col min="4" max="4" width="19.42578125" customWidth="1"/>
    <col min="5" max="5" width="76.85546875" customWidth="1"/>
    <col min="6" max="6" width="19.42578125" style="63" customWidth="1"/>
    <col min="7" max="7" width="23.28515625" customWidth="1"/>
    <col min="8" max="8" width="10.7109375" style="61" customWidth="1"/>
    <col min="9" max="10" width="10.7109375" customWidth="1"/>
    <col min="11" max="11" width="26.7109375" customWidth="1"/>
    <col min="12" max="27" width="10.7109375" customWidth="1"/>
  </cols>
  <sheetData>
    <row r="1" spans="2:11">
      <c r="E1" s="1470"/>
      <c r="F1" s="1472"/>
    </row>
    <row r="2" spans="2:11">
      <c r="E2" s="1470"/>
      <c r="F2" s="1472"/>
    </row>
    <row r="3" spans="2:11" ht="26.25">
      <c r="B3" s="1967" t="s">
        <v>910</v>
      </c>
      <c r="C3" s="1968"/>
      <c r="D3" s="1968"/>
      <c r="E3" s="1968"/>
      <c r="F3" s="1968"/>
      <c r="G3" s="1968"/>
      <c r="H3" s="1970"/>
    </row>
    <row r="4" spans="2:11" ht="14.25" customHeight="1"/>
    <row r="5" spans="2:11" ht="15.75">
      <c r="B5" s="20" t="s">
        <v>911</v>
      </c>
      <c r="C5" s="19" t="s">
        <v>912</v>
      </c>
      <c r="D5" s="19" t="s">
        <v>335</v>
      </c>
      <c r="E5" s="19" t="s">
        <v>913</v>
      </c>
      <c r="F5" s="48" t="s">
        <v>914</v>
      </c>
      <c r="G5" s="20" t="s">
        <v>531</v>
      </c>
      <c r="H5" s="19" t="s">
        <v>915</v>
      </c>
      <c r="J5" s="21" t="s">
        <v>915</v>
      </c>
    </row>
    <row r="6" spans="2:11">
      <c r="B6" s="22" t="s">
        <v>1055</v>
      </c>
      <c r="C6" s="23">
        <v>10016654</v>
      </c>
      <c r="D6" s="24" t="s">
        <v>729</v>
      </c>
      <c r="E6" s="41" t="s">
        <v>1056</v>
      </c>
      <c r="F6" s="24" t="s">
        <v>1057</v>
      </c>
      <c r="G6" s="46"/>
      <c r="H6" s="46" t="s">
        <v>788</v>
      </c>
      <c r="J6" s="26" t="s">
        <v>786</v>
      </c>
      <c r="K6" s="27" t="s">
        <v>921</v>
      </c>
    </row>
    <row r="7" spans="2:11" ht="14.25" customHeight="1">
      <c r="B7" s="22">
        <v>45972</v>
      </c>
      <c r="C7" s="24">
        <v>10016657</v>
      </c>
      <c r="D7" s="24" t="s">
        <v>1058</v>
      </c>
      <c r="E7" s="1473" t="s">
        <v>1059</v>
      </c>
      <c r="F7" s="24" t="s">
        <v>1057</v>
      </c>
      <c r="G7" s="46"/>
      <c r="H7" s="46" t="s">
        <v>788</v>
      </c>
      <c r="J7" s="26" t="s">
        <v>787</v>
      </c>
      <c r="K7" s="27" t="s">
        <v>924</v>
      </c>
    </row>
    <row r="8" spans="2:11" ht="14.25" customHeight="1">
      <c r="B8" s="22">
        <v>45940</v>
      </c>
      <c r="C8" s="24">
        <v>10016658</v>
      </c>
      <c r="D8" s="24" t="s">
        <v>1060</v>
      </c>
      <c r="E8" s="42" t="s">
        <v>1061</v>
      </c>
      <c r="F8" s="24" t="s">
        <v>1057</v>
      </c>
      <c r="G8" s="46"/>
      <c r="H8" s="46" t="s">
        <v>788</v>
      </c>
      <c r="J8" s="26" t="s">
        <v>788</v>
      </c>
      <c r="K8" s="27" t="s">
        <v>927</v>
      </c>
    </row>
    <row r="9" spans="2:11" ht="14.25" customHeight="1">
      <c r="B9" s="24" t="s">
        <v>1062</v>
      </c>
      <c r="C9" s="23">
        <v>10016689</v>
      </c>
      <c r="D9" s="24" t="s">
        <v>1063</v>
      </c>
      <c r="E9" s="41" t="s">
        <v>1064</v>
      </c>
      <c r="F9" s="24" t="s">
        <v>1057</v>
      </c>
      <c r="G9" s="46"/>
      <c r="H9" s="46" t="s">
        <v>787</v>
      </c>
      <c r="J9" s="26" t="s">
        <v>920</v>
      </c>
      <c r="K9" s="27" t="s">
        <v>931</v>
      </c>
    </row>
    <row r="10" spans="2:11" ht="14.25" customHeight="1">
      <c r="B10" s="22">
        <v>45971</v>
      </c>
      <c r="C10" s="80">
        <v>10016691</v>
      </c>
      <c r="D10" s="24" t="s">
        <v>1065</v>
      </c>
      <c r="E10" s="41" t="s">
        <v>1066</v>
      </c>
      <c r="F10" s="24" t="s">
        <v>1057</v>
      </c>
      <c r="G10" s="46"/>
      <c r="H10" s="46" t="s">
        <v>788</v>
      </c>
    </row>
    <row r="11" spans="2:11" ht="14.25" customHeight="1">
      <c r="B11" s="22">
        <v>45969</v>
      </c>
      <c r="C11" s="24">
        <v>60006775</v>
      </c>
      <c r="D11" s="24" t="s">
        <v>1067</v>
      </c>
      <c r="E11" s="41" t="s">
        <v>1068</v>
      </c>
      <c r="F11" s="24" t="s">
        <v>1057</v>
      </c>
      <c r="G11" s="46" t="s">
        <v>1069</v>
      </c>
      <c r="H11" s="46" t="s">
        <v>788</v>
      </c>
    </row>
    <row r="12" spans="2:11" ht="14.25" customHeight="1">
      <c r="B12" s="22">
        <v>45901</v>
      </c>
      <c r="C12" s="24"/>
      <c r="D12" s="24" t="s">
        <v>1067</v>
      </c>
      <c r="E12" s="41" t="s">
        <v>1070</v>
      </c>
      <c r="F12" s="24" t="s">
        <v>1057</v>
      </c>
      <c r="G12" s="46"/>
      <c r="H12" s="46" t="s">
        <v>788</v>
      </c>
    </row>
    <row r="13" spans="2:11" ht="14.25" customHeight="1">
      <c r="B13" s="22" t="s">
        <v>1055</v>
      </c>
      <c r="C13" s="24"/>
      <c r="D13" s="24" t="s">
        <v>1071</v>
      </c>
      <c r="E13" s="41" t="s">
        <v>1072</v>
      </c>
      <c r="F13" s="24" t="s">
        <v>1057</v>
      </c>
      <c r="G13" s="46"/>
      <c r="H13" s="46" t="s">
        <v>787</v>
      </c>
      <c r="J13" s="30" t="s">
        <v>531</v>
      </c>
    </row>
    <row r="14" spans="2:11" ht="14.25" customHeight="1">
      <c r="B14" s="22" t="s">
        <v>1055</v>
      </c>
      <c r="C14" s="24"/>
      <c r="D14" s="24" t="s">
        <v>1073</v>
      </c>
      <c r="E14" s="41" t="s">
        <v>1074</v>
      </c>
      <c r="F14" s="24" t="s">
        <v>1057</v>
      </c>
      <c r="G14" s="46"/>
      <c r="H14" s="46" t="s">
        <v>788</v>
      </c>
      <c r="J14" s="7">
        <v>1</v>
      </c>
      <c r="K14" s="7" t="s">
        <v>944</v>
      </c>
    </row>
    <row r="15" spans="2:11" ht="14.25" customHeight="1">
      <c r="B15" s="22">
        <v>45839</v>
      </c>
      <c r="C15" s="24"/>
      <c r="D15" s="24" t="s">
        <v>343</v>
      </c>
      <c r="E15" s="41" t="s">
        <v>1075</v>
      </c>
      <c r="F15" s="24" t="s">
        <v>1057</v>
      </c>
      <c r="G15" s="46"/>
      <c r="H15" s="46" t="s">
        <v>788</v>
      </c>
    </row>
    <row r="16" spans="2:11" ht="14.25" customHeight="1">
      <c r="B16" s="31" t="s">
        <v>1076</v>
      </c>
      <c r="C16" s="17"/>
      <c r="D16" s="17" t="s">
        <v>1077</v>
      </c>
      <c r="E16" s="32" t="s">
        <v>1078</v>
      </c>
      <c r="F16" s="24" t="s">
        <v>1057</v>
      </c>
      <c r="G16" s="47"/>
      <c r="H16" s="47" t="s">
        <v>788</v>
      </c>
    </row>
    <row r="17" spans="2:8" ht="14.25" customHeight="1">
      <c r="B17" s="31" t="s">
        <v>1076</v>
      </c>
      <c r="C17" s="17"/>
      <c r="D17" s="17" t="s">
        <v>352</v>
      </c>
      <c r="E17" s="43" t="s">
        <v>1079</v>
      </c>
      <c r="F17" s="24" t="s">
        <v>1057</v>
      </c>
      <c r="G17" s="47" t="s">
        <v>1080</v>
      </c>
      <c r="H17" s="47" t="s">
        <v>788</v>
      </c>
    </row>
    <row r="18" spans="2:8" ht="14.25" customHeight="1">
      <c r="B18" s="31" t="s">
        <v>1076</v>
      </c>
      <c r="C18" s="17"/>
      <c r="D18" s="17" t="s">
        <v>1081</v>
      </c>
      <c r="E18" s="32" t="s">
        <v>1082</v>
      </c>
      <c r="F18" s="24" t="s">
        <v>1057</v>
      </c>
      <c r="G18" s="47"/>
      <c r="H18" s="47" t="s">
        <v>787</v>
      </c>
    </row>
    <row r="19" spans="2:8" ht="14.25" customHeight="1">
      <c r="B19" s="31" t="s">
        <v>1076</v>
      </c>
      <c r="C19" s="17"/>
      <c r="D19" s="17" t="s">
        <v>1083</v>
      </c>
      <c r="E19" s="43" t="s">
        <v>1084</v>
      </c>
      <c r="F19" s="24" t="s">
        <v>1057</v>
      </c>
      <c r="G19" s="47"/>
      <c r="H19" s="47" t="s">
        <v>788</v>
      </c>
    </row>
    <row r="20" spans="2:8" ht="14.25" customHeight="1">
      <c r="B20" s="31" t="s">
        <v>1076</v>
      </c>
      <c r="C20" s="17"/>
      <c r="D20" s="17" t="s">
        <v>1085</v>
      </c>
      <c r="E20" s="44" t="s">
        <v>1086</v>
      </c>
      <c r="F20" s="24" t="s">
        <v>1057</v>
      </c>
      <c r="G20" s="47"/>
      <c r="H20" s="47" t="s">
        <v>788</v>
      </c>
    </row>
    <row r="21" spans="2:8" ht="14.25" customHeight="1">
      <c r="B21" s="31" t="s">
        <v>1076</v>
      </c>
      <c r="C21" s="17"/>
      <c r="D21" s="17" t="s">
        <v>1087</v>
      </c>
      <c r="E21" s="44" t="s">
        <v>1088</v>
      </c>
      <c r="F21" s="24" t="s">
        <v>1057</v>
      </c>
      <c r="G21" s="47" t="s">
        <v>1089</v>
      </c>
      <c r="H21" s="47" t="s">
        <v>788</v>
      </c>
    </row>
    <row r="22" spans="2:8" ht="14.25" customHeight="1">
      <c r="B22" s="31" t="s">
        <v>1076</v>
      </c>
      <c r="C22" s="33"/>
      <c r="D22" s="17" t="s">
        <v>1090</v>
      </c>
      <c r="E22" s="44" t="s">
        <v>1086</v>
      </c>
      <c r="F22" s="24" t="s">
        <v>1057</v>
      </c>
      <c r="G22" s="47"/>
      <c r="H22" s="47" t="s">
        <v>788</v>
      </c>
    </row>
    <row r="23" spans="2:8" ht="14.25" customHeight="1">
      <c r="B23" s="31" t="s">
        <v>1076</v>
      </c>
      <c r="C23" s="33"/>
      <c r="D23" s="17" t="s">
        <v>1091</v>
      </c>
      <c r="E23" s="44" t="s">
        <v>1092</v>
      </c>
      <c r="F23" s="24" t="s">
        <v>1057</v>
      </c>
      <c r="G23" s="47"/>
      <c r="H23" s="47" t="s">
        <v>787</v>
      </c>
    </row>
    <row r="24" spans="2:8" ht="14.25" customHeight="1">
      <c r="B24" s="31" t="s">
        <v>1076</v>
      </c>
      <c r="C24" s="33"/>
      <c r="D24" s="17" t="s">
        <v>1093</v>
      </c>
      <c r="E24" s="44" t="s">
        <v>1094</v>
      </c>
      <c r="F24" s="24" t="s">
        <v>1057</v>
      </c>
      <c r="G24" s="47"/>
      <c r="H24" s="47" t="s">
        <v>787</v>
      </c>
    </row>
    <row r="25" spans="2:8" ht="14.25" customHeight="1">
      <c r="B25" s="31" t="s">
        <v>1076</v>
      </c>
      <c r="C25" s="34"/>
      <c r="D25" s="17" t="s">
        <v>1095</v>
      </c>
      <c r="E25" s="43" t="s">
        <v>1096</v>
      </c>
      <c r="F25" s="24" t="s">
        <v>1057</v>
      </c>
      <c r="G25" s="47">
        <v>1</v>
      </c>
      <c r="H25" s="47" t="s">
        <v>788</v>
      </c>
    </row>
    <row r="26" spans="2:8" ht="14.25" customHeight="1">
      <c r="B26" s="31">
        <v>45982</v>
      </c>
      <c r="C26" s="33"/>
      <c r="D26" s="33" t="s">
        <v>1097</v>
      </c>
      <c r="E26" s="44" t="s">
        <v>1098</v>
      </c>
      <c r="F26" s="24" t="s">
        <v>1057</v>
      </c>
      <c r="G26" s="47"/>
      <c r="H26" s="17" t="s">
        <v>788</v>
      </c>
    </row>
    <row r="27" spans="2:8" ht="14.25" customHeight="1">
      <c r="B27" s="31">
        <v>45982</v>
      </c>
      <c r="C27" s="33"/>
      <c r="D27" s="33" t="s">
        <v>1099</v>
      </c>
      <c r="E27" s="41" t="s">
        <v>1100</v>
      </c>
      <c r="F27" s="24" t="s">
        <v>1057</v>
      </c>
      <c r="G27" s="67" t="s">
        <v>1101</v>
      </c>
      <c r="H27" s="17"/>
    </row>
    <row r="28" spans="2:8" ht="14.25" customHeight="1">
      <c r="B28" s="31">
        <v>45982</v>
      </c>
      <c r="C28" s="33">
        <v>10016844</v>
      </c>
      <c r="D28" s="33" t="s">
        <v>1102</v>
      </c>
      <c r="E28" s="44" t="s">
        <v>1103</v>
      </c>
      <c r="F28" s="24" t="s">
        <v>1057</v>
      </c>
      <c r="G28" s="47"/>
      <c r="H28" s="17"/>
    </row>
    <row r="29" spans="2:8" ht="14.25" customHeight="1">
      <c r="B29" s="31" t="s">
        <v>928</v>
      </c>
      <c r="C29" s="33"/>
      <c r="D29" s="33" t="s">
        <v>1104</v>
      </c>
      <c r="E29" s="32" t="s">
        <v>1105</v>
      </c>
      <c r="F29" s="24" t="s">
        <v>1057</v>
      </c>
      <c r="G29" s="47" t="s">
        <v>1089</v>
      </c>
      <c r="H29" s="17"/>
    </row>
    <row r="30" spans="2:8" ht="14.25" customHeight="1">
      <c r="B30" s="31" t="s">
        <v>928</v>
      </c>
      <c r="C30" s="33"/>
      <c r="D30" s="33" t="s">
        <v>1106</v>
      </c>
      <c r="E30" s="44" t="s">
        <v>1107</v>
      </c>
      <c r="F30" s="24" t="s">
        <v>1057</v>
      </c>
      <c r="G30" s="47"/>
      <c r="H30" s="17"/>
    </row>
    <row r="31" spans="2:8" ht="14.25" customHeight="1">
      <c r="B31" s="31" t="s">
        <v>928</v>
      </c>
      <c r="C31" s="33">
        <v>60006773</v>
      </c>
      <c r="D31" s="33" t="s">
        <v>1108</v>
      </c>
      <c r="E31" s="32" t="s">
        <v>1109</v>
      </c>
      <c r="F31" s="82" t="s">
        <v>1057</v>
      </c>
      <c r="G31" s="47"/>
      <c r="H31" s="17"/>
    </row>
    <row r="32" spans="2:8" ht="14.25" customHeight="1">
      <c r="B32" s="31" t="s">
        <v>935</v>
      </c>
      <c r="C32" s="33"/>
      <c r="D32" s="33" t="s">
        <v>1110</v>
      </c>
      <c r="E32" s="43" t="s">
        <v>1111</v>
      </c>
      <c r="F32" s="82" t="s">
        <v>1057</v>
      </c>
      <c r="G32" s="47"/>
      <c r="H32" s="17"/>
    </row>
    <row r="33" spans="2:8" ht="14.25" customHeight="1">
      <c r="B33" s="31" t="s">
        <v>935</v>
      </c>
      <c r="C33" s="33"/>
      <c r="D33" s="17" t="s">
        <v>1112</v>
      </c>
      <c r="E33" s="43" t="s">
        <v>1113</v>
      </c>
      <c r="F33" s="82" t="s">
        <v>1057</v>
      </c>
      <c r="G33" s="47"/>
      <c r="H33" s="17"/>
    </row>
    <row r="34" spans="2:8" ht="14.25" customHeight="1">
      <c r="B34" s="31" t="s">
        <v>938</v>
      </c>
      <c r="C34" s="33"/>
      <c r="D34" s="33" t="s">
        <v>1114</v>
      </c>
      <c r="E34" s="44" t="s">
        <v>1115</v>
      </c>
      <c r="F34" s="82" t="s">
        <v>1057</v>
      </c>
      <c r="G34" s="47"/>
      <c r="H34" s="17"/>
    </row>
    <row r="35" spans="2:8" ht="14.25" customHeight="1">
      <c r="B35" s="31"/>
      <c r="C35" s="33"/>
      <c r="D35" s="33" t="s">
        <v>1116</v>
      </c>
      <c r="E35" s="44" t="s">
        <v>1117</v>
      </c>
      <c r="F35" s="82" t="s">
        <v>1057</v>
      </c>
      <c r="G35" s="47"/>
      <c r="H35" s="17"/>
    </row>
    <row r="36" spans="2:8" ht="14.25" customHeight="1">
      <c r="B36" s="31"/>
      <c r="C36" s="34">
        <v>20005542</v>
      </c>
      <c r="D36" s="33" t="s">
        <v>1118</v>
      </c>
      <c r="E36" s="44" t="s">
        <v>1119</v>
      </c>
      <c r="F36" s="82" t="s">
        <v>1057</v>
      </c>
      <c r="G36" s="47"/>
      <c r="H36" s="17"/>
    </row>
    <row r="37" spans="2:8" ht="14.25" customHeight="1">
      <c r="B37" s="31" t="s">
        <v>1120</v>
      </c>
      <c r="C37" s="33">
        <v>20005539</v>
      </c>
      <c r="D37" s="33" t="s">
        <v>605</v>
      </c>
      <c r="E37" s="44" t="s">
        <v>1121</v>
      </c>
      <c r="F37" s="82" t="s">
        <v>1057</v>
      </c>
      <c r="G37" s="47"/>
      <c r="H37" s="17"/>
    </row>
    <row r="38" spans="2:8" ht="14.25" customHeight="1">
      <c r="B38" s="31"/>
      <c r="C38" s="33">
        <v>20005540</v>
      </c>
      <c r="D38" s="33" t="s">
        <v>1122</v>
      </c>
      <c r="E38" s="44" t="s">
        <v>1123</v>
      </c>
      <c r="F38" s="82" t="s">
        <v>1057</v>
      </c>
      <c r="G38" s="47"/>
      <c r="H38" s="17"/>
    </row>
    <row r="39" spans="2:8" ht="14.25" customHeight="1">
      <c r="B39" s="1474"/>
      <c r="C39" s="33">
        <v>20005541</v>
      </c>
      <c r="D39" s="33" t="s">
        <v>857</v>
      </c>
      <c r="E39" s="44" t="s">
        <v>1124</v>
      </c>
      <c r="F39" s="82" t="s">
        <v>1057</v>
      </c>
      <c r="G39" s="47"/>
      <c r="H39" s="17"/>
    </row>
    <row r="40" spans="2:8" ht="14.25" customHeight="1">
      <c r="B40" s="1474"/>
      <c r="C40" s="33">
        <v>60006828</v>
      </c>
      <c r="D40" s="33" t="s">
        <v>1087</v>
      </c>
      <c r="E40" s="44" t="s">
        <v>1125</v>
      </c>
      <c r="F40" s="82" t="s">
        <v>1057</v>
      </c>
      <c r="G40" s="47"/>
      <c r="H40" s="17"/>
    </row>
    <row r="41" spans="2:8" ht="14.25" customHeight="1">
      <c r="B41" s="1474" t="s">
        <v>1126</v>
      </c>
      <c r="C41" s="33"/>
      <c r="D41" s="33"/>
      <c r="E41" s="44" t="s">
        <v>1127</v>
      </c>
      <c r="F41" s="82" t="s">
        <v>1057</v>
      </c>
      <c r="G41" s="47"/>
      <c r="H41" s="17"/>
    </row>
    <row r="42" spans="2:8" ht="14.25" customHeight="1">
      <c r="B42" s="1474"/>
      <c r="C42" s="33"/>
      <c r="D42" s="33"/>
      <c r="E42" s="44" t="s">
        <v>1128</v>
      </c>
      <c r="F42" s="82" t="s">
        <v>1057</v>
      </c>
      <c r="G42" s="47"/>
      <c r="H42" s="17"/>
    </row>
    <row r="43" spans="2:8" ht="14.25" customHeight="1">
      <c r="B43" s="1474">
        <v>45992</v>
      </c>
      <c r="C43" s="33">
        <v>20005587</v>
      </c>
      <c r="D43" s="33" t="s">
        <v>1129</v>
      </c>
      <c r="E43" s="44" t="s">
        <v>1130</v>
      </c>
      <c r="F43" s="82" t="s">
        <v>1057</v>
      </c>
      <c r="G43" s="47"/>
      <c r="H43" s="17"/>
    </row>
    <row r="44" spans="2:8" ht="14.25" customHeight="1">
      <c r="B44" s="1474"/>
      <c r="C44" s="33">
        <v>20005588</v>
      </c>
      <c r="D44" s="33" t="s">
        <v>1129</v>
      </c>
      <c r="E44" s="44" t="s">
        <v>1131</v>
      </c>
      <c r="F44" s="82" t="s">
        <v>1057</v>
      </c>
      <c r="G44" s="47"/>
      <c r="H44" s="17"/>
    </row>
    <row r="45" spans="2:8" ht="14.25" customHeight="1">
      <c r="B45" s="1474"/>
      <c r="C45" s="33">
        <v>20005589</v>
      </c>
      <c r="D45" s="33" t="s">
        <v>363</v>
      </c>
      <c r="E45" s="44" t="s">
        <v>1132</v>
      </c>
      <c r="F45" s="82" t="s">
        <v>1057</v>
      </c>
      <c r="G45" s="47"/>
      <c r="H45" s="17"/>
    </row>
    <row r="46" spans="2:8" ht="14.25" customHeight="1">
      <c r="B46" s="1474"/>
      <c r="C46" s="33">
        <v>10017106</v>
      </c>
      <c r="D46" s="33" t="s">
        <v>1133</v>
      </c>
      <c r="E46" s="44" t="s">
        <v>1134</v>
      </c>
      <c r="F46" s="82" t="s">
        <v>1057</v>
      </c>
      <c r="G46" s="47"/>
      <c r="H46" s="17"/>
    </row>
    <row r="47" spans="2:8" ht="14.25" customHeight="1">
      <c r="B47" s="1474"/>
      <c r="C47" s="33">
        <v>10017108</v>
      </c>
      <c r="D47" s="33" t="s">
        <v>522</v>
      </c>
      <c r="E47" s="44" t="s">
        <v>1135</v>
      </c>
      <c r="F47" s="82" t="s">
        <v>1057</v>
      </c>
      <c r="G47" s="47"/>
      <c r="H47" s="17"/>
    </row>
    <row r="48" spans="2:8" ht="14.25" customHeight="1">
      <c r="B48" s="1474"/>
      <c r="C48" s="33">
        <v>20005598</v>
      </c>
      <c r="D48" s="33" t="s">
        <v>514</v>
      </c>
      <c r="E48" s="44" t="s">
        <v>1136</v>
      </c>
      <c r="F48" s="82" t="s">
        <v>1057</v>
      </c>
      <c r="G48" s="47"/>
      <c r="H48" s="17"/>
    </row>
    <row r="49" spans="2:8" ht="14.25" customHeight="1">
      <c r="B49" s="1474"/>
      <c r="C49" s="33"/>
      <c r="D49" s="33" t="s">
        <v>1137</v>
      </c>
      <c r="E49" s="44" t="s">
        <v>1138</v>
      </c>
      <c r="F49" s="82" t="s">
        <v>1057</v>
      </c>
      <c r="G49" s="47"/>
      <c r="H49" s="17"/>
    </row>
    <row r="50" spans="2:8" ht="14.25" customHeight="1">
      <c r="B50" s="1474">
        <v>45993</v>
      </c>
      <c r="C50" s="33">
        <v>10017220</v>
      </c>
      <c r="D50" s="33" t="s">
        <v>1139</v>
      </c>
      <c r="E50" s="44" t="s">
        <v>1140</v>
      </c>
      <c r="F50" s="82" t="s">
        <v>1057</v>
      </c>
      <c r="G50" s="47" t="s">
        <v>1141</v>
      </c>
      <c r="H50" s="17" t="s">
        <v>920</v>
      </c>
    </row>
    <row r="51" spans="2:8" ht="14.25" customHeight="1">
      <c r="B51" s="1474"/>
      <c r="C51" s="33">
        <v>20005608</v>
      </c>
      <c r="D51" s="33" t="s">
        <v>1142</v>
      </c>
      <c r="E51" s="44" t="s">
        <v>1143</v>
      </c>
      <c r="F51" s="82" t="s">
        <v>1057</v>
      </c>
      <c r="G51" s="47" t="s">
        <v>1141</v>
      </c>
      <c r="H51" s="17" t="s">
        <v>920</v>
      </c>
    </row>
    <row r="52" spans="2:8" ht="14.25" customHeight="1">
      <c r="B52" s="1474"/>
      <c r="C52" s="33">
        <v>20005610</v>
      </c>
      <c r="D52" s="33" t="s">
        <v>1144</v>
      </c>
      <c r="E52" s="44" t="s">
        <v>1145</v>
      </c>
      <c r="F52" s="82" t="s">
        <v>1057</v>
      </c>
      <c r="G52" s="47" t="s">
        <v>1141</v>
      </c>
      <c r="H52" s="17" t="s">
        <v>920</v>
      </c>
    </row>
    <row r="53" spans="2:8" ht="14.25" customHeight="1">
      <c r="B53" s="1474"/>
      <c r="C53" s="33">
        <v>20005609</v>
      </c>
      <c r="D53" s="33" t="s">
        <v>523</v>
      </c>
      <c r="E53" s="44" t="s">
        <v>1109</v>
      </c>
      <c r="F53" s="82" t="s">
        <v>1057</v>
      </c>
      <c r="G53" s="47" t="s">
        <v>1141</v>
      </c>
      <c r="H53" s="17" t="s">
        <v>920</v>
      </c>
    </row>
    <row r="54" spans="2:8" ht="14.25" customHeight="1">
      <c r="B54" s="1474"/>
      <c r="C54" s="33">
        <v>10017235</v>
      </c>
      <c r="D54" s="33" t="s">
        <v>1146</v>
      </c>
      <c r="E54" s="44" t="s">
        <v>1147</v>
      </c>
      <c r="F54" s="82" t="s">
        <v>1057</v>
      </c>
      <c r="G54" s="47" t="s">
        <v>1141</v>
      </c>
      <c r="H54" s="17" t="s">
        <v>920</v>
      </c>
    </row>
    <row r="55" spans="2:8" ht="14.25" customHeight="1">
      <c r="B55" s="1474"/>
      <c r="C55" s="33">
        <v>10017312</v>
      </c>
      <c r="D55" s="33" t="s">
        <v>1148</v>
      </c>
      <c r="E55" s="44" t="s">
        <v>1145</v>
      </c>
      <c r="F55" s="82" t="s">
        <v>1057</v>
      </c>
      <c r="G55" s="47" t="s">
        <v>1141</v>
      </c>
      <c r="H55" s="17" t="s">
        <v>920</v>
      </c>
    </row>
    <row r="56" spans="2:8" ht="14.25" customHeight="1">
      <c r="B56" s="1474">
        <v>45994</v>
      </c>
      <c r="C56" s="33">
        <v>20005685</v>
      </c>
      <c r="D56" s="33" t="s">
        <v>1114</v>
      </c>
      <c r="E56" s="44" t="s">
        <v>1149</v>
      </c>
      <c r="F56" s="82" t="s">
        <v>1057</v>
      </c>
      <c r="G56" s="47" t="s">
        <v>1141</v>
      </c>
      <c r="H56" s="17" t="s">
        <v>920</v>
      </c>
    </row>
    <row r="57" spans="2:8" ht="14.25" customHeight="1">
      <c r="B57" s="1474"/>
      <c r="C57" s="33">
        <v>20005686</v>
      </c>
      <c r="D57" s="33" t="s">
        <v>348</v>
      </c>
      <c r="E57" s="44" t="s">
        <v>1150</v>
      </c>
      <c r="F57" s="82" t="s">
        <v>1057</v>
      </c>
      <c r="G57" s="47" t="s">
        <v>1141</v>
      </c>
      <c r="H57" s="17" t="s">
        <v>920</v>
      </c>
    </row>
    <row r="58" spans="2:8" ht="14.25" customHeight="1">
      <c r="B58" s="1474"/>
      <c r="C58" s="33">
        <v>10017563</v>
      </c>
      <c r="D58" s="33" t="s">
        <v>1151</v>
      </c>
      <c r="E58" s="44" t="s">
        <v>1086</v>
      </c>
      <c r="F58" s="82" t="s">
        <v>1057</v>
      </c>
      <c r="G58" s="47" t="s">
        <v>1141</v>
      </c>
      <c r="H58" s="17" t="s">
        <v>920</v>
      </c>
    </row>
    <row r="59" spans="2:8" ht="14.25" customHeight="1">
      <c r="B59" s="1474"/>
      <c r="C59" s="33">
        <v>20005687</v>
      </c>
      <c r="D59" s="33" t="s">
        <v>1152</v>
      </c>
      <c r="E59" s="44" t="s">
        <v>1153</v>
      </c>
      <c r="F59" s="82" t="s">
        <v>1057</v>
      </c>
      <c r="G59" s="47" t="s">
        <v>1141</v>
      </c>
      <c r="H59" s="17" t="s">
        <v>920</v>
      </c>
    </row>
    <row r="60" spans="2:8" ht="14.25" customHeight="1">
      <c r="B60" s="1474">
        <v>45995</v>
      </c>
      <c r="C60" s="33">
        <v>20005690</v>
      </c>
      <c r="D60" s="33" t="s">
        <v>1129</v>
      </c>
      <c r="E60" s="44" t="s">
        <v>1154</v>
      </c>
      <c r="F60" s="82" t="s">
        <v>1057</v>
      </c>
      <c r="G60" s="47" t="s">
        <v>1141</v>
      </c>
      <c r="H60" s="17" t="s">
        <v>920</v>
      </c>
    </row>
    <row r="61" spans="2:8" ht="14.25" customHeight="1">
      <c r="B61" s="1474"/>
      <c r="C61" s="33">
        <v>10017564</v>
      </c>
      <c r="D61" s="33" t="s">
        <v>1155</v>
      </c>
      <c r="E61" s="44" t="s">
        <v>1156</v>
      </c>
      <c r="F61" s="82" t="s">
        <v>1057</v>
      </c>
      <c r="G61" s="47" t="s">
        <v>1141</v>
      </c>
      <c r="H61" s="17" t="s">
        <v>920</v>
      </c>
    </row>
    <row r="62" spans="2:8" ht="14.25" customHeight="1">
      <c r="B62" s="1474"/>
      <c r="C62" s="33">
        <v>10017565</v>
      </c>
      <c r="D62" s="33" t="s">
        <v>1157</v>
      </c>
      <c r="E62" s="103" t="s">
        <v>1158</v>
      </c>
      <c r="F62" s="82" t="s">
        <v>1057</v>
      </c>
      <c r="G62" s="47" t="s">
        <v>1141</v>
      </c>
      <c r="H62" s="17" t="s">
        <v>920</v>
      </c>
    </row>
    <row r="63" spans="2:8" ht="14.25" customHeight="1">
      <c r="B63" s="1474">
        <v>45996</v>
      </c>
      <c r="C63" s="33"/>
      <c r="D63" s="33" t="s">
        <v>1159</v>
      </c>
      <c r="E63" s="103" t="s">
        <v>1160</v>
      </c>
      <c r="F63" s="82" t="s">
        <v>1057</v>
      </c>
      <c r="G63" s="47" t="s">
        <v>1141</v>
      </c>
      <c r="H63" s="17" t="s">
        <v>920</v>
      </c>
    </row>
    <row r="64" spans="2:8" ht="14.25" customHeight="1">
      <c r="B64" s="1474"/>
      <c r="C64" s="33"/>
      <c r="D64" s="33" t="s">
        <v>1129</v>
      </c>
      <c r="E64" s="103" t="s">
        <v>1161</v>
      </c>
      <c r="F64" s="82" t="s">
        <v>1057</v>
      </c>
      <c r="G64" s="47" t="s">
        <v>1141</v>
      </c>
      <c r="H64" s="17" t="s">
        <v>920</v>
      </c>
    </row>
    <row r="65" spans="2:8" ht="14.25" customHeight="1">
      <c r="B65" s="1474"/>
      <c r="C65" s="33"/>
      <c r="D65" s="33" t="s">
        <v>343</v>
      </c>
      <c r="E65" s="103" t="s">
        <v>1162</v>
      </c>
      <c r="F65" s="82" t="s">
        <v>1057</v>
      </c>
      <c r="G65" s="47" t="s">
        <v>1141</v>
      </c>
      <c r="H65" s="17" t="s">
        <v>920</v>
      </c>
    </row>
    <row r="66" spans="2:8" ht="14.25" customHeight="1">
      <c r="B66" s="1474">
        <v>45997</v>
      </c>
      <c r="C66" s="33"/>
      <c r="D66" s="33" t="s">
        <v>527</v>
      </c>
      <c r="E66" s="103" t="s">
        <v>1109</v>
      </c>
      <c r="F66" s="82" t="s">
        <v>1057</v>
      </c>
      <c r="G66" s="47" t="s">
        <v>1141</v>
      </c>
      <c r="H66" s="17" t="s">
        <v>920</v>
      </c>
    </row>
    <row r="67" spans="2:8" ht="14.25" customHeight="1">
      <c r="B67" s="1474"/>
      <c r="C67" s="33"/>
      <c r="D67" s="33" t="s">
        <v>1077</v>
      </c>
      <c r="E67" s="103" t="s">
        <v>1163</v>
      </c>
      <c r="F67" s="82" t="s">
        <v>1057</v>
      </c>
      <c r="G67" s="47" t="s">
        <v>1141</v>
      </c>
      <c r="H67" s="17" t="s">
        <v>920</v>
      </c>
    </row>
    <row r="68" spans="2:8" ht="14.25" customHeight="1">
      <c r="B68" s="1474"/>
      <c r="C68" s="33"/>
      <c r="D68" s="33" t="s">
        <v>1152</v>
      </c>
      <c r="E68" s="103" t="s">
        <v>1164</v>
      </c>
      <c r="F68" s="82" t="s">
        <v>1057</v>
      </c>
      <c r="G68" s="47" t="s">
        <v>1141</v>
      </c>
      <c r="H68" s="17" t="s">
        <v>920</v>
      </c>
    </row>
    <row r="69" spans="2:8" ht="14.25" customHeight="1">
      <c r="B69" s="1474">
        <v>46001</v>
      </c>
      <c r="C69" s="33">
        <v>20005699</v>
      </c>
      <c r="D69" s="33" t="s">
        <v>1165</v>
      </c>
      <c r="E69" s="44" t="s">
        <v>1163</v>
      </c>
      <c r="F69" s="82" t="s">
        <v>1057</v>
      </c>
      <c r="G69" s="47" t="s">
        <v>1141</v>
      </c>
      <c r="H69" s="17" t="s">
        <v>920</v>
      </c>
    </row>
    <row r="70" spans="2:8" ht="14.25" customHeight="1">
      <c r="B70" s="1474"/>
      <c r="C70" s="33">
        <v>20005692</v>
      </c>
      <c r="D70" s="33" t="s">
        <v>1166</v>
      </c>
      <c r="E70" s="44" t="s">
        <v>1167</v>
      </c>
      <c r="F70" s="82" t="s">
        <v>1057</v>
      </c>
      <c r="G70" s="47" t="s">
        <v>1141</v>
      </c>
      <c r="H70" s="17" t="s">
        <v>920</v>
      </c>
    </row>
    <row r="71" spans="2:8" ht="14.25" customHeight="1">
      <c r="B71" s="1474"/>
      <c r="C71" s="33">
        <v>20005693</v>
      </c>
      <c r="D71" s="33" t="s">
        <v>1122</v>
      </c>
      <c r="E71" s="44" t="s">
        <v>1168</v>
      </c>
      <c r="F71" s="82" t="s">
        <v>1057</v>
      </c>
      <c r="G71" s="47" t="s">
        <v>1141</v>
      </c>
      <c r="H71" s="17" t="s">
        <v>920</v>
      </c>
    </row>
    <row r="72" spans="2:8" ht="14.25" customHeight="1">
      <c r="B72" s="1474">
        <v>46002</v>
      </c>
      <c r="C72" s="33"/>
      <c r="D72" s="33" t="s">
        <v>1169</v>
      </c>
      <c r="E72" s="44" t="s">
        <v>1170</v>
      </c>
      <c r="F72" s="82" t="s">
        <v>1057</v>
      </c>
      <c r="G72" s="47" t="s">
        <v>1141</v>
      </c>
      <c r="H72" s="17" t="s">
        <v>920</v>
      </c>
    </row>
    <row r="73" spans="2:8" ht="14.25" customHeight="1">
      <c r="B73" s="1474"/>
      <c r="C73" s="33"/>
      <c r="D73" s="33" t="s">
        <v>389</v>
      </c>
      <c r="E73" s="44" t="s">
        <v>1171</v>
      </c>
      <c r="F73" s="82" t="s">
        <v>1057</v>
      </c>
      <c r="G73" s="47" t="s">
        <v>1141</v>
      </c>
      <c r="H73" s="17" t="s">
        <v>920</v>
      </c>
    </row>
    <row r="74" spans="2:8" ht="14.25" customHeight="1">
      <c r="B74" s="1474"/>
      <c r="C74" s="33"/>
      <c r="D74" s="33" t="s">
        <v>732</v>
      </c>
      <c r="E74" s="44" t="s">
        <v>1172</v>
      </c>
      <c r="F74" s="82" t="s">
        <v>1057</v>
      </c>
      <c r="G74" s="47" t="s">
        <v>1141</v>
      </c>
      <c r="H74" s="17" t="s">
        <v>920</v>
      </c>
    </row>
    <row r="75" spans="2:8" ht="14.25" customHeight="1">
      <c r="B75" s="1474">
        <v>46003</v>
      </c>
      <c r="C75" s="33"/>
      <c r="D75" s="33" t="s">
        <v>1173</v>
      </c>
      <c r="E75" s="44" t="s">
        <v>1174</v>
      </c>
      <c r="F75" s="82" t="s">
        <v>1057</v>
      </c>
      <c r="G75" s="47" t="s">
        <v>1141</v>
      </c>
      <c r="H75" s="17" t="s">
        <v>920</v>
      </c>
    </row>
    <row r="76" spans="2:8" ht="14.25" customHeight="1">
      <c r="B76" s="1474"/>
      <c r="C76" s="33"/>
      <c r="D76" s="33" t="s">
        <v>1175</v>
      </c>
      <c r="E76" s="44" t="s">
        <v>1176</v>
      </c>
      <c r="F76" s="82" t="s">
        <v>1057</v>
      </c>
      <c r="G76" s="47" t="s">
        <v>1141</v>
      </c>
      <c r="H76" s="17" t="s">
        <v>920</v>
      </c>
    </row>
    <row r="77" spans="2:8" ht="14.25" customHeight="1">
      <c r="B77" s="1474"/>
      <c r="C77" s="33"/>
      <c r="D77" s="33" t="s">
        <v>1058</v>
      </c>
      <c r="E77" s="44" t="s">
        <v>1109</v>
      </c>
      <c r="F77" s="82" t="s">
        <v>1057</v>
      </c>
      <c r="G77" s="47" t="s">
        <v>1141</v>
      </c>
      <c r="H77" s="17"/>
    </row>
    <row r="78" spans="2:8" ht="14.25" customHeight="1">
      <c r="B78" s="1474">
        <v>46004</v>
      </c>
      <c r="C78" s="33"/>
      <c r="D78" s="33"/>
      <c r="E78" s="44"/>
      <c r="F78" s="64"/>
      <c r="G78" s="47"/>
      <c r="H78" s="17"/>
    </row>
    <row r="79" spans="2:8" ht="14.25" customHeight="1">
      <c r="B79" s="1474"/>
      <c r="C79" s="33"/>
      <c r="D79" s="33"/>
      <c r="E79" s="44"/>
      <c r="F79" s="64"/>
      <c r="G79" s="47"/>
      <c r="H79" s="17"/>
    </row>
    <row r="80" spans="2:8" ht="14.25" customHeight="1">
      <c r="B80" s="1474"/>
      <c r="C80" s="33"/>
      <c r="D80" s="33"/>
      <c r="E80" s="44"/>
      <c r="F80" s="64"/>
      <c r="G80" s="47"/>
      <c r="H80" s="17"/>
    </row>
    <row r="81" spans="2:8" ht="14.25" customHeight="1">
      <c r="B81" s="1474">
        <v>46006</v>
      </c>
      <c r="C81" s="33"/>
      <c r="D81" s="33" t="s">
        <v>1148</v>
      </c>
      <c r="E81" s="44" t="s">
        <v>1177</v>
      </c>
      <c r="F81" s="82" t="s">
        <v>1057</v>
      </c>
      <c r="G81" s="47" t="s">
        <v>1141</v>
      </c>
      <c r="H81" s="17" t="s">
        <v>920</v>
      </c>
    </row>
    <row r="82" spans="2:8" ht="14.25" customHeight="1">
      <c r="B82" s="1474"/>
      <c r="C82" s="33"/>
      <c r="D82" s="33" t="s">
        <v>1178</v>
      </c>
      <c r="E82" s="44" t="s">
        <v>1179</v>
      </c>
      <c r="F82" s="82" t="s">
        <v>1057</v>
      </c>
      <c r="G82" s="47" t="s">
        <v>1141</v>
      </c>
      <c r="H82" s="17" t="s">
        <v>920</v>
      </c>
    </row>
    <row r="83" spans="2:8" ht="14.25" customHeight="1">
      <c r="B83" s="1474"/>
      <c r="C83" s="33"/>
      <c r="D83" s="33" t="s">
        <v>1180</v>
      </c>
      <c r="E83" s="44" t="s">
        <v>1181</v>
      </c>
      <c r="F83" s="82" t="s">
        <v>1057</v>
      </c>
      <c r="G83" s="47" t="s">
        <v>1141</v>
      </c>
      <c r="H83" s="17" t="s">
        <v>920</v>
      </c>
    </row>
    <row r="84" spans="2:8" ht="14.25" customHeight="1">
      <c r="B84" s="1474"/>
      <c r="C84" s="33"/>
      <c r="D84" s="33" t="s">
        <v>1083</v>
      </c>
      <c r="E84" s="44" t="s">
        <v>1182</v>
      </c>
      <c r="F84" s="82" t="s">
        <v>1057</v>
      </c>
      <c r="G84" s="47" t="s">
        <v>1141</v>
      </c>
      <c r="H84" s="17" t="s">
        <v>920</v>
      </c>
    </row>
    <row r="85" spans="2:8" ht="14.25" customHeight="1">
      <c r="B85" s="1474">
        <v>46007</v>
      </c>
      <c r="C85" s="33"/>
      <c r="D85" s="33" t="s">
        <v>514</v>
      </c>
      <c r="E85" s="44" t="s">
        <v>1183</v>
      </c>
      <c r="F85" s="82" t="s">
        <v>1057</v>
      </c>
      <c r="G85" s="47" t="s">
        <v>1141</v>
      </c>
      <c r="H85" s="17" t="s">
        <v>920</v>
      </c>
    </row>
    <row r="86" spans="2:8" ht="14.25" customHeight="1">
      <c r="B86" s="1474"/>
      <c r="C86" s="33"/>
      <c r="D86" s="33" t="s">
        <v>526</v>
      </c>
      <c r="E86" s="44" t="s">
        <v>1184</v>
      </c>
      <c r="F86" s="82" t="s">
        <v>1057</v>
      </c>
      <c r="G86" s="47" t="s">
        <v>1141</v>
      </c>
      <c r="H86" s="17" t="s">
        <v>920</v>
      </c>
    </row>
    <row r="87" spans="2:8" ht="14.25" customHeight="1">
      <c r="B87" s="1474">
        <v>46008</v>
      </c>
      <c r="C87" s="33"/>
      <c r="D87" s="33" t="s">
        <v>1185</v>
      </c>
      <c r="E87" s="44" t="s">
        <v>1186</v>
      </c>
      <c r="F87" s="82" t="s">
        <v>1057</v>
      </c>
      <c r="G87" s="47" t="s">
        <v>1141</v>
      </c>
      <c r="H87" s="17" t="s">
        <v>920</v>
      </c>
    </row>
    <row r="88" spans="2:8" ht="14.25" customHeight="1">
      <c r="B88" s="1474"/>
      <c r="C88" s="33"/>
      <c r="D88" s="33" t="s">
        <v>1180</v>
      </c>
      <c r="E88" s="44" t="s">
        <v>1187</v>
      </c>
      <c r="F88" s="64"/>
      <c r="G88" s="47"/>
      <c r="H88" s="17"/>
    </row>
    <row r="89" spans="2:8" ht="14.25" customHeight="1">
      <c r="B89" s="1474"/>
      <c r="C89" s="33"/>
      <c r="D89" s="33" t="s">
        <v>1087</v>
      </c>
      <c r="E89" s="44" t="s">
        <v>1188</v>
      </c>
      <c r="F89" s="64"/>
      <c r="G89" s="47"/>
      <c r="H89" s="17"/>
    </row>
    <row r="90" spans="2:8" ht="14.25" customHeight="1">
      <c r="B90" s="1474" t="s">
        <v>1189</v>
      </c>
      <c r="C90" s="33"/>
      <c r="D90" s="33"/>
      <c r="E90" s="44"/>
      <c r="F90" s="64"/>
      <c r="G90" s="47"/>
      <c r="H90" s="17"/>
    </row>
    <row r="91" spans="2:8" ht="14.25" customHeight="1">
      <c r="B91" s="1474" t="s">
        <v>1190</v>
      </c>
      <c r="C91" s="33"/>
      <c r="D91" s="33" t="s">
        <v>857</v>
      </c>
      <c r="E91" s="44" t="s">
        <v>1191</v>
      </c>
      <c r="F91" s="64" t="s">
        <v>1057</v>
      </c>
      <c r="G91" s="47" t="s">
        <v>1141</v>
      </c>
      <c r="H91" s="17" t="s">
        <v>920</v>
      </c>
    </row>
    <row r="92" spans="2:8" ht="14.25" customHeight="1">
      <c r="B92" s="1474"/>
      <c r="C92" s="33"/>
      <c r="D92" s="33" t="s">
        <v>1192</v>
      </c>
      <c r="E92" s="44" t="s">
        <v>1193</v>
      </c>
      <c r="F92" s="64" t="s">
        <v>1057</v>
      </c>
      <c r="G92" s="47" t="s">
        <v>1194</v>
      </c>
      <c r="H92" s="17"/>
    </row>
    <row r="93" spans="2:8" ht="14.25" customHeight="1">
      <c r="B93" s="1474"/>
      <c r="C93" s="33"/>
      <c r="D93" s="33" t="s">
        <v>1159</v>
      </c>
      <c r="E93" s="44" t="s">
        <v>1164</v>
      </c>
      <c r="F93" s="64" t="s">
        <v>1057</v>
      </c>
      <c r="G93" s="47" t="s">
        <v>1194</v>
      </c>
      <c r="H93" s="17"/>
    </row>
    <row r="94" spans="2:8" ht="14.25" customHeight="1">
      <c r="B94" s="1474"/>
      <c r="C94" s="33"/>
      <c r="D94" s="33" t="s">
        <v>1169</v>
      </c>
      <c r="E94" s="44" t="s">
        <v>1195</v>
      </c>
      <c r="F94" s="64" t="s">
        <v>1057</v>
      </c>
      <c r="G94" s="47" t="s">
        <v>1141</v>
      </c>
      <c r="H94" s="17"/>
    </row>
    <row r="95" spans="2:8" ht="14.25" customHeight="1">
      <c r="B95" s="1474" t="s">
        <v>1196</v>
      </c>
      <c r="C95" s="33"/>
      <c r="D95" s="33" t="s">
        <v>1129</v>
      </c>
      <c r="E95" s="44" t="s">
        <v>1197</v>
      </c>
      <c r="F95" s="64" t="s">
        <v>1057</v>
      </c>
      <c r="G95" s="47" t="s">
        <v>1194</v>
      </c>
      <c r="H95" s="17"/>
    </row>
    <row r="96" spans="2:8" ht="14.25" customHeight="1">
      <c r="B96" s="1474"/>
      <c r="C96" s="33"/>
      <c r="D96" s="33" t="s">
        <v>1077</v>
      </c>
      <c r="E96" s="44" t="s">
        <v>1198</v>
      </c>
      <c r="F96" s="64" t="s">
        <v>1057</v>
      </c>
      <c r="G96" s="47" t="s">
        <v>1194</v>
      </c>
      <c r="H96" s="17"/>
    </row>
    <row r="97" spans="2:8" ht="14.25" customHeight="1">
      <c r="B97" s="1474"/>
      <c r="C97" s="33"/>
      <c r="D97" s="33" t="s">
        <v>1199</v>
      </c>
      <c r="E97" s="44" t="s">
        <v>1200</v>
      </c>
      <c r="F97" s="64" t="s">
        <v>1057</v>
      </c>
      <c r="G97" s="47" t="s">
        <v>1141</v>
      </c>
      <c r="H97" s="17"/>
    </row>
    <row r="98" spans="2:8" ht="14.25" customHeight="1">
      <c r="B98" s="1474"/>
      <c r="C98" s="33"/>
      <c r="D98" s="33" t="s">
        <v>1199</v>
      </c>
      <c r="E98" s="44" t="s">
        <v>1201</v>
      </c>
      <c r="F98" s="64" t="s">
        <v>1202</v>
      </c>
      <c r="G98" s="47" t="s">
        <v>1141</v>
      </c>
      <c r="H98" s="17"/>
    </row>
    <row r="99" spans="2:8" ht="14.25" customHeight="1">
      <c r="B99" s="1474"/>
      <c r="C99" s="33"/>
      <c r="D99" s="33" t="s">
        <v>1203</v>
      </c>
      <c r="E99" s="44" t="s">
        <v>1204</v>
      </c>
      <c r="F99" s="64" t="s">
        <v>1057</v>
      </c>
      <c r="G99" s="47" t="s">
        <v>1141</v>
      </c>
      <c r="H99" s="17"/>
    </row>
    <row r="100" spans="2:8" ht="14.25" customHeight="1">
      <c r="B100" s="1474"/>
      <c r="C100" s="33"/>
      <c r="D100" s="33"/>
      <c r="E100" s="44"/>
      <c r="F100" s="64"/>
      <c r="G100" s="47"/>
      <c r="H100" s="17"/>
    </row>
    <row r="101" spans="2:8" ht="14.25" customHeight="1">
      <c r="B101" s="1474"/>
      <c r="C101" s="33"/>
      <c r="D101" s="33"/>
      <c r="E101" s="44"/>
      <c r="F101" s="64"/>
      <c r="G101" s="47"/>
      <c r="H101" s="17"/>
    </row>
    <row r="102" spans="2:8" ht="14.25" customHeight="1">
      <c r="B102" s="1474" t="s">
        <v>956</v>
      </c>
      <c r="C102" s="33"/>
      <c r="D102" s="33" t="s">
        <v>1065</v>
      </c>
      <c r="E102" s="44" t="s">
        <v>1205</v>
      </c>
      <c r="F102" s="64" t="s">
        <v>1057</v>
      </c>
      <c r="G102" s="47" t="s">
        <v>1141</v>
      </c>
      <c r="H102" s="17"/>
    </row>
    <row r="103" spans="2:8" ht="14.25" customHeight="1">
      <c r="B103" s="1474"/>
      <c r="C103" s="33"/>
      <c r="D103" s="33" t="s">
        <v>343</v>
      </c>
      <c r="E103" s="44" t="s">
        <v>1162</v>
      </c>
      <c r="F103" s="64" t="s">
        <v>1057</v>
      </c>
      <c r="G103" s="47" t="s">
        <v>1141</v>
      </c>
      <c r="H103" s="17"/>
    </row>
    <row r="104" spans="2:8" ht="14.25" customHeight="1">
      <c r="B104" s="1474"/>
      <c r="C104" s="33"/>
      <c r="D104" s="33" t="s">
        <v>1081</v>
      </c>
      <c r="E104" s="44" t="s">
        <v>1181</v>
      </c>
      <c r="F104" s="64" t="s">
        <v>1057</v>
      </c>
      <c r="G104" s="47" t="s">
        <v>1141</v>
      </c>
      <c r="H104" s="17"/>
    </row>
    <row r="105" spans="2:8" ht="14.25" customHeight="1">
      <c r="B105" s="1474" t="s">
        <v>960</v>
      </c>
      <c r="C105" s="33"/>
      <c r="D105" s="33" t="s">
        <v>1152</v>
      </c>
      <c r="E105" s="44" t="s">
        <v>1206</v>
      </c>
      <c r="F105" s="64" t="s">
        <v>1057</v>
      </c>
      <c r="G105" s="47" t="s">
        <v>1194</v>
      </c>
      <c r="H105" s="17"/>
    </row>
    <row r="106" spans="2:8" ht="14.25" customHeight="1">
      <c r="B106" s="1474"/>
      <c r="C106" s="33"/>
      <c r="D106" s="33" t="s">
        <v>343</v>
      </c>
      <c r="E106" s="44" t="s">
        <v>1162</v>
      </c>
      <c r="F106" s="64" t="s">
        <v>1057</v>
      </c>
      <c r="G106" s="47" t="s">
        <v>1141</v>
      </c>
      <c r="H106" s="17"/>
    </row>
    <row r="107" spans="2:8" ht="14.25" customHeight="1">
      <c r="B107" s="1474"/>
      <c r="C107" s="33"/>
      <c r="D107" s="33" t="s">
        <v>363</v>
      </c>
      <c r="E107" s="44" t="s">
        <v>1162</v>
      </c>
      <c r="F107" s="64" t="s">
        <v>1057</v>
      </c>
      <c r="G107" s="47" t="s">
        <v>1141</v>
      </c>
      <c r="H107" s="17"/>
    </row>
    <row r="108" spans="2:8" ht="14.25" customHeight="1">
      <c r="B108" s="1474"/>
      <c r="C108" s="33"/>
      <c r="D108" s="33" t="s">
        <v>1207</v>
      </c>
      <c r="E108" s="44" t="s">
        <v>1208</v>
      </c>
      <c r="F108" s="64" t="s">
        <v>1057</v>
      </c>
      <c r="G108" s="47" t="s">
        <v>1141</v>
      </c>
      <c r="H108" s="17"/>
    </row>
    <row r="109" spans="2:8" ht="14.25" customHeight="1">
      <c r="B109" s="1474"/>
      <c r="C109" s="33"/>
      <c r="D109" s="33" t="s">
        <v>1137</v>
      </c>
      <c r="E109" s="44" t="s">
        <v>1209</v>
      </c>
      <c r="F109" s="64" t="s">
        <v>1057</v>
      </c>
      <c r="G109" s="47" t="s">
        <v>1141</v>
      </c>
      <c r="H109" s="17"/>
    </row>
    <row r="110" spans="2:8" ht="14.25" customHeight="1">
      <c r="B110" s="1474"/>
      <c r="C110" s="33"/>
      <c r="D110" s="33" t="s">
        <v>377</v>
      </c>
      <c r="E110" s="44" t="s">
        <v>1210</v>
      </c>
      <c r="F110" s="64" t="s">
        <v>1057</v>
      </c>
      <c r="G110" s="47" t="s">
        <v>1141</v>
      </c>
      <c r="H110" s="17"/>
    </row>
    <row r="111" spans="2:8" ht="14.25" customHeight="1">
      <c r="B111" s="1474" t="s">
        <v>962</v>
      </c>
      <c r="C111" s="33"/>
      <c r="D111" s="33" t="s">
        <v>1081</v>
      </c>
      <c r="E111" s="44" t="s">
        <v>1211</v>
      </c>
      <c r="F111" s="64" t="s">
        <v>1057</v>
      </c>
      <c r="G111" s="47" t="s">
        <v>1194</v>
      </c>
      <c r="H111" s="17"/>
    </row>
    <row r="112" spans="2:8" ht="14.25" customHeight="1">
      <c r="B112" s="1474"/>
      <c r="C112" s="33"/>
      <c r="D112" s="33" t="s">
        <v>1077</v>
      </c>
      <c r="E112" s="44" t="s">
        <v>1209</v>
      </c>
      <c r="F112" s="64" t="s">
        <v>1057</v>
      </c>
      <c r="G112" s="47" t="s">
        <v>1141</v>
      </c>
      <c r="H112" s="17"/>
    </row>
    <row r="113" spans="2:8" ht="14.25" customHeight="1">
      <c r="B113" s="1474"/>
      <c r="C113" s="33"/>
      <c r="D113" s="33" t="s">
        <v>1058</v>
      </c>
      <c r="E113" s="44" t="s">
        <v>1212</v>
      </c>
      <c r="F113" s="64" t="s">
        <v>1202</v>
      </c>
      <c r="G113" s="47" t="s">
        <v>1194</v>
      </c>
      <c r="H113" s="17"/>
    </row>
    <row r="114" spans="2:8" ht="14.25" customHeight="1">
      <c r="B114" s="1474"/>
      <c r="C114" s="33"/>
      <c r="D114" s="33" t="s">
        <v>356</v>
      </c>
      <c r="E114" s="44" t="s">
        <v>1213</v>
      </c>
      <c r="F114" s="64" t="s">
        <v>1214</v>
      </c>
      <c r="G114" s="47" t="s">
        <v>1194</v>
      </c>
      <c r="H114" s="17"/>
    </row>
    <row r="115" spans="2:8" ht="14.25" customHeight="1">
      <c r="B115" s="1474"/>
      <c r="C115" s="33"/>
      <c r="D115" s="33" t="s">
        <v>1137</v>
      </c>
      <c r="E115" s="44" t="s">
        <v>1086</v>
      </c>
      <c r="F115" s="64" t="s">
        <v>1057</v>
      </c>
      <c r="G115" s="47" t="s">
        <v>1194</v>
      </c>
      <c r="H115" s="17"/>
    </row>
    <row r="116" spans="2:8" ht="14.25" customHeight="1">
      <c r="B116" s="1474"/>
      <c r="C116" s="33"/>
      <c r="D116" s="33" t="s">
        <v>1215</v>
      </c>
      <c r="E116" s="44" t="s">
        <v>1216</v>
      </c>
      <c r="F116" s="64" t="s">
        <v>1057</v>
      </c>
      <c r="G116" s="47" t="s">
        <v>1141</v>
      </c>
      <c r="H116" s="17"/>
    </row>
    <row r="117" spans="2:8" ht="14.25" customHeight="1">
      <c r="B117" s="1474" t="s">
        <v>964</v>
      </c>
      <c r="C117" s="33"/>
      <c r="D117" s="33" t="s">
        <v>1217</v>
      </c>
      <c r="E117" s="44" t="s">
        <v>1218</v>
      </c>
      <c r="F117" s="64" t="s">
        <v>1057</v>
      </c>
      <c r="G117" s="47" t="s">
        <v>1141</v>
      </c>
      <c r="H117" s="17"/>
    </row>
    <row r="118" spans="2:8" ht="14.25" customHeight="1">
      <c r="B118" s="1474"/>
      <c r="C118" s="33"/>
      <c r="D118" s="33" t="s">
        <v>1081</v>
      </c>
      <c r="E118" s="44" t="s">
        <v>1219</v>
      </c>
      <c r="F118" s="64" t="s">
        <v>1057</v>
      </c>
      <c r="G118" s="47" t="s">
        <v>1141</v>
      </c>
      <c r="H118" s="17"/>
    </row>
    <row r="119" spans="2:8" ht="14.25" customHeight="1">
      <c r="B119" s="1474"/>
      <c r="C119" s="33"/>
      <c r="D119" s="33" t="s">
        <v>1139</v>
      </c>
      <c r="E119" s="44" t="s">
        <v>1220</v>
      </c>
      <c r="F119" s="64" t="s">
        <v>1057</v>
      </c>
      <c r="G119" s="47" t="s">
        <v>1141</v>
      </c>
      <c r="H119" s="17"/>
    </row>
    <row r="120" spans="2:8" ht="14.25" customHeight="1">
      <c r="B120" s="1474"/>
      <c r="C120" s="33"/>
      <c r="D120" s="33" t="s">
        <v>1221</v>
      </c>
      <c r="E120" s="44" t="s">
        <v>1222</v>
      </c>
      <c r="F120" s="64" t="s">
        <v>1057</v>
      </c>
      <c r="G120" s="47" t="s">
        <v>1141</v>
      </c>
      <c r="H120" s="17"/>
    </row>
    <row r="121" spans="2:8" ht="14.25" customHeight="1">
      <c r="B121" s="1474" t="s">
        <v>970</v>
      </c>
      <c r="C121" s="33"/>
      <c r="D121" s="33" t="s">
        <v>1223</v>
      </c>
      <c r="E121" s="44" t="s">
        <v>1181</v>
      </c>
      <c r="F121" s="64" t="s">
        <v>1057</v>
      </c>
      <c r="G121" s="47" t="s">
        <v>1141</v>
      </c>
      <c r="H121" s="17"/>
    </row>
    <row r="122" spans="2:8" ht="14.25" customHeight="1">
      <c r="B122" s="1474"/>
      <c r="C122" s="33"/>
      <c r="D122" s="33" t="s">
        <v>1224</v>
      </c>
      <c r="E122" s="44" t="s">
        <v>1181</v>
      </c>
      <c r="F122" s="64" t="s">
        <v>1057</v>
      </c>
      <c r="G122" s="47" t="s">
        <v>1141</v>
      </c>
      <c r="H122" s="17"/>
    </row>
    <row r="123" spans="2:8" ht="14.25" customHeight="1">
      <c r="B123" s="1474"/>
      <c r="C123" s="33"/>
      <c r="D123" s="33" t="s">
        <v>1225</v>
      </c>
      <c r="E123" s="44" t="s">
        <v>1226</v>
      </c>
      <c r="F123" s="64" t="s">
        <v>1057</v>
      </c>
      <c r="G123" s="47" t="s">
        <v>1141</v>
      </c>
      <c r="H123" s="17"/>
    </row>
    <row r="124" spans="2:8" ht="14.25" customHeight="1">
      <c r="B124" s="1474"/>
      <c r="C124" s="33"/>
      <c r="D124" s="33" t="s">
        <v>526</v>
      </c>
      <c r="E124" s="44" t="s">
        <v>1227</v>
      </c>
      <c r="F124" s="64" t="s">
        <v>1057</v>
      </c>
      <c r="G124" s="47" t="s">
        <v>1141</v>
      </c>
      <c r="H124" s="17"/>
    </row>
    <row r="125" spans="2:8" ht="14.25" customHeight="1">
      <c r="B125" s="1474"/>
      <c r="C125" s="33"/>
      <c r="D125" s="33" t="s">
        <v>1137</v>
      </c>
      <c r="E125" s="44" t="s">
        <v>1228</v>
      </c>
      <c r="F125" s="64" t="s">
        <v>1057</v>
      </c>
      <c r="G125" s="47" t="s">
        <v>1141</v>
      </c>
      <c r="H125" s="17"/>
    </row>
    <row r="126" spans="2:8" ht="14.25" customHeight="1">
      <c r="B126" s="1474" t="s">
        <v>973</v>
      </c>
      <c r="C126" s="33"/>
      <c r="D126" s="33" t="s">
        <v>1223</v>
      </c>
      <c r="E126" s="44" t="s">
        <v>1229</v>
      </c>
      <c r="F126" s="64" t="s">
        <v>1057</v>
      </c>
      <c r="G126" s="47" t="s">
        <v>1141</v>
      </c>
      <c r="H126" s="17"/>
    </row>
    <row r="127" spans="2:8" ht="14.25" customHeight="1">
      <c r="B127" s="1474"/>
      <c r="C127" s="33"/>
      <c r="D127" s="33" t="s">
        <v>1230</v>
      </c>
      <c r="E127" s="44" t="s">
        <v>1231</v>
      </c>
      <c r="F127" s="64" t="s">
        <v>1057</v>
      </c>
      <c r="G127" s="47" t="s">
        <v>1194</v>
      </c>
      <c r="H127" s="17"/>
    </row>
    <row r="128" spans="2:8" ht="14.25" customHeight="1">
      <c r="B128" s="1474"/>
      <c r="C128" s="33"/>
      <c r="D128" s="33" t="s">
        <v>1058</v>
      </c>
      <c r="E128" s="44" t="s">
        <v>1232</v>
      </c>
      <c r="F128" s="64" t="s">
        <v>1202</v>
      </c>
      <c r="G128" s="47" t="s">
        <v>1141</v>
      </c>
      <c r="H128" s="17"/>
    </row>
    <row r="129" spans="2:8" ht="14.25" customHeight="1">
      <c r="B129" s="1474"/>
      <c r="C129" s="33"/>
      <c r="D129" s="33" t="s">
        <v>1199</v>
      </c>
      <c r="E129" s="44" t="s">
        <v>1233</v>
      </c>
      <c r="F129" s="64" t="s">
        <v>1202</v>
      </c>
      <c r="G129" s="47" t="s">
        <v>1141</v>
      </c>
      <c r="H129" s="17"/>
    </row>
    <row r="130" spans="2:8" ht="14.25" customHeight="1">
      <c r="B130" s="1474"/>
      <c r="C130" s="33"/>
      <c r="D130" s="33" t="s">
        <v>857</v>
      </c>
      <c r="E130" s="44" t="s">
        <v>1234</v>
      </c>
      <c r="F130" s="64" t="s">
        <v>1057</v>
      </c>
      <c r="G130" s="47" t="s">
        <v>1194</v>
      </c>
      <c r="H130" s="17"/>
    </row>
    <row r="131" spans="2:8" ht="14.25" customHeight="1">
      <c r="B131" s="1474"/>
      <c r="C131" s="33"/>
      <c r="D131" s="33" t="s">
        <v>605</v>
      </c>
      <c r="E131" s="44" t="s">
        <v>1235</v>
      </c>
      <c r="F131" s="64" t="s">
        <v>1057</v>
      </c>
      <c r="G131" s="47" t="s">
        <v>1194</v>
      </c>
      <c r="H131" s="17"/>
    </row>
    <row r="132" spans="2:8" ht="14.25" customHeight="1">
      <c r="B132" s="1474"/>
      <c r="C132" s="33"/>
      <c r="D132" s="33" t="s">
        <v>391</v>
      </c>
      <c r="E132" s="44" t="s">
        <v>1236</v>
      </c>
      <c r="F132" s="64" t="s">
        <v>1202</v>
      </c>
      <c r="G132" s="47" t="s">
        <v>1194</v>
      </c>
      <c r="H132" s="17"/>
    </row>
    <row r="133" spans="2:8" ht="14.25" customHeight="1">
      <c r="B133" s="1474"/>
      <c r="C133" s="33"/>
      <c r="D133" s="33" t="s">
        <v>356</v>
      </c>
      <c r="E133" s="44" t="s">
        <v>1237</v>
      </c>
      <c r="F133" s="64" t="s">
        <v>1057</v>
      </c>
      <c r="G133" s="47" t="s">
        <v>1194</v>
      </c>
      <c r="H133" s="17"/>
    </row>
    <row r="134" spans="2:8" ht="14.25" customHeight="1">
      <c r="B134" s="1474"/>
      <c r="C134" s="33"/>
      <c r="D134" s="33" t="s">
        <v>366</v>
      </c>
      <c r="E134" s="44" t="s">
        <v>1238</v>
      </c>
      <c r="F134" s="64" t="s">
        <v>1057</v>
      </c>
      <c r="G134" s="47" t="s">
        <v>1194</v>
      </c>
      <c r="H134" s="17"/>
    </row>
    <row r="135" spans="2:8" ht="14.25" customHeight="1">
      <c r="B135" s="1474"/>
      <c r="C135" s="33"/>
      <c r="D135" s="33" t="s">
        <v>346</v>
      </c>
      <c r="E135" s="44" t="s">
        <v>1239</v>
      </c>
      <c r="F135" s="64" t="s">
        <v>1057</v>
      </c>
      <c r="G135" s="47" t="s">
        <v>1194</v>
      </c>
      <c r="H135" s="17"/>
    </row>
    <row r="136" spans="2:8" ht="14.25" customHeight="1">
      <c r="B136" s="1474"/>
      <c r="C136" s="33"/>
      <c r="D136" s="33" t="s">
        <v>352</v>
      </c>
      <c r="E136" s="44" t="s">
        <v>1240</v>
      </c>
      <c r="F136" s="64" t="s">
        <v>1057</v>
      </c>
      <c r="G136" s="47" t="s">
        <v>1194</v>
      </c>
      <c r="H136" s="17"/>
    </row>
    <row r="137" spans="2:8" ht="14.25" customHeight="1">
      <c r="B137" s="1474"/>
      <c r="C137" s="33"/>
      <c r="D137" s="33" t="s">
        <v>358</v>
      </c>
      <c r="E137" s="44" t="s">
        <v>1241</v>
      </c>
      <c r="F137" s="64" t="s">
        <v>1057</v>
      </c>
      <c r="G137" s="47" t="s">
        <v>1194</v>
      </c>
      <c r="H137" s="17"/>
    </row>
    <row r="138" spans="2:8" ht="14.25" customHeight="1">
      <c r="B138" s="1474"/>
      <c r="C138" s="33"/>
      <c r="D138" s="33" t="s">
        <v>741</v>
      </c>
      <c r="E138" s="44" t="s">
        <v>1242</v>
      </c>
      <c r="F138" s="64" t="s">
        <v>1202</v>
      </c>
      <c r="G138" s="47" t="s">
        <v>1194</v>
      </c>
      <c r="H138" s="17"/>
    </row>
    <row r="139" spans="2:8" ht="14.25" customHeight="1">
      <c r="B139" s="1474" t="s">
        <v>1243</v>
      </c>
      <c r="C139" s="33"/>
      <c r="D139" s="33" t="s">
        <v>857</v>
      </c>
      <c r="E139" s="44" t="s">
        <v>1234</v>
      </c>
      <c r="F139" s="64" t="s">
        <v>1057</v>
      </c>
      <c r="G139" s="47">
        <v>1</v>
      </c>
      <c r="H139" s="17" t="s">
        <v>920</v>
      </c>
    </row>
    <row r="140" spans="2:8" ht="14.25" customHeight="1">
      <c r="B140" s="1474"/>
      <c r="C140" s="33"/>
      <c r="D140" s="33" t="s">
        <v>526</v>
      </c>
      <c r="E140" s="44" t="s">
        <v>1244</v>
      </c>
      <c r="F140" s="64" t="s">
        <v>1057</v>
      </c>
      <c r="G140" s="47" t="s">
        <v>1194</v>
      </c>
      <c r="H140" s="17" t="s">
        <v>788</v>
      </c>
    </row>
    <row r="141" spans="2:8" ht="14.25" customHeight="1">
      <c r="B141" s="1474"/>
      <c r="C141" s="33"/>
      <c r="D141" s="33" t="s">
        <v>1148</v>
      </c>
      <c r="E141" s="44" t="s">
        <v>1245</v>
      </c>
      <c r="F141" s="64" t="s">
        <v>1202</v>
      </c>
      <c r="G141" s="47" t="s">
        <v>1141</v>
      </c>
      <c r="H141" s="17" t="s">
        <v>788</v>
      </c>
    </row>
    <row r="142" spans="2:8" ht="14.25" customHeight="1">
      <c r="B142" s="1474"/>
      <c r="C142" s="33"/>
      <c r="D142" s="33" t="s">
        <v>1146</v>
      </c>
      <c r="E142" s="44" t="s">
        <v>1246</v>
      </c>
      <c r="F142" s="64" t="s">
        <v>1057</v>
      </c>
      <c r="G142" s="47" t="s">
        <v>1141</v>
      </c>
      <c r="H142" s="17" t="s">
        <v>787</v>
      </c>
    </row>
    <row r="143" spans="2:8" ht="14.25" customHeight="1">
      <c r="B143" s="1474"/>
      <c r="C143" s="33"/>
      <c r="D143" s="33" t="s">
        <v>1247</v>
      </c>
      <c r="E143" s="44" t="s">
        <v>1248</v>
      </c>
      <c r="F143" s="64" t="s">
        <v>1057</v>
      </c>
      <c r="G143" s="47" t="s">
        <v>1194</v>
      </c>
      <c r="H143" s="17" t="s">
        <v>787</v>
      </c>
    </row>
    <row r="144" spans="2:8" ht="14.25" customHeight="1">
      <c r="B144" s="1474">
        <v>46024</v>
      </c>
      <c r="C144" s="33"/>
      <c r="D144" s="33" t="s">
        <v>1249</v>
      </c>
      <c r="E144" s="44" t="s">
        <v>1229</v>
      </c>
      <c r="F144" s="64" t="s">
        <v>1057</v>
      </c>
      <c r="G144" s="47" t="s">
        <v>1194</v>
      </c>
      <c r="H144" s="17" t="s">
        <v>788</v>
      </c>
    </row>
    <row r="145" spans="2:8" ht="14.25" customHeight="1">
      <c r="B145" s="1474"/>
      <c r="C145" s="33"/>
      <c r="D145" s="33" t="s">
        <v>1137</v>
      </c>
      <c r="E145" s="44" t="s">
        <v>1250</v>
      </c>
      <c r="F145" s="64" t="s">
        <v>1057</v>
      </c>
      <c r="G145" s="47" t="s">
        <v>1141</v>
      </c>
      <c r="H145" s="17" t="s">
        <v>788</v>
      </c>
    </row>
    <row r="146" spans="2:8" ht="14.25" customHeight="1">
      <c r="B146" s="1474">
        <v>46025</v>
      </c>
      <c r="C146" s="33"/>
      <c r="D146" s="33" t="s">
        <v>1249</v>
      </c>
      <c r="E146" s="44" t="s">
        <v>1251</v>
      </c>
      <c r="F146" s="64" t="s">
        <v>1202</v>
      </c>
      <c r="G146" s="47" t="s">
        <v>1141</v>
      </c>
      <c r="H146" s="17" t="s">
        <v>788</v>
      </c>
    </row>
    <row r="147" spans="2:8" ht="14.25" customHeight="1">
      <c r="B147" s="1474"/>
      <c r="C147" s="33"/>
      <c r="D147" s="33" t="s">
        <v>1058</v>
      </c>
      <c r="E147" s="44" t="s">
        <v>1252</v>
      </c>
      <c r="F147" s="64" t="s">
        <v>1202</v>
      </c>
      <c r="G147" s="47" t="s">
        <v>1141</v>
      </c>
      <c r="H147" s="17" t="s">
        <v>788</v>
      </c>
    </row>
    <row r="148" spans="2:8" ht="14.25" customHeight="1">
      <c r="B148" s="1474"/>
      <c r="C148" s="33"/>
      <c r="D148" s="33" t="s">
        <v>513</v>
      </c>
      <c r="E148" s="44" t="s">
        <v>1253</v>
      </c>
      <c r="F148" s="64" t="s">
        <v>1057</v>
      </c>
      <c r="G148" s="47" t="s">
        <v>1194</v>
      </c>
      <c r="H148" s="17" t="s">
        <v>787</v>
      </c>
    </row>
    <row r="149" spans="2:8" ht="14.25" customHeight="1">
      <c r="B149" s="1474">
        <v>46143</v>
      </c>
      <c r="C149" s="33"/>
      <c r="D149" s="33" t="s">
        <v>1254</v>
      </c>
      <c r="E149" s="44" t="s">
        <v>1255</v>
      </c>
      <c r="F149" s="64" t="s">
        <v>1057</v>
      </c>
      <c r="G149" s="47" t="s">
        <v>1194</v>
      </c>
      <c r="H149" s="17" t="s">
        <v>787</v>
      </c>
    </row>
    <row r="150" spans="2:8" ht="14.25" customHeight="1">
      <c r="B150" s="1474"/>
      <c r="C150" s="33"/>
      <c r="D150" s="33" t="s">
        <v>343</v>
      </c>
      <c r="E150" s="44" t="s">
        <v>1256</v>
      </c>
      <c r="F150" s="64" t="s">
        <v>1057</v>
      </c>
      <c r="G150" s="47" t="s">
        <v>1194</v>
      </c>
      <c r="H150" s="17" t="s">
        <v>787</v>
      </c>
    </row>
    <row r="151" spans="2:8" ht="14.25" customHeight="1">
      <c r="B151" s="1474"/>
      <c r="C151" s="33"/>
      <c r="D151" s="33" t="s">
        <v>1249</v>
      </c>
      <c r="E151" s="44" t="s">
        <v>1181</v>
      </c>
      <c r="F151" s="64" t="s">
        <v>1057</v>
      </c>
      <c r="G151" s="47" t="s">
        <v>1194</v>
      </c>
      <c r="H151" s="17" t="s">
        <v>787</v>
      </c>
    </row>
    <row r="152" spans="2:8" ht="14.25" customHeight="1">
      <c r="B152" s="1474"/>
      <c r="C152" s="33"/>
      <c r="D152" s="33" t="s">
        <v>1067</v>
      </c>
      <c r="E152" s="44" t="s">
        <v>1257</v>
      </c>
      <c r="F152" s="64" t="s">
        <v>1057</v>
      </c>
      <c r="G152" s="47" t="s">
        <v>1141</v>
      </c>
      <c r="H152" s="17" t="s">
        <v>788</v>
      </c>
    </row>
    <row r="153" spans="2:8" ht="14.25" customHeight="1">
      <c r="B153" s="1474"/>
      <c r="C153" s="33"/>
      <c r="D153" s="33" t="s">
        <v>346</v>
      </c>
      <c r="E153" s="44" t="s">
        <v>1258</v>
      </c>
      <c r="F153" s="64" t="s">
        <v>1057</v>
      </c>
      <c r="G153" s="47" t="s">
        <v>1194</v>
      </c>
      <c r="H153" s="17" t="s">
        <v>788</v>
      </c>
    </row>
    <row r="154" spans="2:8" ht="14.25" customHeight="1">
      <c r="B154" s="1474">
        <v>45663</v>
      </c>
      <c r="C154" s="33"/>
      <c r="D154" s="33" t="s">
        <v>1180</v>
      </c>
      <c r="E154" s="44" t="s">
        <v>1259</v>
      </c>
      <c r="F154" s="64" t="s">
        <v>1057</v>
      </c>
      <c r="G154" s="47" t="s">
        <v>1141</v>
      </c>
      <c r="H154" s="17" t="s">
        <v>788</v>
      </c>
    </row>
    <row r="155" spans="2:8" ht="14.25" customHeight="1">
      <c r="B155" s="1474"/>
      <c r="C155" s="33"/>
      <c r="D155" s="33" t="s">
        <v>1159</v>
      </c>
      <c r="E155" s="44" t="s">
        <v>1260</v>
      </c>
      <c r="F155" s="64" t="s">
        <v>1057</v>
      </c>
      <c r="G155" s="47" t="s">
        <v>1194</v>
      </c>
      <c r="H155" s="17" t="s">
        <v>788</v>
      </c>
    </row>
    <row r="156" spans="2:8" ht="14.25" customHeight="1">
      <c r="B156" s="1475">
        <v>46029</v>
      </c>
      <c r="C156" s="130"/>
      <c r="D156" s="130" t="s">
        <v>1180</v>
      </c>
      <c r="E156" s="131" t="s">
        <v>1261</v>
      </c>
      <c r="F156" s="132" t="s">
        <v>1057</v>
      </c>
      <c r="G156" s="133" t="s">
        <v>1141</v>
      </c>
      <c r="H156" s="115" t="s">
        <v>788</v>
      </c>
    </row>
    <row r="157" spans="2:8" ht="14.25" customHeight="1">
      <c r="B157" s="76"/>
      <c r="C157" s="77"/>
      <c r="D157" s="33" t="s">
        <v>1230</v>
      </c>
      <c r="E157" s="77" t="s">
        <v>1262</v>
      </c>
      <c r="F157" s="76" t="s">
        <v>1057</v>
      </c>
      <c r="G157" s="77" t="s">
        <v>1194</v>
      </c>
      <c r="H157" s="125" t="s">
        <v>788</v>
      </c>
    </row>
    <row r="158" spans="2:8" ht="14.25" customHeight="1">
      <c r="B158" s="76"/>
      <c r="C158" s="77"/>
      <c r="D158" s="125" t="s">
        <v>1249</v>
      </c>
      <c r="E158" s="77" t="s">
        <v>1263</v>
      </c>
      <c r="F158" s="76" t="s">
        <v>1057</v>
      </c>
      <c r="G158" s="77" t="s">
        <v>1141</v>
      </c>
      <c r="H158" s="125" t="s">
        <v>788</v>
      </c>
    </row>
    <row r="159" spans="2:8" ht="14.25" customHeight="1">
      <c r="B159" s="76"/>
      <c r="C159" s="77"/>
      <c r="D159" s="125" t="s">
        <v>377</v>
      </c>
      <c r="E159" s="77" t="s">
        <v>1264</v>
      </c>
      <c r="F159" s="76" t="s">
        <v>1057</v>
      </c>
      <c r="G159" s="77" t="s">
        <v>1194</v>
      </c>
      <c r="H159" s="125" t="s">
        <v>787</v>
      </c>
    </row>
    <row r="160" spans="2:8" ht="14.25" customHeight="1">
      <c r="B160" s="76"/>
      <c r="C160" s="77"/>
      <c r="D160" s="125" t="s">
        <v>1265</v>
      </c>
      <c r="E160" s="77" t="s">
        <v>1266</v>
      </c>
      <c r="F160" s="76" t="s">
        <v>1057</v>
      </c>
      <c r="G160" s="77" t="s">
        <v>1194</v>
      </c>
      <c r="H160" s="125" t="s">
        <v>787</v>
      </c>
    </row>
    <row r="161" spans="2:8" ht="14.25" customHeight="1">
      <c r="B161" s="135">
        <v>46235</v>
      </c>
      <c r="C161" s="77"/>
      <c r="D161" s="125" t="s">
        <v>1230</v>
      </c>
      <c r="E161" s="77" t="s">
        <v>1267</v>
      </c>
      <c r="F161" s="76" t="s">
        <v>1057</v>
      </c>
      <c r="G161" s="77" t="s">
        <v>1141</v>
      </c>
      <c r="H161" s="125" t="s">
        <v>788</v>
      </c>
    </row>
    <row r="162" spans="2:8" ht="14.25" customHeight="1">
      <c r="B162" s="76"/>
      <c r="C162" s="77"/>
      <c r="D162" s="125" t="s">
        <v>1091</v>
      </c>
      <c r="E162" s="77" t="s">
        <v>1268</v>
      </c>
      <c r="F162" s="76" t="s">
        <v>1269</v>
      </c>
      <c r="G162" s="77" t="s">
        <v>1194</v>
      </c>
      <c r="H162" s="125" t="s">
        <v>787</v>
      </c>
    </row>
    <row r="163" spans="2:8" ht="14.25" customHeight="1">
      <c r="B163" s="76"/>
      <c r="C163" s="77"/>
      <c r="D163" s="125" t="s">
        <v>1270</v>
      </c>
      <c r="E163" s="77" t="s">
        <v>1271</v>
      </c>
      <c r="F163" s="76" t="s">
        <v>1202</v>
      </c>
      <c r="G163" s="77" t="s">
        <v>1141</v>
      </c>
      <c r="H163" s="125" t="s">
        <v>788</v>
      </c>
    </row>
    <row r="164" spans="2:8" ht="14.25" customHeight="1">
      <c r="B164" s="76"/>
      <c r="C164" s="77"/>
      <c r="D164" s="125" t="s">
        <v>1249</v>
      </c>
      <c r="E164" s="77" t="s">
        <v>1219</v>
      </c>
      <c r="F164" s="76" t="s">
        <v>1057</v>
      </c>
      <c r="G164" s="77" t="s">
        <v>1141</v>
      </c>
      <c r="H164" s="125" t="s">
        <v>788</v>
      </c>
    </row>
    <row r="165" spans="2:8" ht="14.25" customHeight="1">
      <c r="B165" s="76"/>
      <c r="C165" s="77"/>
      <c r="D165" s="125" t="s">
        <v>391</v>
      </c>
      <c r="E165" s="77" t="s">
        <v>1272</v>
      </c>
      <c r="F165" s="76" t="s">
        <v>1057</v>
      </c>
      <c r="G165" s="77" t="s">
        <v>1194</v>
      </c>
      <c r="H165" s="125" t="s">
        <v>787</v>
      </c>
    </row>
    <row r="166" spans="2:8" ht="14.25" customHeight="1">
      <c r="B166" s="135">
        <v>46266</v>
      </c>
      <c r="C166" s="77"/>
      <c r="D166" s="125" t="s">
        <v>1067</v>
      </c>
      <c r="E166" s="77" t="s">
        <v>1273</v>
      </c>
      <c r="F166" s="76" t="s">
        <v>1057</v>
      </c>
      <c r="G166" s="77" t="s">
        <v>1194</v>
      </c>
      <c r="H166" s="125" t="s">
        <v>787</v>
      </c>
    </row>
    <row r="167" spans="2:8" ht="14.25" customHeight="1">
      <c r="B167" s="76"/>
      <c r="C167" s="77"/>
      <c r="D167" s="125" t="s">
        <v>1146</v>
      </c>
      <c r="E167" s="77" t="s">
        <v>1274</v>
      </c>
      <c r="F167" s="76" t="s">
        <v>1057</v>
      </c>
      <c r="G167" s="77" t="s">
        <v>1141</v>
      </c>
      <c r="H167" s="125" t="s">
        <v>788</v>
      </c>
    </row>
    <row r="168" spans="2:8" ht="14.25" customHeight="1">
      <c r="B168" s="76"/>
      <c r="C168" s="77"/>
      <c r="D168" s="125" t="s">
        <v>1254</v>
      </c>
      <c r="E168" s="77" t="s">
        <v>1275</v>
      </c>
      <c r="F168" s="76" t="s">
        <v>1057</v>
      </c>
      <c r="G168" s="77" t="s">
        <v>1194</v>
      </c>
      <c r="H168" s="125" t="s">
        <v>787</v>
      </c>
    </row>
    <row r="169" spans="2:8" ht="14.25" customHeight="1">
      <c r="B169" s="76"/>
      <c r="C169" s="77"/>
      <c r="D169" s="125" t="s">
        <v>377</v>
      </c>
      <c r="E169" s="77" t="s">
        <v>1276</v>
      </c>
      <c r="F169" s="76" t="s">
        <v>1057</v>
      </c>
      <c r="G169" s="77" t="s">
        <v>1194</v>
      </c>
      <c r="H169" s="125" t="s">
        <v>787</v>
      </c>
    </row>
    <row r="170" spans="2:8" ht="14.25" customHeight="1">
      <c r="B170" s="135">
        <v>46296</v>
      </c>
      <c r="C170" s="77"/>
      <c r="D170" s="125" t="s">
        <v>1270</v>
      </c>
      <c r="E170" s="77" t="s">
        <v>1271</v>
      </c>
      <c r="F170" s="76" t="s">
        <v>1202</v>
      </c>
      <c r="G170" s="77" t="s">
        <v>1194</v>
      </c>
      <c r="H170" s="125" t="s">
        <v>787</v>
      </c>
    </row>
    <row r="171" spans="2:8" ht="14.25" customHeight="1">
      <c r="B171" s="76"/>
      <c r="C171" s="77"/>
      <c r="D171" s="125" t="s">
        <v>1277</v>
      </c>
      <c r="E171" s="77" t="s">
        <v>1278</v>
      </c>
      <c r="F171" s="76" t="s">
        <v>1057</v>
      </c>
      <c r="G171" s="77" t="s">
        <v>1194</v>
      </c>
      <c r="H171" s="125" t="s">
        <v>788</v>
      </c>
    </row>
    <row r="172" spans="2:8" ht="14.25" customHeight="1">
      <c r="B172" s="76"/>
      <c r="C172" s="77"/>
      <c r="D172" s="125" t="s">
        <v>389</v>
      </c>
      <c r="E172" s="77" t="s">
        <v>1279</v>
      </c>
      <c r="F172" s="76" t="s">
        <v>1057</v>
      </c>
      <c r="G172" s="77" t="s">
        <v>1141</v>
      </c>
      <c r="H172" s="125" t="s">
        <v>787</v>
      </c>
    </row>
    <row r="173" spans="2:8" ht="14.25" customHeight="1">
      <c r="B173" s="76"/>
      <c r="C173" s="77"/>
      <c r="D173" s="125" t="s">
        <v>1280</v>
      </c>
      <c r="E173" s="77" t="s">
        <v>1281</v>
      </c>
      <c r="F173" s="76" t="s">
        <v>1057</v>
      </c>
      <c r="G173" s="77" t="s">
        <v>1141</v>
      </c>
      <c r="H173" s="125" t="s">
        <v>788</v>
      </c>
    </row>
    <row r="174" spans="2:8" ht="14.25" customHeight="1">
      <c r="B174" s="76"/>
      <c r="C174" s="77"/>
      <c r="D174" s="125" t="s">
        <v>1282</v>
      </c>
      <c r="E174" s="77" t="s">
        <v>1283</v>
      </c>
      <c r="F174" s="76" t="s">
        <v>1214</v>
      </c>
      <c r="G174" s="77" t="s">
        <v>1141</v>
      </c>
      <c r="H174" s="125" t="s">
        <v>787</v>
      </c>
    </row>
    <row r="175" spans="2:8" ht="14.25" customHeight="1">
      <c r="B175" s="140">
        <v>46357</v>
      </c>
      <c r="C175" s="126"/>
      <c r="D175" s="127" t="s">
        <v>1284</v>
      </c>
      <c r="E175" s="126" t="s">
        <v>1285</v>
      </c>
      <c r="F175" s="128" t="s">
        <v>1057</v>
      </c>
      <c r="G175" s="126" t="s">
        <v>1194</v>
      </c>
      <c r="H175" s="127" t="s">
        <v>787</v>
      </c>
    </row>
    <row r="176" spans="2:8" ht="14.25" customHeight="1">
      <c r="B176" s="76"/>
      <c r="C176" s="77"/>
      <c r="D176" s="76" t="s">
        <v>356</v>
      </c>
      <c r="E176" s="77" t="s">
        <v>1162</v>
      </c>
      <c r="F176" s="128" t="s">
        <v>1057</v>
      </c>
      <c r="G176" s="77" t="s">
        <v>1194</v>
      </c>
      <c r="H176" s="125" t="s">
        <v>788</v>
      </c>
    </row>
    <row r="177" spans="2:8" ht="14.25" customHeight="1">
      <c r="B177" s="76"/>
      <c r="C177" s="77"/>
      <c r="D177" s="76" t="s">
        <v>346</v>
      </c>
      <c r="E177" s="77" t="s">
        <v>1286</v>
      </c>
      <c r="F177" s="128" t="s">
        <v>1057</v>
      </c>
      <c r="G177" s="77" t="s">
        <v>1194</v>
      </c>
      <c r="H177" s="125" t="s">
        <v>788</v>
      </c>
    </row>
    <row r="178" spans="2:8" ht="14.25" customHeight="1">
      <c r="B178" s="76"/>
      <c r="C178" s="77"/>
      <c r="D178" s="76" t="s">
        <v>381</v>
      </c>
      <c r="E178" s="77" t="s">
        <v>1235</v>
      </c>
      <c r="F178" s="128" t="s">
        <v>1057</v>
      </c>
      <c r="G178" s="77" t="s">
        <v>1194</v>
      </c>
      <c r="H178" s="125" t="s">
        <v>788</v>
      </c>
    </row>
    <row r="179" spans="2:8" ht="14.25" customHeight="1">
      <c r="B179" s="128"/>
      <c r="C179" s="126"/>
      <c r="D179" s="128" t="s">
        <v>1217</v>
      </c>
      <c r="E179" s="139" t="s">
        <v>1287</v>
      </c>
      <c r="F179" s="128" t="s">
        <v>1057</v>
      </c>
      <c r="G179" s="101" t="s">
        <v>1194</v>
      </c>
      <c r="H179" s="127" t="s">
        <v>787</v>
      </c>
    </row>
    <row r="180" spans="2:8" ht="14.25" customHeight="1">
      <c r="B180" s="135" t="s">
        <v>1288</v>
      </c>
      <c r="C180" s="77"/>
      <c r="D180" s="77" t="s">
        <v>343</v>
      </c>
      <c r="E180" s="77" t="s">
        <v>1289</v>
      </c>
      <c r="F180" s="128" t="s">
        <v>1057</v>
      </c>
      <c r="G180" s="77" t="s">
        <v>1194</v>
      </c>
      <c r="H180" s="125" t="s">
        <v>788</v>
      </c>
    </row>
    <row r="181" spans="2:8" ht="14.25" customHeight="1">
      <c r="B181" s="76"/>
      <c r="C181" s="77"/>
      <c r="D181" s="77" t="s">
        <v>1159</v>
      </c>
      <c r="E181" s="77" t="s">
        <v>1260</v>
      </c>
      <c r="F181" s="128" t="s">
        <v>1057</v>
      </c>
      <c r="G181" s="77" t="s">
        <v>1194</v>
      </c>
      <c r="H181" s="125" t="s">
        <v>787</v>
      </c>
    </row>
    <row r="182" spans="2:8" ht="14.25" customHeight="1">
      <c r="B182" s="76"/>
      <c r="C182" s="77"/>
      <c r="D182" s="77" t="s">
        <v>1290</v>
      </c>
      <c r="E182" s="77" t="s">
        <v>1260</v>
      </c>
      <c r="F182" s="128" t="s">
        <v>1057</v>
      </c>
      <c r="G182" s="77" t="s">
        <v>1194</v>
      </c>
      <c r="H182" s="125" t="s">
        <v>787</v>
      </c>
    </row>
    <row r="183" spans="2:8" ht="14.25" customHeight="1">
      <c r="B183" s="76"/>
      <c r="C183" s="77"/>
      <c r="D183" s="77" t="s">
        <v>1291</v>
      </c>
      <c r="E183" s="77" t="s">
        <v>1292</v>
      </c>
      <c r="F183" s="128" t="s">
        <v>1057</v>
      </c>
      <c r="G183" s="77" t="s">
        <v>1194</v>
      </c>
      <c r="H183" s="125" t="s">
        <v>787</v>
      </c>
    </row>
    <row r="184" spans="2:8" ht="14.25" customHeight="1">
      <c r="B184" s="76"/>
      <c r="C184" s="77"/>
      <c r="D184" s="77" t="s">
        <v>383</v>
      </c>
      <c r="E184" s="77" t="s">
        <v>1293</v>
      </c>
      <c r="F184" s="128" t="s">
        <v>1057</v>
      </c>
      <c r="G184" s="77" t="s">
        <v>1194</v>
      </c>
      <c r="H184" s="125" t="s">
        <v>787</v>
      </c>
    </row>
    <row r="185" spans="2:8" ht="14.25" customHeight="1">
      <c r="B185" s="128"/>
      <c r="C185" s="126"/>
      <c r="D185" s="126" t="s">
        <v>1294</v>
      </c>
      <c r="E185" s="126" t="s">
        <v>1295</v>
      </c>
      <c r="F185" s="128" t="s">
        <v>1057</v>
      </c>
      <c r="G185" s="126" t="s">
        <v>1194</v>
      </c>
      <c r="H185" s="127" t="s">
        <v>788</v>
      </c>
    </row>
    <row r="186" spans="2:8" ht="14.25" customHeight="1">
      <c r="B186" s="76" t="s">
        <v>1296</v>
      </c>
      <c r="C186" s="77"/>
      <c r="D186" s="77" t="s">
        <v>1297</v>
      </c>
      <c r="E186" s="77" t="s">
        <v>1298</v>
      </c>
      <c r="F186" s="76" t="s">
        <v>1057</v>
      </c>
      <c r="G186" s="77" t="s">
        <v>1141</v>
      </c>
      <c r="H186" s="125" t="s">
        <v>788</v>
      </c>
    </row>
    <row r="187" spans="2:8" ht="14.25" customHeight="1">
      <c r="B187" s="76"/>
      <c r="C187" s="77"/>
      <c r="D187" s="77" t="s">
        <v>1299</v>
      </c>
      <c r="E187" s="77" t="s">
        <v>1300</v>
      </c>
      <c r="F187" s="76" t="s">
        <v>1057</v>
      </c>
      <c r="G187" s="77" t="s">
        <v>1141</v>
      </c>
      <c r="H187" s="125" t="s">
        <v>787</v>
      </c>
    </row>
    <row r="188" spans="2:8" ht="14.25" customHeight="1">
      <c r="B188" s="76"/>
      <c r="C188" s="77"/>
      <c r="D188" s="77" t="s">
        <v>1146</v>
      </c>
      <c r="E188" s="77" t="s">
        <v>1246</v>
      </c>
      <c r="F188" s="76" t="s">
        <v>1057</v>
      </c>
      <c r="G188" s="77" t="s">
        <v>1141</v>
      </c>
      <c r="H188" s="125" t="s">
        <v>788</v>
      </c>
    </row>
    <row r="189" spans="2:8" ht="14.25" customHeight="1">
      <c r="B189" s="76"/>
      <c r="C189" s="77"/>
      <c r="D189" s="77" t="s">
        <v>358</v>
      </c>
      <c r="E189" s="77" t="s">
        <v>1301</v>
      </c>
      <c r="F189" s="76" t="s">
        <v>1057</v>
      </c>
      <c r="G189" s="77" t="s">
        <v>1141</v>
      </c>
      <c r="H189" s="125" t="s">
        <v>788</v>
      </c>
    </row>
    <row r="190" spans="2:8" ht="14.25" customHeight="1">
      <c r="B190" s="76" t="s">
        <v>1302</v>
      </c>
      <c r="C190" s="77"/>
      <c r="D190" s="77" t="s">
        <v>1058</v>
      </c>
      <c r="E190" s="77" t="s">
        <v>1303</v>
      </c>
      <c r="F190" s="76" t="s">
        <v>1057</v>
      </c>
      <c r="G190" s="77" t="s">
        <v>1141</v>
      </c>
      <c r="H190" s="125" t="s">
        <v>788</v>
      </c>
    </row>
    <row r="191" spans="2:8" ht="14.25" customHeight="1">
      <c r="B191" s="128"/>
      <c r="C191" s="126"/>
      <c r="D191" s="126" t="s">
        <v>1304</v>
      </c>
      <c r="E191" s="126" t="s">
        <v>1281</v>
      </c>
      <c r="F191" s="128" t="s">
        <v>1057</v>
      </c>
      <c r="G191" s="126" t="s">
        <v>1141</v>
      </c>
      <c r="H191" s="127" t="s">
        <v>787</v>
      </c>
    </row>
    <row r="192" spans="2:8" ht="14.25" customHeight="1">
      <c r="B192" s="76"/>
      <c r="C192" s="77"/>
      <c r="D192" s="77"/>
      <c r="E192" s="77"/>
      <c r="F192" s="76"/>
      <c r="G192" s="77"/>
      <c r="H192" s="125"/>
    </row>
    <row r="193" spans="2:9" ht="14.25" customHeight="1">
      <c r="B193" s="76" t="s">
        <v>811</v>
      </c>
      <c r="C193" s="77"/>
      <c r="D193" s="77" t="s">
        <v>1249</v>
      </c>
      <c r="E193" s="77" t="s">
        <v>1229</v>
      </c>
      <c r="F193" s="128" t="s">
        <v>1057</v>
      </c>
      <c r="G193" s="126" t="s">
        <v>1141</v>
      </c>
      <c r="H193" s="125" t="s">
        <v>788</v>
      </c>
    </row>
    <row r="194" spans="2:9" ht="14.25" customHeight="1">
      <c r="B194" s="76"/>
      <c r="C194" s="77"/>
      <c r="D194" s="77" t="s">
        <v>1305</v>
      </c>
      <c r="E194" s="77" t="s">
        <v>1306</v>
      </c>
      <c r="F194" s="128" t="s">
        <v>1057</v>
      </c>
      <c r="G194" s="126" t="s">
        <v>1141</v>
      </c>
      <c r="H194" s="125" t="s">
        <v>787</v>
      </c>
    </row>
    <row r="195" spans="2:9" ht="14.25" customHeight="1">
      <c r="B195" s="128"/>
      <c r="C195" s="126"/>
      <c r="D195" s="126" t="s">
        <v>377</v>
      </c>
      <c r="E195" s="126" t="s">
        <v>1307</v>
      </c>
      <c r="F195" s="128" t="s">
        <v>1057</v>
      </c>
      <c r="G195" s="126" t="s">
        <v>1141</v>
      </c>
      <c r="H195" s="127" t="s">
        <v>787</v>
      </c>
    </row>
    <row r="196" spans="2:9" ht="14.25" customHeight="1">
      <c r="B196" s="76"/>
      <c r="C196" s="77"/>
      <c r="D196" s="77" t="s">
        <v>1106</v>
      </c>
      <c r="E196" s="77" t="s">
        <v>1308</v>
      </c>
      <c r="F196" s="128" t="s">
        <v>1057</v>
      </c>
      <c r="G196" s="126" t="s">
        <v>1141</v>
      </c>
      <c r="H196" s="125" t="s">
        <v>787</v>
      </c>
      <c r="I196" s="77"/>
    </row>
    <row r="197" spans="2:9" ht="14.25" customHeight="1">
      <c r="B197" s="76" t="s">
        <v>1309</v>
      </c>
      <c r="C197" s="77"/>
      <c r="D197" s="77" t="s">
        <v>1058</v>
      </c>
      <c r="E197" s="77" t="s">
        <v>1310</v>
      </c>
      <c r="F197" s="128" t="s">
        <v>1057</v>
      </c>
      <c r="G197" s="126" t="s">
        <v>1141</v>
      </c>
      <c r="H197" s="125" t="s">
        <v>788</v>
      </c>
      <c r="I197" s="77"/>
    </row>
    <row r="198" spans="2:9" ht="14.25" customHeight="1">
      <c r="B198" s="76"/>
      <c r="C198" s="77"/>
      <c r="D198" s="77" t="s">
        <v>1311</v>
      </c>
      <c r="E198" s="77" t="s">
        <v>1227</v>
      </c>
      <c r="F198" s="128" t="s">
        <v>1057</v>
      </c>
      <c r="G198" s="126" t="s">
        <v>1141</v>
      </c>
      <c r="H198" s="125" t="s">
        <v>787</v>
      </c>
      <c r="I198" s="77"/>
    </row>
    <row r="199" spans="2:9" ht="14.25" customHeight="1">
      <c r="B199" s="76"/>
      <c r="C199" s="77"/>
      <c r="D199" s="77" t="s">
        <v>1297</v>
      </c>
      <c r="E199" s="77" t="s">
        <v>1312</v>
      </c>
      <c r="F199" s="128" t="s">
        <v>1057</v>
      </c>
      <c r="G199" s="126" t="s">
        <v>1141</v>
      </c>
      <c r="H199" s="125" t="s">
        <v>788</v>
      </c>
      <c r="I199" s="77"/>
    </row>
    <row r="200" spans="2:9" ht="14.25" customHeight="1">
      <c r="B200" s="76"/>
      <c r="C200" s="77"/>
      <c r="D200" s="77" t="s">
        <v>414</v>
      </c>
      <c r="E200" s="77" t="s">
        <v>1272</v>
      </c>
      <c r="F200" s="76" t="s">
        <v>1057</v>
      </c>
      <c r="G200" s="77" t="s">
        <v>1194</v>
      </c>
      <c r="H200" s="125" t="s">
        <v>788</v>
      </c>
      <c r="I200" s="77"/>
    </row>
    <row r="201" spans="2:9" ht="14.25" customHeight="1">
      <c r="B201" s="76"/>
      <c r="C201" s="77"/>
      <c r="D201" s="77" t="s">
        <v>1077</v>
      </c>
      <c r="E201" s="77" t="s">
        <v>1313</v>
      </c>
      <c r="F201" s="76" t="s">
        <v>1057</v>
      </c>
      <c r="G201" s="77" t="s">
        <v>1141</v>
      </c>
      <c r="H201" s="125" t="s">
        <v>787</v>
      </c>
      <c r="I201" s="77"/>
    </row>
    <row r="202" spans="2:9" ht="14.25" customHeight="1">
      <c r="B202" s="76" t="s">
        <v>1314</v>
      </c>
      <c r="C202" s="77"/>
      <c r="D202" s="77" t="s">
        <v>521</v>
      </c>
      <c r="E202" s="77" t="s">
        <v>1315</v>
      </c>
      <c r="F202" s="76" t="s">
        <v>1057</v>
      </c>
      <c r="G202" s="77" t="s">
        <v>1194</v>
      </c>
      <c r="H202" s="125" t="s">
        <v>787</v>
      </c>
      <c r="I202" s="77"/>
    </row>
    <row r="203" spans="2:9" ht="14.25" customHeight="1">
      <c r="B203" s="76"/>
      <c r="C203" s="77"/>
      <c r="D203" s="77" t="s">
        <v>605</v>
      </c>
      <c r="E203" s="77" t="s">
        <v>1316</v>
      </c>
      <c r="F203" s="76" t="s">
        <v>1057</v>
      </c>
      <c r="G203" s="77" t="s">
        <v>1141</v>
      </c>
      <c r="H203" s="125" t="s">
        <v>788</v>
      </c>
      <c r="I203" s="77"/>
    </row>
    <row r="204" spans="2:9" ht="14.25" customHeight="1">
      <c r="B204" s="128"/>
      <c r="C204" s="126"/>
      <c r="D204" s="126" t="s">
        <v>1144</v>
      </c>
      <c r="E204" s="126" t="s">
        <v>1317</v>
      </c>
      <c r="F204" s="128" t="s">
        <v>1057</v>
      </c>
      <c r="G204" s="126" t="s">
        <v>1141</v>
      </c>
      <c r="H204" s="127" t="s">
        <v>787</v>
      </c>
      <c r="I204" s="126"/>
    </row>
    <row r="205" spans="2:9" ht="14.25" customHeight="1">
      <c r="B205" s="76" t="s">
        <v>1318</v>
      </c>
      <c r="C205" s="77"/>
      <c r="D205" s="77" t="s">
        <v>1254</v>
      </c>
      <c r="E205" s="77" t="s">
        <v>1039</v>
      </c>
      <c r="F205" s="76" t="s">
        <v>1057</v>
      </c>
      <c r="G205" s="77" t="s">
        <v>1194</v>
      </c>
      <c r="H205" s="125" t="s">
        <v>788</v>
      </c>
      <c r="I205" s="77"/>
    </row>
    <row r="206" spans="2:9" ht="14.25" customHeight="1">
      <c r="B206" s="76"/>
      <c r="C206" s="77"/>
      <c r="D206" s="77" t="s">
        <v>1319</v>
      </c>
      <c r="E206" s="77" t="s">
        <v>1320</v>
      </c>
      <c r="F206" s="76" t="s">
        <v>1057</v>
      </c>
      <c r="G206" s="77" t="s">
        <v>1194</v>
      </c>
      <c r="H206" s="125" t="s">
        <v>788</v>
      </c>
      <c r="I206" s="77"/>
    </row>
    <row r="207" spans="2:9" ht="14.25" customHeight="1">
      <c r="B207" s="76"/>
      <c r="C207" s="77"/>
      <c r="D207" s="77" t="s">
        <v>1139</v>
      </c>
      <c r="E207" s="77" t="s">
        <v>1321</v>
      </c>
      <c r="F207" s="76" t="s">
        <v>1057</v>
      </c>
      <c r="G207" s="77" t="s">
        <v>1141</v>
      </c>
      <c r="H207" s="125" t="s">
        <v>787</v>
      </c>
      <c r="I207" s="77"/>
    </row>
    <row r="208" spans="2:9" ht="14.25" customHeight="1">
      <c r="B208" s="76"/>
      <c r="C208" s="77"/>
      <c r="D208" s="77" t="s">
        <v>1322</v>
      </c>
      <c r="E208" s="77" t="s">
        <v>1323</v>
      </c>
      <c r="F208" s="76" t="s">
        <v>1057</v>
      </c>
      <c r="G208" s="77" t="s">
        <v>1194</v>
      </c>
      <c r="H208" s="125" t="s">
        <v>787</v>
      </c>
      <c r="I208" s="77"/>
    </row>
    <row r="209" spans="2:9" ht="14.25" customHeight="1">
      <c r="B209" s="76"/>
      <c r="C209" s="77"/>
      <c r="D209" s="77" t="s">
        <v>1122</v>
      </c>
      <c r="E209" s="77" t="s">
        <v>1324</v>
      </c>
      <c r="F209" s="76" t="s">
        <v>1057</v>
      </c>
      <c r="G209" s="77" t="s">
        <v>1141</v>
      </c>
      <c r="H209" s="125" t="s">
        <v>787</v>
      </c>
      <c r="I209" s="77"/>
    </row>
    <row r="210" spans="2:9" ht="14.25" customHeight="1">
      <c r="B210" s="76" t="s">
        <v>1325</v>
      </c>
      <c r="C210" s="77"/>
      <c r="D210" s="77" t="s">
        <v>1326</v>
      </c>
      <c r="E210" s="77" t="s">
        <v>1327</v>
      </c>
      <c r="F210" s="76" t="s">
        <v>1057</v>
      </c>
      <c r="G210" s="77" t="s">
        <v>1141</v>
      </c>
      <c r="H210" s="125" t="s">
        <v>787</v>
      </c>
      <c r="I210" s="77"/>
    </row>
    <row r="211" spans="2:9" ht="14.25" customHeight="1">
      <c r="B211" s="76"/>
      <c r="C211" s="77"/>
      <c r="D211" s="77" t="s">
        <v>1328</v>
      </c>
      <c r="E211" s="77" t="s">
        <v>1329</v>
      </c>
      <c r="F211" s="76" t="s">
        <v>1057</v>
      </c>
      <c r="G211" s="77" t="s">
        <v>1141</v>
      </c>
      <c r="H211" s="125" t="s">
        <v>788</v>
      </c>
      <c r="I211" s="77"/>
    </row>
    <row r="212" spans="2:9" ht="14.25" customHeight="1">
      <c r="B212" s="76"/>
      <c r="C212" s="77"/>
      <c r="D212" s="77" t="s">
        <v>512</v>
      </c>
      <c r="E212" s="77" t="s">
        <v>1330</v>
      </c>
      <c r="F212" s="76" t="s">
        <v>1057</v>
      </c>
      <c r="G212" s="77" t="s">
        <v>1141</v>
      </c>
      <c r="H212" s="125" t="s">
        <v>787</v>
      </c>
      <c r="I212" s="77"/>
    </row>
    <row r="213" spans="2:9" ht="14.25" customHeight="1">
      <c r="B213" s="76"/>
      <c r="C213" s="77"/>
      <c r="D213" s="77" t="s">
        <v>1331</v>
      </c>
      <c r="E213" s="77" t="s">
        <v>1324</v>
      </c>
      <c r="F213" s="76" t="s">
        <v>1057</v>
      </c>
      <c r="G213" s="77" t="s">
        <v>1141</v>
      </c>
      <c r="H213" s="125" t="s">
        <v>787</v>
      </c>
      <c r="I213" s="77"/>
    </row>
    <row r="214" spans="2:9" ht="14.25" customHeight="1">
      <c r="B214" s="76"/>
      <c r="C214" s="77"/>
      <c r="D214" s="77" t="s">
        <v>1319</v>
      </c>
      <c r="E214" s="77" t="s">
        <v>1332</v>
      </c>
      <c r="F214" s="76" t="s">
        <v>1057</v>
      </c>
      <c r="G214" s="77" t="s">
        <v>1141</v>
      </c>
      <c r="H214" s="125" t="s">
        <v>787</v>
      </c>
      <c r="I214" s="77"/>
    </row>
    <row r="215" spans="2:9" ht="14.25" customHeight="1">
      <c r="B215" s="76" t="s">
        <v>1333</v>
      </c>
      <c r="C215" s="77"/>
      <c r="D215" s="77" t="s">
        <v>1334</v>
      </c>
      <c r="E215" s="77" t="s">
        <v>1335</v>
      </c>
      <c r="F215" s="76" t="s">
        <v>1057</v>
      </c>
      <c r="G215" s="77" t="s">
        <v>1141</v>
      </c>
      <c r="H215" s="125" t="s">
        <v>787</v>
      </c>
      <c r="I215" s="77"/>
    </row>
    <row r="216" spans="2:9" ht="14.25" customHeight="1">
      <c r="B216" s="76"/>
      <c r="C216" s="77"/>
      <c r="D216" s="77" t="s">
        <v>383</v>
      </c>
      <c r="E216" s="77" t="s">
        <v>1272</v>
      </c>
      <c r="F216" s="76" t="s">
        <v>1057</v>
      </c>
      <c r="G216" s="77" t="s">
        <v>1141</v>
      </c>
      <c r="H216" s="125" t="s">
        <v>787</v>
      </c>
      <c r="I216" s="77"/>
    </row>
    <row r="217" spans="2:9" ht="14.25" customHeight="1">
      <c r="B217" s="76"/>
      <c r="C217" s="77"/>
      <c r="D217" s="77" t="s">
        <v>1336</v>
      </c>
      <c r="E217" s="77" t="s">
        <v>1086</v>
      </c>
      <c r="F217" s="76" t="s">
        <v>1057</v>
      </c>
      <c r="G217" s="77" t="s">
        <v>1141</v>
      </c>
      <c r="H217" s="125" t="s">
        <v>787</v>
      </c>
      <c r="I217" s="77"/>
    </row>
    <row r="218" spans="2:9" ht="14.25" customHeight="1">
      <c r="B218" s="76" t="s">
        <v>1337</v>
      </c>
      <c r="C218" s="77"/>
      <c r="D218" s="77" t="s">
        <v>605</v>
      </c>
      <c r="E218" s="77" t="s">
        <v>1338</v>
      </c>
      <c r="F218" s="76" t="s">
        <v>1057</v>
      </c>
      <c r="G218" s="77" t="s">
        <v>1194</v>
      </c>
      <c r="H218" s="125" t="s">
        <v>788</v>
      </c>
      <c r="I218" s="77"/>
    </row>
    <row r="219" spans="2:9" ht="14.25" customHeight="1">
      <c r="B219" s="76"/>
      <c r="C219" s="77"/>
      <c r="D219" s="77" t="s">
        <v>383</v>
      </c>
      <c r="E219" s="77" t="s">
        <v>1339</v>
      </c>
      <c r="F219" s="76" t="s">
        <v>1057</v>
      </c>
      <c r="G219" s="77" t="s">
        <v>1194</v>
      </c>
      <c r="H219" s="125" t="s">
        <v>788</v>
      </c>
      <c r="I219" s="77"/>
    </row>
    <row r="220" spans="2:9" ht="14.25" customHeight="1">
      <c r="B220" s="76"/>
      <c r="C220" s="77"/>
      <c r="D220" s="77" t="s">
        <v>1148</v>
      </c>
      <c r="E220" s="77" t="s">
        <v>1271</v>
      </c>
      <c r="F220" s="76" t="s">
        <v>1202</v>
      </c>
      <c r="G220" s="77" t="s">
        <v>1141</v>
      </c>
      <c r="H220" s="125" t="s">
        <v>788</v>
      </c>
      <c r="I220" s="77"/>
    </row>
    <row r="221" spans="2:9" ht="14.25" customHeight="1">
      <c r="B221" s="76" t="s">
        <v>1340</v>
      </c>
      <c r="C221" s="77"/>
      <c r="D221" s="77" t="s">
        <v>525</v>
      </c>
      <c r="E221" s="77" t="s">
        <v>1341</v>
      </c>
      <c r="F221" s="76" t="s">
        <v>1057</v>
      </c>
      <c r="G221" s="77" t="s">
        <v>1194</v>
      </c>
      <c r="H221" s="125" t="s">
        <v>787</v>
      </c>
      <c r="I221" s="77"/>
    </row>
    <row r="222" spans="2:9" ht="14.25" customHeight="1">
      <c r="B222" s="76"/>
      <c r="C222" s="77"/>
      <c r="D222" s="77" t="s">
        <v>1342</v>
      </c>
      <c r="E222" s="77" t="s">
        <v>1343</v>
      </c>
      <c r="F222" s="76" t="s">
        <v>1057</v>
      </c>
      <c r="G222" s="77" t="s">
        <v>1194</v>
      </c>
      <c r="H222" s="125" t="s">
        <v>787</v>
      </c>
      <c r="I222" s="77"/>
    </row>
    <row r="223" spans="2:9" ht="14.25" customHeight="1">
      <c r="B223" s="76"/>
      <c r="C223" s="77"/>
      <c r="D223" s="77" t="s">
        <v>857</v>
      </c>
      <c r="E223" s="77" t="s">
        <v>1344</v>
      </c>
      <c r="F223" s="76" t="s">
        <v>1345</v>
      </c>
      <c r="G223" s="77" t="s">
        <v>1194</v>
      </c>
      <c r="H223" s="125" t="s">
        <v>787</v>
      </c>
      <c r="I223" s="77"/>
    </row>
    <row r="224" spans="2:9" ht="14.25" customHeight="1">
      <c r="B224" s="76" t="s">
        <v>1346</v>
      </c>
      <c r="C224" s="77"/>
      <c r="D224" s="77" t="s">
        <v>1347</v>
      </c>
      <c r="E224" s="77" t="s">
        <v>1086</v>
      </c>
      <c r="F224" s="76" t="s">
        <v>1057</v>
      </c>
      <c r="G224" s="77" t="s">
        <v>1141</v>
      </c>
      <c r="H224" s="125" t="s">
        <v>788</v>
      </c>
      <c r="I224" s="77"/>
    </row>
    <row r="225" spans="2:9" ht="14.25" customHeight="1">
      <c r="B225" s="76"/>
      <c r="C225" s="77"/>
      <c r="D225" s="77" t="s">
        <v>1081</v>
      </c>
      <c r="E225" s="77" t="s">
        <v>1086</v>
      </c>
      <c r="F225" s="76" t="s">
        <v>1057</v>
      </c>
      <c r="G225" s="77" t="s">
        <v>1194</v>
      </c>
      <c r="H225" s="125" t="s">
        <v>788</v>
      </c>
      <c r="I225" s="77"/>
    </row>
    <row r="226" spans="2:9" ht="14.25" customHeight="1">
      <c r="B226" s="76"/>
      <c r="C226" s="77"/>
      <c r="D226" s="77" t="s">
        <v>383</v>
      </c>
      <c r="E226" s="77" t="s">
        <v>1339</v>
      </c>
      <c r="F226" s="76" t="s">
        <v>1057</v>
      </c>
      <c r="G226" s="77" t="s">
        <v>1194</v>
      </c>
      <c r="H226" s="125" t="s">
        <v>788</v>
      </c>
      <c r="I226" s="77"/>
    </row>
    <row r="227" spans="2:9" ht="14.25" customHeight="1">
      <c r="B227" s="76"/>
      <c r="C227" s="77"/>
      <c r="D227" s="77" t="s">
        <v>352</v>
      </c>
      <c r="E227" s="77" t="s">
        <v>1272</v>
      </c>
      <c r="F227" s="76" t="s">
        <v>1057</v>
      </c>
      <c r="G227" s="77" t="s">
        <v>1194</v>
      </c>
      <c r="H227" s="125" t="s">
        <v>788</v>
      </c>
      <c r="I227" s="77"/>
    </row>
    <row r="228" spans="2:9" ht="14.25" customHeight="1">
      <c r="B228" s="128"/>
      <c r="C228" s="126"/>
      <c r="D228" s="126" t="s">
        <v>857</v>
      </c>
      <c r="E228" s="126" t="s">
        <v>1272</v>
      </c>
      <c r="F228" s="76" t="s">
        <v>1057</v>
      </c>
      <c r="G228" s="126" t="s">
        <v>1194</v>
      </c>
      <c r="H228" s="127" t="s">
        <v>788</v>
      </c>
      <c r="I228" s="126"/>
    </row>
    <row r="229" spans="2:9" ht="14.25" customHeight="1">
      <c r="B229" s="76"/>
      <c r="C229" s="77"/>
      <c r="D229" s="77" t="s">
        <v>1122</v>
      </c>
      <c r="E229" s="77" t="s">
        <v>1324</v>
      </c>
      <c r="F229" s="76" t="s">
        <v>1057</v>
      </c>
      <c r="G229" s="77" t="s">
        <v>1194</v>
      </c>
      <c r="H229" s="125" t="s">
        <v>787</v>
      </c>
      <c r="I229" s="77"/>
    </row>
    <row r="230" spans="2:9" ht="14.25" customHeight="1">
      <c r="B230" s="76" t="s">
        <v>796</v>
      </c>
      <c r="C230" s="77"/>
      <c r="D230" s="77" t="s">
        <v>1114</v>
      </c>
      <c r="E230" s="77" t="s">
        <v>1324</v>
      </c>
      <c r="F230" s="76" t="s">
        <v>1057</v>
      </c>
      <c r="G230" s="77" t="s">
        <v>1194</v>
      </c>
      <c r="H230" s="125" t="s">
        <v>787</v>
      </c>
      <c r="I230" s="77"/>
    </row>
    <row r="231" spans="2:9" ht="14.25" customHeight="1">
      <c r="B231" s="76"/>
      <c r="C231" s="77"/>
      <c r="D231" s="77" t="s">
        <v>1348</v>
      </c>
      <c r="E231" s="77" t="s">
        <v>1349</v>
      </c>
      <c r="F231" s="76" t="s">
        <v>1202</v>
      </c>
      <c r="G231" s="77" t="s">
        <v>1194</v>
      </c>
      <c r="H231" s="125" t="s">
        <v>788</v>
      </c>
      <c r="I231" s="77"/>
    </row>
    <row r="232" spans="2:9" ht="14.25" customHeight="1">
      <c r="B232" s="76"/>
      <c r="C232" s="77"/>
      <c r="D232" s="77" t="s">
        <v>1350</v>
      </c>
      <c r="E232" s="77" t="s">
        <v>1351</v>
      </c>
      <c r="F232" s="76" t="s">
        <v>1057</v>
      </c>
      <c r="G232" s="77" t="s">
        <v>1141</v>
      </c>
      <c r="H232" s="125" t="s">
        <v>787</v>
      </c>
      <c r="I232" s="77"/>
    </row>
    <row r="233" spans="2:9" ht="14.25" customHeight="1">
      <c r="B233" s="76"/>
      <c r="C233" s="77"/>
      <c r="D233" s="77" t="s">
        <v>346</v>
      </c>
      <c r="E233" s="77" t="s">
        <v>1352</v>
      </c>
      <c r="F233" s="76" t="s">
        <v>1057</v>
      </c>
      <c r="G233" s="77" t="s">
        <v>1194</v>
      </c>
      <c r="H233" s="125" t="s">
        <v>787</v>
      </c>
      <c r="I233" s="77"/>
    </row>
    <row r="234" spans="2:9" ht="14.25" customHeight="1">
      <c r="B234" s="76" t="s">
        <v>1353</v>
      </c>
      <c r="C234" s="77"/>
      <c r="D234" s="77" t="s">
        <v>1354</v>
      </c>
      <c r="E234" s="77" t="s">
        <v>1355</v>
      </c>
      <c r="F234" s="76" t="s">
        <v>1057</v>
      </c>
      <c r="G234" s="77" t="s">
        <v>1194</v>
      </c>
      <c r="H234" s="125" t="s">
        <v>788</v>
      </c>
      <c r="I234" s="77"/>
    </row>
    <row r="235" spans="2:9" ht="14.25" customHeight="1">
      <c r="B235" s="76"/>
      <c r="C235" s="77"/>
      <c r="D235" s="77" t="s">
        <v>383</v>
      </c>
      <c r="E235" s="77" t="s">
        <v>1356</v>
      </c>
      <c r="F235" s="76" t="s">
        <v>1057</v>
      </c>
      <c r="G235" s="77" t="s">
        <v>1194</v>
      </c>
      <c r="H235" s="125" t="s">
        <v>787</v>
      </c>
      <c r="I235" s="77"/>
    </row>
    <row r="236" spans="2:9" ht="14.25" customHeight="1">
      <c r="B236" s="76"/>
      <c r="C236" s="77"/>
      <c r="D236" s="77" t="s">
        <v>1357</v>
      </c>
      <c r="E236" s="77" t="s">
        <v>1332</v>
      </c>
      <c r="F236" s="76" t="s">
        <v>1057</v>
      </c>
      <c r="G236" s="77" t="s">
        <v>1194</v>
      </c>
      <c r="H236" s="125" t="s">
        <v>787</v>
      </c>
      <c r="I236" s="77"/>
    </row>
    <row r="237" spans="2:9" ht="14.25" customHeight="1">
      <c r="B237" s="76"/>
      <c r="C237" s="77"/>
      <c r="D237" s="77" t="s">
        <v>1180</v>
      </c>
      <c r="E237" s="77" t="s">
        <v>1358</v>
      </c>
      <c r="F237" s="76" t="s">
        <v>1057</v>
      </c>
      <c r="G237" s="77" t="s">
        <v>1194</v>
      </c>
      <c r="H237" s="125" t="s">
        <v>787</v>
      </c>
      <c r="I237" s="77"/>
    </row>
    <row r="238" spans="2:9" ht="14.25" customHeight="1">
      <c r="B238" s="76" t="s">
        <v>1359</v>
      </c>
      <c r="C238" s="77"/>
      <c r="D238" s="77" t="s">
        <v>358</v>
      </c>
      <c r="E238" s="77" t="s">
        <v>1360</v>
      </c>
      <c r="F238" s="76" t="s">
        <v>1057</v>
      </c>
      <c r="G238" s="77" t="s">
        <v>1141</v>
      </c>
      <c r="H238" s="125" t="s">
        <v>787</v>
      </c>
      <c r="I238" s="77"/>
    </row>
    <row r="239" spans="2:9" ht="14.25" customHeight="1">
      <c r="B239" s="76"/>
      <c r="C239" s="77"/>
      <c r="D239" s="77" t="s">
        <v>1361</v>
      </c>
      <c r="E239" s="77" t="s">
        <v>1362</v>
      </c>
      <c r="F239" s="76" t="s">
        <v>1057</v>
      </c>
      <c r="G239" s="77" t="s">
        <v>1194</v>
      </c>
      <c r="H239" s="125" t="s">
        <v>787</v>
      </c>
      <c r="I239" s="77"/>
    </row>
    <row r="240" spans="2:9" ht="14.25" customHeight="1">
      <c r="B240" s="76"/>
      <c r="C240" s="77"/>
      <c r="D240" s="77" t="s">
        <v>1085</v>
      </c>
      <c r="E240" s="77" t="s">
        <v>1332</v>
      </c>
      <c r="F240" s="76" t="s">
        <v>1057</v>
      </c>
      <c r="G240" s="77" t="s">
        <v>1141</v>
      </c>
      <c r="H240" s="125" t="s">
        <v>787</v>
      </c>
      <c r="I240" s="77"/>
    </row>
    <row r="241" spans="2:9" ht="14.25" customHeight="1">
      <c r="B241" s="76"/>
      <c r="C241" s="77"/>
      <c r="D241" s="77" t="s">
        <v>1297</v>
      </c>
      <c r="E241" s="77" t="s">
        <v>1332</v>
      </c>
      <c r="F241" s="76" t="s">
        <v>1057</v>
      </c>
      <c r="G241" s="77" t="s">
        <v>1141</v>
      </c>
      <c r="H241" s="125" t="s">
        <v>787</v>
      </c>
      <c r="I241" s="77"/>
    </row>
    <row r="242" spans="2:9" ht="14.25" customHeight="1">
      <c r="B242" s="76" t="s">
        <v>1363</v>
      </c>
      <c r="C242" s="77"/>
      <c r="D242" s="77" t="s">
        <v>1180</v>
      </c>
      <c r="E242" s="77" t="s">
        <v>1364</v>
      </c>
      <c r="F242" s="76" t="s">
        <v>1057</v>
      </c>
      <c r="G242" s="77" t="s">
        <v>1141</v>
      </c>
      <c r="H242" s="125" t="s">
        <v>788</v>
      </c>
      <c r="I242" s="77"/>
    </row>
    <row r="243" spans="2:9" ht="14.25" customHeight="1">
      <c r="B243" s="76"/>
      <c r="C243" s="77"/>
      <c r="D243" s="77" t="s">
        <v>1365</v>
      </c>
      <c r="E243" s="77" t="s">
        <v>1366</v>
      </c>
      <c r="F243" s="76" t="s">
        <v>1057</v>
      </c>
      <c r="G243" s="77" t="s">
        <v>1141</v>
      </c>
      <c r="H243" s="125" t="s">
        <v>788</v>
      </c>
      <c r="I243" s="77"/>
    </row>
    <row r="244" spans="2:9" ht="14.25" customHeight="1">
      <c r="B244" s="128"/>
      <c r="C244" s="126"/>
      <c r="D244" s="126" t="s">
        <v>1144</v>
      </c>
      <c r="E244" s="126" t="s">
        <v>1367</v>
      </c>
      <c r="F244" s="128" t="s">
        <v>1057</v>
      </c>
      <c r="G244" s="126" t="s">
        <v>1141</v>
      </c>
      <c r="H244" s="127" t="s">
        <v>787</v>
      </c>
      <c r="I244" s="126"/>
    </row>
    <row r="245" spans="2:9" ht="14.25" customHeight="1">
      <c r="B245" s="76"/>
      <c r="C245" s="77"/>
      <c r="D245" s="77" t="s">
        <v>1357</v>
      </c>
      <c r="E245" s="77" t="s">
        <v>1368</v>
      </c>
      <c r="F245" s="76" t="s">
        <v>1057</v>
      </c>
      <c r="G245" s="77" t="s">
        <v>1194</v>
      </c>
      <c r="H245" s="125" t="s">
        <v>788</v>
      </c>
      <c r="I245" s="77"/>
    </row>
    <row r="246" spans="2:9" ht="14.25" customHeight="1">
      <c r="B246" s="76" t="s">
        <v>1369</v>
      </c>
      <c r="C246" s="77"/>
      <c r="D246" s="77" t="s">
        <v>1217</v>
      </c>
      <c r="E246" s="77" t="s">
        <v>1370</v>
      </c>
      <c r="F246" s="76" t="s">
        <v>1057</v>
      </c>
      <c r="G246" s="77" t="s">
        <v>1194</v>
      </c>
      <c r="H246" s="125" t="s">
        <v>787</v>
      </c>
      <c r="I246" s="77"/>
    </row>
    <row r="247" spans="2:9" ht="14.25" customHeight="1">
      <c r="B247" s="76"/>
      <c r="C247" s="77"/>
      <c r="D247" s="77" t="s">
        <v>348</v>
      </c>
      <c r="E247" s="77" t="s">
        <v>1371</v>
      </c>
      <c r="F247" s="76" t="s">
        <v>1057</v>
      </c>
      <c r="G247" s="77" t="s">
        <v>1194</v>
      </c>
      <c r="H247" s="125" t="s">
        <v>787</v>
      </c>
      <c r="I247" s="77"/>
    </row>
    <row r="248" spans="2:9" ht="14.25" customHeight="1">
      <c r="B248" s="76"/>
      <c r="C248" s="77"/>
      <c r="D248" s="77" t="s">
        <v>1372</v>
      </c>
      <c r="E248" s="77" t="s">
        <v>1373</v>
      </c>
      <c r="F248" s="76" t="s">
        <v>1057</v>
      </c>
      <c r="G248" s="77" t="s">
        <v>1194</v>
      </c>
      <c r="H248" s="125" t="s">
        <v>787</v>
      </c>
      <c r="I248" s="77"/>
    </row>
    <row r="249" spans="2:9" ht="14.25" customHeight="1">
      <c r="B249" s="76"/>
      <c r="C249" s="77"/>
      <c r="D249" s="77" t="s">
        <v>1372</v>
      </c>
      <c r="E249" s="77" t="s">
        <v>1358</v>
      </c>
      <c r="F249" s="76" t="s">
        <v>1057</v>
      </c>
      <c r="G249" s="77" t="s">
        <v>1194</v>
      </c>
      <c r="H249" s="125" t="s">
        <v>787</v>
      </c>
      <c r="I249" s="77"/>
    </row>
    <row r="250" spans="2:9" ht="14.25" customHeight="1">
      <c r="B250" s="76"/>
      <c r="C250" s="77"/>
      <c r="D250" s="77" t="s">
        <v>1334</v>
      </c>
      <c r="E250" s="77" t="s">
        <v>1374</v>
      </c>
      <c r="F250" s="76" t="s">
        <v>1057</v>
      </c>
      <c r="G250" s="77" t="s">
        <v>1141</v>
      </c>
      <c r="H250" s="125" t="s">
        <v>787</v>
      </c>
      <c r="I250" s="77"/>
    </row>
    <row r="251" spans="2:9" ht="14.25" customHeight="1">
      <c r="B251" s="76"/>
      <c r="C251" s="77"/>
      <c r="D251" s="77" t="s">
        <v>1077</v>
      </c>
      <c r="E251" s="77" t="s">
        <v>1086</v>
      </c>
      <c r="F251" s="76" t="s">
        <v>1057</v>
      </c>
      <c r="G251" s="77" t="s">
        <v>1194</v>
      </c>
      <c r="H251" s="125" t="s">
        <v>787</v>
      </c>
      <c r="I251" s="77"/>
    </row>
    <row r="252" spans="2:9" ht="14.25" customHeight="1">
      <c r="B252" s="76"/>
      <c r="C252" s="77"/>
      <c r="D252" s="77" t="s">
        <v>1365</v>
      </c>
      <c r="E252" s="77" t="s">
        <v>1375</v>
      </c>
      <c r="F252" s="76" t="s">
        <v>1057</v>
      </c>
      <c r="G252" s="77" t="s">
        <v>1141</v>
      </c>
      <c r="H252" s="125" t="s">
        <v>787</v>
      </c>
      <c r="I252" s="77"/>
    </row>
    <row r="253" spans="2:9" ht="14.25" customHeight="1">
      <c r="B253" s="76"/>
      <c r="C253" s="77"/>
      <c r="D253" s="77" t="s">
        <v>1169</v>
      </c>
      <c r="E253" s="77" t="s">
        <v>1376</v>
      </c>
      <c r="F253" s="76" t="s">
        <v>1057</v>
      </c>
      <c r="G253" s="77" t="s">
        <v>1194</v>
      </c>
      <c r="H253" s="125" t="s">
        <v>788</v>
      </c>
      <c r="I253" s="77"/>
    </row>
    <row r="254" spans="2:9" ht="14.25" customHeight="1">
      <c r="B254" s="135">
        <v>46055</v>
      </c>
      <c r="C254" s="77"/>
      <c r="D254" s="77" t="s">
        <v>1299</v>
      </c>
      <c r="E254" s="77" t="s">
        <v>1377</v>
      </c>
      <c r="F254" s="76" t="s">
        <v>1057</v>
      </c>
      <c r="G254" s="77" t="s">
        <v>1141</v>
      </c>
      <c r="H254" s="125" t="s">
        <v>787</v>
      </c>
      <c r="I254" s="77"/>
    </row>
    <row r="255" spans="2:9" ht="14.25" customHeight="1">
      <c r="B255" s="76"/>
      <c r="C255" s="77"/>
      <c r="D255" s="77" t="s">
        <v>1254</v>
      </c>
      <c r="E255" s="77" t="s">
        <v>1378</v>
      </c>
      <c r="F255" s="76" t="s">
        <v>1057</v>
      </c>
      <c r="G255" s="77" t="s">
        <v>1141</v>
      </c>
      <c r="H255" s="125" t="s">
        <v>788</v>
      </c>
      <c r="I255" s="77"/>
    </row>
    <row r="256" spans="2:9" ht="14.25" customHeight="1">
      <c r="B256" s="76"/>
      <c r="C256" s="77"/>
      <c r="D256" s="77" t="s">
        <v>1379</v>
      </c>
      <c r="E256" s="77" t="s">
        <v>1380</v>
      </c>
      <c r="F256" s="76" t="s">
        <v>1057</v>
      </c>
      <c r="G256" s="77" t="s">
        <v>1194</v>
      </c>
      <c r="H256" s="125" t="s">
        <v>787</v>
      </c>
      <c r="I256" s="77"/>
    </row>
    <row r="257" spans="2:9" ht="14.25" customHeight="1">
      <c r="B257" s="76"/>
      <c r="C257" s="77"/>
      <c r="D257" s="77" t="s">
        <v>1381</v>
      </c>
      <c r="E257" s="77" t="s">
        <v>1382</v>
      </c>
      <c r="F257" s="76" t="s">
        <v>1057</v>
      </c>
      <c r="G257" s="77" t="s">
        <v>1141</v>
      </c>
      <c r="H257" s="125" t="s">
        <v>787</v>
      </c>
      <c r="I257" s="77"/>
    </row>
    <row r="258" spans="2:9" ht="14.25" customHeight="1">
      <c r="B258" s="76"/>
      <c r="C258" s="77"/>
      <c r="D258" s="77" t="s">
        <v>1383</v>
      </c>
      <c r="E258" s="77" t="s">
        <v>1384</v>
      </c>
      <c r="F258" s="76" t="s">
        <v>1057</v>
      </c>
      <c r="G258" s="77" t="s">
        <v>1194</v>
      </c>
      <c r="H258" s="125" t="s">
        <v>787</v>
      </c>
      <c r="I258" s="77"/>
    </row>
    <row r="259" spans="2:9" ht="14.25" customHeight="1">
      <c r="B259" s="76"/>
      <c r="C259" s="77"/>
      <c r="D259" s="77" t="s">
        <v>387</v>
      </c>
      <c r="E259" s="77" t="s">
        <v>1385</v>
      </c>
      <c r="F259" s="76" t="s">
        <v>1057</v>
      </c>
      <c r="G259" s="77" t="s">
        <v>1194</v>
      </c>
      <c r="H259" s="125" t="s">
        <v>787</v>
      </c>
      <c r="I259" s="77"/>
    </row>
    <row r="260" spans="2:9" ht="14.25" customHeight="1">
      <c r="B260" s="76"/>
      <c r="C260" s="77"/>
      <c r="D260" s="77" t="s">
        <v>352</v>
      </c>
      <c r="E260" s="77" t="s">
        <v>1386</v>
      </c>
      <c r="F260" s="76" t="s">
        <v>1057</v>
      </c>
      <c r="G260" s="77" t="s">
        <v>1194</v>
      </c>
      <c r="H260" s="125" t="s">
        <v>787</v>
      </c>
      <c r="I260" s="77"/>
    </row>
    <row r="261" spans="2:9" ht="14.25" customHeight="1">
      <c r="B261" s="135">
        <v>46083</v>
      </c>
      <c r="C261" s="77"/>
      <c r="D261" s="77" t="s">
        <v>1254</v>
      </c>
      <c r="E261" s="77" t="s">
        <v>1378</v>
      </c>
      <c r="F261" s="76" t="s">
        <v>1057</v>
      </c>
      <c r="G261" s="77" t="s">
        <v>1141</v>
      </c>
      <c r="H261" s="125" t="s">
        <v>788</v>
      </c>
      <c r="I261" s="77"/>
    </row>
    <row r="262" spans="2:9" ht="14.25" customHeight="1">
      <c r="B262" s="76"/>
      <c r="C262" s="77"/>
      <c r="D262" s="77" t="s">
        <v>1097</v>
      </c>
      <c r="E262" s="126" t="s">
        <v>1387</v>
      </c>
      <c r="F262" s="76" t="s">
        <v>1057</v>
      </c>
      <c r="G262" s="77" t="s">
        <v>1141</v>
      </c>
      <c r="H262" s="125" t="s">
        <v>788</v>
      </c>
      <c r="I262" s="77"/>
    </row>
    <row r="263" spans="2:9" ht="14.25" customHeight="1">
      <c r="B263" s="76"/>
      <c r="C263" s="77"/>
      <c r="E263" s="77"/>
      <c r="G263" s="77"/>
      <c r="H263" s="125"/>
      <c r="I263" s="77"/>
    </row>
    <row r="264" spans="2:9" ht="14.25" customHeight="1">
      <c r="B264" s="140">
        <v>46114</v>
      </c>
      <c r="C264" s="126"/>
      <c r="D264" s="77" t="s">
        <v>1357</v>
      </c>
      <c r="E264" s="129" t="s">
        <v>1388</v>
      </c>
      <c r="F264" s="76" t="s">
        <v>1057</v>
      </c>
      <c r="G264" s="126" t="s">
        <v>1141</v>
      </c>
      <c r="H264" s="127" t="s">
        <v>788</v>
      </c>
      <c r="I264" s="126"/>
    </row>
    <row r="265" spans="2:9" ht="14.25" customHeight="1">
      <c r="B265" s="76"/>
      <c r="C265" s="77"/>
      <c r="D265" s="77" t="s">
        <v>1389</v>
      </c>
      <c r="E265" s="77" t="s">
        <v>1324</v>
      </c>
      <c r="F265" s="76" t="s">
        <v>1057</v>
      </c>
      <c r="G265" s="77" t="s">
        <v>1194</v>
      </c>
      <c r="H265" s="125" t="s">
        <v>787</v>
      </c>
      <c r="I265" s="77"/>
    </row>
    <row r="266" spans="2:9" ht="14.25" customHeight="1">
      <c r="B266" s="76"/>
      <c r="C266" s="77"/>
      <c r="D266" s="77" t="s">
        <v>1217</v>
      </c>
      <c r="E266" s="77" t="s">
        <v>1324</v>
      </c>
      <c r="F266" s="76" t="s">
        <v>1057</v>
      </c>
      <c r="G266" s="77" t="s">
        <v>1194</v>
      </c>
      <c r="H266" s="125" t="s">
        <v>787</v>
      </c>
      <c r="I266" s="77"/>
    </row>
    <row r="267" spans="2:9" ht="14.25" customHeight="1">
      <c r="B267" s="135">
        <v>46297</v>
      </c>
      <c r="C267" s="77"/>
      <c r="D267" s="77" t="s">
        <v>1230</v>
      </c>
      <c r="E267" s="77" t="s">
        <v>1390</v>
      </c>
      <c r="F267" s="76" t="s">
        <v>1057</v>
      </c>
      <c r="G267" s="77" t="s">
        <v>1194</v>
      </c>
      <c r="H267" s="125" t="s">
        <v>787</v>
      </c>
      <c r="I267" s="77"/>
    </row>
    <row r="268" spans="2:9" ht="14.25" customHeight="1">
      <c r="B268" s="76"/>
      <c r="C268" s="77"/>
      <c r="D268" s="77" t="s">
        <v>1169</v>
      </c>
      <c r="E268" s="77" t="s">
        <v>1391</v>
      </c>
      <c r="F268" s="76" t="s">
        <v>1057</v>
      </c>
      <c r="G268" s="77" t="s">
        <v>1194</v>
      </c>
      <c r="H268" s="125" t="s">
        <v>788</v>
      </c>
      <c r="I268" s="77"/>
    </row>
    <row r="269" spans="2:9" ht="14.25" customHeight="1">
      <c r="B269" s="76"/>
      <c r="C269" s="77"/>
      <c r="D269" s="77" t="s">
        <v>1058</v>
      </c>
      <c r="E269" s="77" t="s">
        <v>1392</v>
      </c>
      <c r="F269" s="76" t="s">
        <v>1057</v>
      </c>
      <c r="G269" s="77" t="s">
        <v>1194</v>
      </c>
      <c r="H269" s="125" t="s">
        <v>787</v>
      </c>
      <c r="I269" s="77"/>
    </row>
    <row r="270" spans="2:9" ht="14.25" customHeight="1">
      <c r="B270" s="76"/>
      <c r="C270" s="77"/>
      <c r="D270" s="77" t="s">
        <v>1357</v>
      </c>
      <c r="E270" s="77" t="s">
        <v>1332</v>
      </c>
      <c r="F270" s="76" t="s">
        <v>1057</v>
      </c>
      <c r="G270" s="77" t="s">
        <v>1194</v>
      </c>
      <c r="H270" s="125" t="s">
        <v>787</v>
      </c>
      <c r="I270" s="77"/>
    </row>
    <row r="271" spans="2:9" ht="14.25" customHeight="1">
      <c r="B271" s="135">
        <v>46328</v>
      </c>
      <c r="C271" s="77"/>
      <c r="D271" s="77" t="s">
        <v>521</v>
      </c>
      <c r="E271" s="77" t="s">
        <v>1393</v>
      </c>
      <c r="F271" s="76" t="s">
        <v>1057</v>
      </c>
      <c r="G271" s="77" t="s">
        <v>1194</v>
      </c>
      <c r="H271" s="125" t="s">
        <v>787</v>
      </c>
      <c r="I271" s="77"/>
    </row>
    <row r="272" spans="2:9" ht="14.25" customHeight="1">
      <c r="B272" s="76"/>
      <c r="C272" s="77"/>
      <c r="D272" s="77" t="s">
        <v>1394</v>
      </c>
      <c r="E272" s="77" t="s">
        <v>1395</v>
      </c>
      <c r="F272" s="76" t="s">
        <v>1057</v>
      </c>
      <c r="G272" s="77" t="s">
        <v>1194</v>
      </c>
      <c r="H272" s="125" t="s">
        <v>787</v>
      </c>
      <c r="I272" s="77"/>
    </row>
    <row r="273" spans="2:9" ht="14.25" customHeight="1">
      <c r="B273" s="76"/>
      <c r="C273" s="77"/>
      <c r="D273" s="77" t="s">
        <v>346</v>
      </c>
      <c r="E273" s="77" t="s">
        <v>1396</v>
      </c>
      <c r="F273" s="76" t="s">
        <v>1057</v>
      </c>
      <c r="G273" s="77" t="s">
        <v>1194</v>
      </c>
      <c r="H273" s="125" t="s">
        <v>787</v>
      </c>
      <c r="I273" s="77"/>
    </row>
    <row r="274" spans="2:9" ht="14.25" customHeight="1">
      <c r="B274" s="76"/>
      <c r="C274" s="77"/>
      <c r="D274" s="77" t="s">
        <v>1397</v>
      </c>
      <c r="E274" s="77" t="s">
        <v>1398</v>
      </c>
      <c r="F274" s="76" t="s">
        <v>1057</v>
      </c>
      <c r="G274" s="77" t="s">
        <v>1194</v>
      </c>
      <c r="H274" s="125" t="s">
        <v>787</v>
      </c>
      <c r="I274" s="77"/>
    </row>
    <row r="275" spans="2:9" ht="14.25" customHeight="1">
      <c r="B275" s="135">
        <v>46358</v>
      </c>
      <c r="C275" s="77"/>
      <c r="D275" s="77" t="s">
        <v>1254</v>
      </c>
      <c r="E275" s="77" t="s">
        <v>1399</v>
      </c>
      <c r="F275" s="76" t="s">
        <v>1057</v>
      </c>
      <c r="G275" s="77"/>
      <c r="H275" s="125"/>
      <c r="I275" s="77"/>
    </row>
    <row r="276" spans="2:9" ht="14.25" customHeight="1">
      <c r="B276" s="76"/>
      <c r="C276" s="77"/>
      <c r="D276" s="77" t="s">
        <v>1365</v>
      </c>
      <c r="E276" s="77" t="s">
        <v>1245</v>
      </c>
      <c r="F276" s="76" t="s">
        <v>1202</v>
      </c>
      <c r="G276" s="77"/>
      <c r="H276" s="125"/>
      <c r="I276" s="77"/>
    </row>
    <row r="277" spans="2:9" ht="14.25" customHeight="1">
      <c r="B277" s="76"/>
      <c r="C277" s="77"/>
      <c r="D277" s="77" t="s">
        <v>411</v>
      </c>
      <c r="E277" s="77" t="s">
        <v>1400</v>
      </c>
      <c r="F277" s="76" t="s">
        <v>1057</v>
      </c>
      <c r="G277" s="77"/>
      <c r="H277" s="125"/>
      <c r="I277" s="77"/>
    </row>
    <row r="278" spans="2:9" ht="14.25" customHeight="1">
      <c r="B278" s="76"/>
      <c r="C278" s="77"/>
      <c r="D278" s="77" t="s">
        <v>391</v>
      </c>
      <c r="E278" s="77" t="s">
        <v>1401</v>
      </c>
      <c r="F278" s="76" t="s">
        <v>1057</v>
      </c>
      <c r="G278" s="77"/>
      <c r="H278" s="125"/>
      <c r="I278" s="77"/>
    </row>
    <row r="279" spans="2:9" ht="14.25" customHeight="1">
      <c r="B279" s="76"/>
      <c r="C279" s="77"/>
      <c r="D279" s="77" t="s">
        <v>857</v>
      </c>
      <c r="E279" s="77" t="s">
        <v>1402</v>
      </c>
      <c r="F279" s="76" t="s">
        <v>1057</v>
      </c>
      <c r="G279" s="77"/>
      <c r="H279" s="125"/>
      <c r="I279" s="77"/>
    </row>
    <row r="280" spans="2:9" ht="14.25" customHeight="1">
      <c r="B280" s="128"/>
      <c r="C280" s="126"/>
      <c r="D280" s="126" t="s">
        <v>1379</v>
      </c>
      <c r="E280" s="126" t="s">
        <v>1403</v>
      </c>
      <c r="F280" s="128" t="s">
        <v>1202</v>
      </c>
      <c r="G280" s="126"/>
      <c r="H280" s="127"/>
      <c r="I280" s="126"/>
    </row>
    <row r="281" spans="2:9" ht="14.25" customHeight="1">
      <c r="B281" s="76"/>
      <c r="C281" s="77"/>
      <c r="D281" s="77" t="s">
        <v>1404</v>
      </c>
      <c r="E281" s="77" t="s">
        <v>1405</v>
      </c>
      <c r="F281" s="76" t="s">
        <v>1057</v>
      </c>
      <c r="G281" s="77"/>
      <c r="H281" s="125"/>
      <c r="I281" s="77"/>
    </row>
    <row r="282" spans="2:9" ht="14.25" customHeight="1">
      <c r="B282" s="76"/>
      <c r="C282" s="77"/>
      <c r="D282" s="77" t="s">
        <v>1406</v>
      </c>
      <c r="E282" s="77" t="s">
        <v>1407</v>
      </c>
      <c r="F282" s="76" t="s">
        <v>1057</v>
      </c>
      <c r="G282" s="77"/>
      <c r="H282" s="125"/>
      <c r="I282" s="77"/>
    </row>
    <row r="283" spans="2:9" ht="14.25" customHeight="1">
      <c r="B283" s="76" t="s">
        <v>1408</v>
      </c>
      <c r="C283" s="77"/>
      <c r="D283" s="77" t="s">
        <v>1114</v>
      </c>
      <c r="E283" s="77" t="s">
        <v>1405</v>
      </c>
      <c r="F283" s="76"/>
      <c r="G283" s="77"/>
      <c r="H283" s="125"/>
      <c r="I283" s="77"/>
    </row>
    <row r="284" spans="2:9" ht="14.25" customHeight="1">
      <c r="B284" s="76"/>
      <c r="C284" s="77"/>
      <c r="D284" s="77" t="s">
        <v>360</v>
      </c>
      <c r="E284" s="77" t="s">
        <v>1409</v>
      </c>
      <c r="F284" s="76"/>
      <c r="G284" s="77"/>
      <c r="H284" s="125"/>
      <c r="I284" s="77"/>
    </row>
    <row r="285" spans="2:9" ht="14.25" customHeight="1">
      <c r="B285" s="76"/>
      <c r="C285" s="77"/>
      <c r="D285" s="77" t="s">
        <v>346</v>
      </c>
      <c r="E285" s="77" t="s">
        <v>1410</v>
      </c>
      <c r="F285" s="76"/>
      <c r="G285" s="77"/>
      <c r="H285" s="125"/>
      <c r="I285" s="77"/>
    </row>
    <row r="286" spans="2:9" ht="14.25" customHeight="1">
      <c r="B286" s="76"/>
      <c r="C286" s="77"/>
      <c r="D286" s="77" t="s">
        <v>1411</v>
      </c>
      <c r="E286" s="77" t="s">
        <v>1412</v>
      </c>
      <c r="F286" s="76"/>
      <c r="G286" s="77"/>
      <c r="H286" s="125"/>
      <c r="I286" s="77"/>
    </row>
    <row r="287" spans="2:9" ht="14.25" customHeight="1">
      <c r="B287" s="76"/>
      <c r="C287" s="77"/>
      <c r="D287" t="s">
        <v>411</v>
      </c>
      <c r="E287" s="77" t="s">
        <v>1413</v>
      </c>
      <c r="F287" s="76"/>
      <c r="G287" s="77"/>
      <c r="H287" s="125"/>
      <c r="I287" s="77"/>
    </row>
    <row r="288" spans="2:9" ht="14.25" customHeight="1">
      <c r="B288" s="76"/>
      <c r="C288" s="77"/>
      <c r="D288" s="77"/>
      <c r="E288" s="77"/>
      <c r="F288" s="76"/>
      <c r="G288" s="77"/>
      <c r="H288" s="125"/>
      <c r="I288" s="77"/>
    </row>
    <row r="289" spans="2:9" ht="14.25" customHeight="1">
      <c r="B289" s="76"/>
      <c r="C289" s="77"/>
      <c r="D289" s="77"/>
      <c r="E289" s="77"/>
      <c r="F289" s="76"/>
      <c r="G289" s="77"/>
      <c r="H289" s="125"/>
      <c r="I289" s="77"/>
    </row>
    <row r="290" spans="2:9" ht="14.25" customHeight="1">
      <c r="B290" s="76"/>
      <c r="C290" s="77"/>
      <c r="D290" s="77"/>
      <c r="E290" s="77"/>
      <c r="F290" s="76"/>
      <c r="G290" s="77"/>
      <c r="H290" s="125"/>
      <c r="I290" s="77"/>
    </row>
    <row r="291" spans="2:9" ht="14.25" customHeight="1">
      <c r="B291" s="76"/>
      <c r="C291" s="77"/>
      <c r="D291" s="77"/>
      <c r="E291" s="77"/>
      <c r="F291" s="76"/>
      <c r="G291" s="77"/>
      <c r="H291" s="125"/>
      <c r="I291" s="77"/>
    </row>
    <row r="292" spans="2:9" ht="14.25" customHeight="1">
      <c r="B292" s="76"/>
      <c r="C292" s="77"/>
      <c r="D292" s="77"/>
      <c r="E292" s="77"/>
      <c r="F292" s="76"/>
      <c r="G292" s="77"/>
      <c r="H292" s="125"/>
      <c r="I292" s="77"/>
    </row>
    <row r="293" spans="2:9" ht="14.25" customHeight="1">
      <c r="B293" s="76"/>
      <c r="C293" s="77"/>
      <c r="D293" s="77"/>
      <c r="E293" s="77"/>
      <c r="F293" s="76"/>
      <c r="G293" s="77"/>
      <c r="H293" s="125"/>
      <c r="I293" s="77"/>
    </row>
    <row r="294" spans="2:9" ht="14.25" customHeight="1">
      <c r="B294" s="76"/>
      <c r="C294" s="77"/>
      <c r="D294" s="77"/>
      <c r="E294" s="77"/>
      <c r="F294" s="76"/>
      <c r="G294" s="77"/>
      <c r="H294" s="125"/>
      <c r="I294" s="77"/>
    </row>
    <row r="295" spans="2:9" ht="14.25" customHeight="1">
      <c r="B295" s="76"/>
      <c r="C295" s="77"/>
      <c r="D295" s="77"/>
      <c r="E295" s="77"/>
      <c r="F295" s="76"/>
      <c r="G295" s="77"/>
      <c r="H295" s="125"/>
      <c r="I295" s="77"/>
    </row>
    <row r="296" spans="2:9" ht="14.25" customHeight="1">
      <c r="B296" s="76"/>
      <c r="C296" s="77"/>
      <c r="D296" s="77"/>
      <c r="E296" s="77"/>
      <c r="F296" s="76"/>
      <c r="G296" s="77"/>
      <c r="H296" s="125"/>
      <c r="I296" s="77"/>
    </row>
    <row r="297" spans="2:9" ht="14.25" customHeight="1">
      <c r="B297" s="76"/>
      <c r="C297" s="77"/>
      <c r="D297" s="77"/>
      <c r="E297" s="77"/>
      <c r="F297" s="76"/>
      <c r="G297" s="77"/>
      <c r="H297" s="125"/>
      <c r="I297" s="77"/>
    </row>
    <row r="298" spans="2:9" ht="14.25" customHeight="1">
      <c r="B298" s="76"/>
      <c r="C298" s="77"/>
      <c r="D298" s="77"/>
      <c r="E298" s="77"/>
      <c r="F298" s="76"/>
      <c r="G298" s="77"/>
      <c r="H298" s="125"/>
      <c r="I298" s="77"/>
    </row>
    <row r="299" spans="2:9" ht="14.25" customHeight="1">
      <c r="B299" s="76"/>
      <c r="C299" s="77"/>
      <c r="D299" s="77"/>
      <c r="E299" s="77"/>
      <c r="F299" s="76"/>
      <c r="G299" s="77"/>
      <c r="H299" s="125"/>
      <c r="I299" s="77"/>
    </row>
    <row r="300" spans="2:9" ht="14.25" customHeight="1">
      <c r="B300" s="76"/>
      <c r="C300" s="77"/>
      <c r="D300" s="77"/>
      <c r="E300" s="77"/>
      <c r="F300" s="76"/>
      <c r="G300" s="77"/>
      <c r="H300" s="125"/>
      <c r="I300" s="77"/>
    </row>
    <row r="301" spans="2:9" ht="14.25" customHeight="1">
      <c r="B301" s="76"/>
      <c r="C301" s="77"/>
      <c r="D301" s="77"/>
      <c r="E301" s="77"/>
      <c r="F301" s="76"/>
      <c r="G301" s="77"/>
      <c r="H301" s="125"/>
      <c r="I301" s="77"/>
    </row>
    <row r="302" spans="2:9" ht="14.25" customHeight="1">
      <c r="B302" s="76"/>
      <c r="C302" s="77"/>
      <c r="D302" s="77"/>
      <c r="E302" s="77"/>
      <c r="F302" s="76"/>
      <c r="G302" s="77"/>
      <c r="H302" s="125"/>
      <c r="I302" s="77"/>
    </row>
    <row r="303" spans="2:9" ht="14.25" customHeight="1">
      <c r="B303" s="76"/>
      <c r="C303" s="77"/>
      <c r="D303" s="77"/>
      <c r="E303" s="77"/>
      <c r="F303" s="76"/>
      <c r="G303" s="77"/>
      <c r="H303" s="125"/>
      <c r="I303" s="77"/>
    </row>
    <row r="304" spans="2:9" ht="14.25" customHeight="1">
      <c r="B304" s="76"/>
      <c r="C304" s="77"/>
      <c r="D304" s="77"/>
      <c r="E304" s="77"/>
      <c r="F304" s="76"/>
      <c r="G304" s="77"/>
      <c r="H304" s="125"/>
      <c r="I304" s="77"/>
    </row>
    <row r="305" spans="2:9" ht="14.25" customHeight="1">
      <c r="B305" s="76"/>
      <c r="C305" s="77"/>
      <c r="D305" s="77"/>
      <c r="E305" s="77"/>
      <c r="F305" s="76"/>
      <c r="G305" s="77"/>
      <c r="H305" s="125"/>
      <c r="I305" s="77"/>
    </row>
    <row r="306" spans="2:9" ht="14.25" customHeight="1">
      <c r="B306" s="76"/>
      <c r="C306" s="77"/>
      <c r="D306" s="77"/>
      <c r="E306" s="77"/>
      <c r="F306" s="76"/>
      <c r="G306" s="77"/>
      <c r="H306" s="125"/>
      <c r="I306" s="77"/>
    </row>
    <row r="307" spans="2:9" ht="14.25" customHeight="1">
      <c r="B307" s="76"/>
      <c r="C307" s="77"/>
      <c r="D307" s="77"/>
      <c r="E307" s="77"/>
      <c r="F307" s="76"/>
      <c r="G307" s="77"/>
      <c r="H307" s="125"/>
      <c r="I307" s="77"/>
    </row>
    <row r="308" spans="2:9" ht="14.25" customHeight="1">
      <c r="B308" s="76"/>
      <c r="C308" s="77"/>
      <c r="D308" s="77"/>
      <c r="E308" s="77"/>
      <c r="F308" s="76"/>
      <c r="G308" s="77"/>
      <c r="H308" s="125"/>
      <c r="I308" s="77"/>
    </row>
    <row r="309" spans="2:9" ht="14.25" customHeight="1">
      <c r="B309" s="76"/>
      <c r="C309" s="77"/>
      <c r="D309" s="77"/>
      <c r="E309" s="77"/>
      <c r="F309" s="76"/>
      <c r="G309" s="77"/>
      <c r="H309" s="125"/>
      <c r="I309" s="77"/>
    </row>
    <row r="310" spans="2:9" ht="14.25" customHeight="1">
      <c r="B310" s="76"/>
      <c r="C310" s="77"/>
      <c r="D310" s="77"/>
      <c r="E310" s="77"/>
      <c r="F310" s="76"/>
      <c r="G310" s="77"/>
      <c r="H310" s="125"/>
      <c r="I310" s="77"/>
    </row>
    <row r="311" spans="2:9" ht="14.25" customHeight="1">
      <c r="B311" s="76"/>
      <c r="C311" s="77"/>
      <c r="D311" s="77"/>
      <c r="E311" s="77"/>
      <c r="F311" s="76"/>
      <c r="G311" s="77"/>
      <c r="H311" s="125"/>
      <c r="I311" s="77"/>
    </row>
    <row r="312" spans="2:9" ht="14.25" customHeight="1"/>
    <row r="313" spans="2:9" ht="14.25" customHeight="1"/>
    <row r="314" spans="2:9" ht="14.25" customHeight="1"/>
    <row r="315" spans="2:9" ht="14.25" customHeight="1"/>
    <row r="316" spans="2:9" ht="14.25" customHeight="1"/>
    <row r="317" spans="2:9" ht="14.25" customHeight="1"/>
    <row r="318" spans="2:9" ht="14.25" customHeight="1"/>
    <row r="319" spans="2:9" ht="14.25" customHeight="1"/>
    <row r="320" spans="2:9"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48574" spans="6:8">
      <c r="F1048574" s="82" t="s">
        <v>1057</v>
      </c>
      <c r="G1048574" s="47" t="s">
        <v>1141</v>
      </c>
      <c r="H1048574" s="17" t="s">
        <v>920</v>
      </c>
    </row>
  </sheetData>
  <autoFilter ref="B5:H5" xr:uid="{D298A391-0183-4E83-8FCD-BA868C1ECDC5}"/>
  <mergeCells count="1">
    <mergeCell ref="B3:H3"/>
  </mergeCell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296BB-29D1-4AEA-935C-F23797972B4C}">
  <sheetPr codeName="Hoja4">
    <tabColor rgb="FF002060"/>
  </sheetPr>
  <dimension ref="B1:K987"/>
  <sheetViews>
    <sheetView workbookViewId="0">
      <selection activeCell="I14" sqref="I14"/>
    </sheetView>
  </sheetViews>
  <sheetFormatPr baseColWidth="10" defaultColWidth="14.42578125" defaultRowHeight="15"/>
  <cols>
    <col min="1" max="1" width="10.7109375" customWidth="1"/>
    <col min="2" max="2" width="17.7109375" customWidth="1"/>
    <col min="3" max="3" width="19.85546875" customWidth="1"/>
    <col min="4" max="4" width="14.7109375" customWidth="1"/>
    <col min="5" max="5" width="138.42578125" customWidth="1"/>
    <col min="6" max="6" width="19.42578125" customWidth="1"/>
    <col min="7" max="7" width="18.5703125" customWidth="1"/>
    <col min="8" max="8" width="11.28515625" customWidth="1"/>
    <col min="9" max="10" width="10.7109375" customWidth="1"/>
    <col min="11" max="11" width="26.7109375" customWidth="1"/>
    <col min="12" max="27" width="10.7109375" customWidth="1"/>
  </cols>
  <sheetData>
    <row r="1" spans="2:11">
      <c r="E1" s="1470"/>
      <c r="F1" s="1470"/>
    </row>
    <row r="2" spans="2:11" ht="15.75" thickBot="1">
      <c r="E2" s="1470"/>
      <c r="F2" s="1470"/>
    </row>
    <row r="3" spans="2:11" ht="27" thickBot="1">
      <c r="B3" s="1971" t="s">
        <v>910</v>
      </c>
      <c r="C3" s="1972"/>
      <c r="D3" s="1972"/>
      <c r="E3" s="1972"/>
      <c r="F3" s="1972"/>
      <c r="G3" s="1972"/>
      <c r="H3" s="1973"/>
    </row>
    <row r="4" spans="2:11" ht="14.25" customHeight="1"/>
    <row r="5" spans="2:11" ht="15.75">
      <c r="B5" s="18" t="s">
        <v>911</v>
      </c>
      <c r="C5" s="19" t="s">
        <v>912</v>
      </c>
      <c r="D5" s="19" t="s">
        <v>335</v>
      </c>
      <c r="E5" s="40" t="s">
        <v>913</v>
      </c>
      <c r="F5" s="48" t="s">
        <v>914</v>
      </c>
      <c r="G5" s="45" t="s">
        <v>531</v>
      </c>
      <c r="H5" s="19" t="s">
        <v>915</v>
      </c>
      <c r="J5" s="21" t="s">
        <v>915</v>
      </c>
    </row>
    <row r="6" spans="2:11" ht="18" customHeight="1">
      <c r="B6" s="22">
        <v>45952</v>
      </c>
      <c r="C6" s="51" t="s">
        <v>1414</v>
      </c>
      <c r="D6" s="1476" t="s">
        <v>1415</v>
      </c>
      <c r="E6" s="41" t="s">
        <v>1416</v>
      </c>
      <c r="F6" s="1476" t="s">
        <v>1417</v>
      </c>
      <c r="G6" s="46">
        <v>1</v>
      </c>
      <c r="H6" s="6" t="s">
        <v>927</v>
      </c>
      <c r="J6" s="26" t="s">
        <v>786</v>
      </c>
      <c r="K6" s="27" t="s">
        <v>921</v>
      </c>
    </row>
    <row r="7" spans="2:11" ht="14.25" customHeight="1">
      <c r="B7" s="22">
        <v>45955</v>
      </c>
      <c r="C7" s="24">
        <v>10014879</v>
      </c>
      <c r="D7" s="1476" t="s">
        <v>1418</v>
      </c>
      <c r="E7" s="1473" t="s">
        <v>1419</v>
      </c>
      <c r="F7" s="1477" t="s">
        <v>1420</v>
      </c>
      <c r="G7" s="46">
        <v>1</v>
      </c>
      <c r="H7" s="6" t="s">
        <v>927</v>
      </c>
      <c r="J7" s="26" t="s">
        <v>787</v>
      </c>
      <c r="K7" s="27" t="s">
        <v>924</v>
      </c>
    </row>
    <row r="8" spans="2:11" ht="24" customHeight="1">
      <c r="B8" s="22">
        <v>45595</v>
      </c>
      <c r="C8" s="24">
        <v>10014604</v>
      </c>
      <c r="D8" s="1476" t="s">
        <v>1421</v>
      </c>
      <c r="E8" s="42" t="s">
        <v>1422</v>
      </c>
      <c r="F8" s="1477" t="s">
        <v>1417</v>
      </c>
      <c r="G8" s="46" t="s">
        <v>1423</v>
      </c>
      <c r="H8" s="6" t="s">
        <v>927</v>
      </c>
      <c r="J8" s="26" t="s">
        <v>788</v>
      </c>
      <c r="K8" s="27" t="s">
        <v>927</v>
      </c>
    </row>
    <row r="9" spans="2:11" ht="25.5" customHeight="1">
      <c r="B9" s="22">
        <v>45939</v>
      </c>
      <c r="C9" s="23" t="s">
        <v>1424</v>
      </c>
      <c r="D9" s="1476" t="s">
        <v>1425</v>
      </c>
      <c r="E9" s="41" t="s">
        <v>1426</v>
      </c>
      <c r="F9" s="1476" t="s">
        <v>1417</v>
      </c>
      <c r="G9" s="46">
        <v>1</v>
      </c>
      <c r="H9" s="6" t="s">
        <v>927</v>
      </c>
      <c r="J9" s="26" t="s">
        <v>920</v>
      </c>
      <c r="K9" s="27" t="s">
        <v>931</v>
      </c>
    </row>
    <row r="10" spans="2:11" ht="14.25" customHeight="1">
      <c r="B10" s="22">
        <v>45953</v>
      </c>
      <c r="C10" s="29"/>
      <c r="D10" s="1476" t="s">
        <v>1427</v>
      </c>
      <c r="E10" s="41" t="s">
        <v>1428</v>
      </c>
      <c r="F10" s="1476" t="s">
        <v>1429</v>
      </c>
      <c r="G10" s="46">
        <v>1</v>
      </c>
      <c r="H10" s="6" t="s">
        <v>924</v>
      </c>
    </row>
    <row r="11" spans="2:11" ht="14.25" customHeight="1">
      <c r="B11" s="22">
        <v>45880</v>
      </c>
      <c r="C11" s="24">
        <v>10010264</v>
      </c>
      <c r="D11" s="1476" t="s">
        <v>1430</v>
      </c>
      <c r="E11" s="1478" t="s">
        <v>1431</v>
      </c>
      <c r="F11" s="1476" t="s">
        <v>1417</v>
      </c>
      <c r="G11" s="46" t="s">
        <v>1432</v>
      </c>
      <c r="H11" s="6" t="s">
        <v>927</v>
      </c>
    </row>
    <row r="12" spans="2:11" ht="14.25" customHeight="1">
      <c r="B12" s="22">
        <v>45880</v>
      </c>
      <c r="C12" s="24">
        <v>10010260</v>
      </c>
      <c r="D12" s="1476" t="s">
        <v>1433</v>
      </c>
      <c r="E12" s="1478" t="s">
        <v>1434</v>
      </c>
      <c r="F12" s="1476" t="s">
        <v>1417</v>
      </c>
      <c r="G12" s="46" t="s">
        <v>1432</v>
      </c>
      <c r="H12" s="6" t="s">
        <v>927</v>
      </c>
    </row>
    <row r="13" spans="2:11" ht="14.25" customHeight="1">
      <c r="B13" s="22">
        <v>45880</v>
      </c>
      <c r="C13" s="24">
        <v>10010261</v>
      </c>
      <c r="D13" s="1476" t="s">
        <v>1435</v>
      </c>
      <c r="E13" s="1478" t="s">
        <v>1436</v>
      </c>
      <c r="F13" s="1476" t="s">
        <v>1417</v>
      </c>
      <c r="G13" s="46" t="s">
        <v>1432</v>
      </c>
      <c r="H13" s="6" t="s">
        <v>927</v>
      </c>
      <c r="J13" s="30" t="s">
        <v>531</v>
      </c>
    </row>
    <row r="14" spans="2:11" ht="14.25" customHeight="1">
      <c r="B14" s="22">
        <v>45880</v>
      </c>
      <c r="C14" s="24">
        <v>10010262</v>
      </c>
      <c r="D14" s="1476" t="s">
        <v>1437</v>
      </c>
      <c r="E14" s="1478" t="s">
        <v>1438</v>
      </c>
      <c r="F14" s="1476" t="s">
        <v>1417</v>
      </c>
      <c r="G14" s="46" t="s">
        <v>1432</v>
      </c>
      <c r="H14" s="6" t="s">
        <v>927</v>
      </c>
      <c r="J14" s="7">
        <v>1</v>
      </c>
      <c r="K14" s="7" t="s">
        <v>944</v>
      </c>
    </row>
    <row r="15" spans="2:11" ht="14.25" customHeight="1">
      <c r="B15" s="22">
        <v>45880</v>
      </c>
      <c r="C15" s="24">
        <v>10010263</v>
      </c>
      <c r="D15" s="1476" t="s">
        <v>1439</v>
      </c>
      <c r="E15" s="1478" t="s">
        <v>1440</v>
      </c>
      <c r="F15" s="1476" t="s">
        <v>1417</v>
      </c>
      <c r="G15" s="1479" t="s">
        <v>1432</v>
      </c>
      <c r="H15" s="6" t="s">
        <v>927</v>
      </c>
    </row>
    <row r="16" spans="2:11" ht="14.25" customHeight="1">
      <c r="B16" s="31">
        <v>45967</v>
      </c>
      <c r="C16" s="17">
        <v>30002679</v>
      </c>
      <c r="D16" s="17" t="s">
        <v>1441</v>
      </c>
      <c r="E16" s="32" t="s">
        <v>1442</v>
      </c>
      <c r="F16" s="57" t="s">
        <v>1429</v>
      </c>
      <c r="G16" s="47">
        <v>1</v>
      </c>
      <c r="H16" s="47" t="s">
        <v>924</v>
      </c>
    </row>
    <row r="17" spans="2:8" ht="14.25" customHeight="1">
      <c r="B17" s="118" t="s">
        <v>935</v>
      </c>
      <c r="C17" s="115"/>
      <c r="D17" s="115" t="s">
        <v>1443</v>
      </c>
      <c r="E17" s="114" t="s">
        <v>1444</v>
      </c>
      <c r="F17" s="57" t="s">
        <v>1429</v>
      </c>
      <c r="G17" s="47">
        <v>1</v>
      </c>
      <c r="H17" s="6" t="s">
        <v>927</v>
      </c>
    </row>
    <row r="18" spans="2:8" ht="14.25" customHeight="1">
      <c r="B18" s="118" t="s">
        <v>1189</v>
      </c>
      <c r="C18" s="115"/>
      <c r="D18" s="115" t="s">
        <v>1445</v>
      </c>
      <c r="E18" s="114" t="s">
        <v>1446</v>
      </c>
      <c r="F18" s="117" t="s">
        <v>1420</v>
      </c>
      <c r="G18" s="47">
        <v>1</v>
      </c>
      <c r="H18" s="6" t="s">
        <v>927</v>
      </c>
    </row>
    <row r="19" spans="2:8" ht="14.25" customHeight="1">
      <c r="B19" s="31" t="s">
        <v>1189</v>
      </c>
      <c r="C19" s="17"/>
      <c r="D19" s="17" t="s">
        <v>1418</v>
      </c>
      <c r="E19" s="68" t="s">
        <v>1447</v>
      </c>
      <c r="F19" s="117" t="s">
        <v>1429</v>
      </c>
      <c r="G19" s="47">
        <v>1</v>
      </c>
      <c r="H19" s="6" t="s">
        <v>927</v>
      </c>
    </row>
    <row r="20" spans="2:8" ht="14.25" customHeight="1">
      <c r="B20" s="119" t="s">
        <v>1196</v>
      </c>
      <c r="C20" s="116"/>
      <c r="D20" s="116" t="s">
        <v>1448</v>
      </c>
      <c r="E20" s="32" t="s">
        <v>1449</v>
      </c>
      <c r="F20" s="57" t="s">
        <v>1429</v>
      </c>
      <c r="G20" s="47">
        <v>1</v>
      </c>
      <c r="H20" s="6" t="s">
        <v>924</v>
      </c>
    </row>
    <row r="21" spans="2:8" ht="14.25" customHeight="1">
      <c r="B21" s="31">
        <v>46082</v>
      </c>
      <c r="C21" s="34"/>
      <c r="D21" s="17" t="s">
        <v>1450</v>
      </c>
      <c r="E21" s="43" t="s">
        <v>1451</v>
      </c>
      <c r="F21" s="56" t="s">
        <v>1417</v>
      </c>
      <c r="G21" s="47">
        <v>1</v>
      </c>
      <c r="H21" s="6" t="s">
        <v>927</v>
      </c>
    </row>
    <row r="22" spans="2:8" ht="14.25" customHeight="1">
      <c r="B22" s="31">
        <v>46034</v>
      </c>
      <c r="C22" s="33"/>
      <c r="D22" s="33" t="s">
        <v>1415</v>
      </c>
      <c r="E22" s="44" t="s">
        <v>1452</v>
      </c>
      <c r="F22" s="57" t="s">
        <v>1417</v>
      </c>
      <c r="G22" s="47">
        <v>1</v>
      </c>
      <c r="H22" s="6" t="s">
        <v>927</v>
      </c>
    </row>
    <row r="23" spans="2:8" ht="14.25" customHeight="1">
      <c r="B23" s="31">
        <v>46055</v>
      </c>
      <c r="C23" s="33"/>
      <c r="D23" s="33" t="s">
        <v>1453</v>
      </c>
      <c r="E23" s="44" t="s">
        <v>1454</v>
      </c>
      <c r="F23" s="57" t="s">
        <v>1417</v>
      </c>
      <c r="G23" s="47">
        <v>1</v>
      </c>
      <c r="H23" s="6" t="s">
        <v>927</v>
      </c>
    </row>
    <row r="24" spans="2:8" ht="14.25" customHeight="1">
      <c r="B24" s="31">
        <v>46065</v>
      </c>
      <c r="C24" s="33"/>
      <c r="D24" s="33" t="s">
        <v>1455</v>
      </c>
      <c r="E24" s="44" t="s">
        <v>1456</v>
      </c>
      <c r="F24" s="57" t="s">
        <v>1417</v>
      </c>
      <c r="G24" s="47">
        <v>1</v>
      </c>
      <c r="H24" s="6" t="s">
        <v>927</v>
      </c>
    </row>
    <row r="25" spans="2:8" ht="14.25" customHeight="1">
      <c r="B25" s="1474">
        <v>46097</v>
      </c>
      <c r="C25" s="33"/>
      <c r="D25" s="33" t="s">
        <v>1457</v>
      </c>
      <c r="E25" s="44" t="s">
        <v>1458</v>
      </c>
      <c r="F25" s="117" t="s">
        <v>1429</v>
      </c>
      <c r="G25" s="47">
        <v>1</v>
      </c>
      <c r="H25" s="6" t="s">
        <v>1459</v>
      </c>
    </row>
    <row r="26" spans="2:8" ht="14.25" customHeight="1">
      <c r="B26" s="1474">
        <v>46108</v>
      </c>
      <c r="C26" s="33"/>
      <c r="D26" s="33" t="s">
        <v>1460</v>
      </c>
      <c r="E26" s="44" t="s">
        <v>1461</v>
      </c>
      <c r="F26" s="49" t="s">
        <v>1420</v>
      </c>
      <c r="G26" s="47" t="s">
        <v>1423</v>
      </c>
      <c r="H26" s="6" t="s">
        <v>927</v>
      </c>
    </row>
    <row r="27" spans="2:8" ht="14.25" customHeight="1">
      <c r="B27" s="1474">
        <v>46132</v>
      </c>
      <c r="C27" s="33"/>
      <c r="D27" s="33" t="s">
        <v>1462</v>
      </c>
      <c r="E27" s="44" t="s">
        <v>1463</v>
      </c>
      <c r="F27" s="49" t="s">
        <v>1420</v>
      </c>
      <c r="G27" s="47">
        <v>1</v>
      </c>
      <c r="H27" s="6" t="s">
        <v>927</v>
      </c>
    </row>
    <row r="28" spans="2:8" ht="14.25" customHeight="1">
      <c r="B28" s="1474">
        <v>46156</v>
      </c>
      <c r="C28" s="33"/>
      <c r="D28" s="33" t="s">
        <v>1464</v>
      </c>
      <c r="E28" s="44" t="s">
        <v>1465</v>
      </c>
      <c r="F28" s="82" t="s">
        <v>1417</v>
      </c>
      <c r="G28" s="47">
        <v>1</v>
      </c>
      <c r="H28" s="6" t="s">
        <v>927</v>
      </c>
    </row>
    <row r="29" spans="2:8" ht="14.25" customHeight="1">
      <c r="B29" s="1474">
        <v>46171</v>
      </c>
      <c r="C29" s="33"/>
      <c r="D29" s="33" t="s">
        <v>1455</v>
      </c>
      <c r="E29" s="44" t="s">
        <v>1466</v>
      </c>
      <c r="F29" s="49" t="s">
        <v>1417</v>
      </c>
      <c r="G29" s="47">
        <v>1</v>
      </c>
      <c r="H29" s="6" t="s">
        <v>927</v>
      </c>
    </row>
    <row r="30" spans="2:8" ht="14.25" customHeight="1">
      <c r="B30" s="1474">
        <v>46182</v>
      </c>
      <c r="C30" s="33"/>
      <c r="D30" s="33" t="s">
        <v>1467</v>
      </c>
      <c r="E30" s="44" t="s">
        <v>1468</v>
      </c>
      <c r="F30" s="49" t="s">
        <v>1420</v>
      </c>
      <c r="G30" s="47" t="s">
        <v>1423</v>
      </c>
      <c r="H30" s="6" t="s">
        <v>927</v>
      </c>
    </row>
    <row r="31" spans="2:8" ht="14.25" customHeight="1">
      <c r="B31" s="1474"/>
      <c r="C31" s="33"/>
      <c r="D31" s="33"/>
      <c r="E31" s="44"/>
      <c r="F31" s="49"/>
      <c r="G31" s="47"/>
      <c r="H31" s="6"/>
    </row>
    <row r="32" spans="2:8" ht="14.25" customHeight="1">
      <c r="B32" s="1474"/>
      <c r="C32" s="33"/>
      <c r="D32" s="33"/>
      <c r="E32" s="44"/>
      <c r="F32" s="49"/>
      <c r="G32" s="47"/>
      <c r="H32" s="6"/>
    </row>
    <row r="33" spans="2:8" ht="14.25" customHeight="1">
      <c r="B33" s="1474"/>
      <c r="C33" s="33"/>
      <c r="D33" s="33"/>
      <c r="E33" s="44"/>
      <c r="F33" s="49"/>
      <c r="G33" s="47"/>
      <c r="H33" s="6"/>
    </row>
    <row r="34" spans="2:8" ht="14.25" customHeight="1">
      <c r="B34" s="1474"/>
      <c r="C34" s="33"/>
      <c r="D34" s="33"/>
      <c r="E34" s="44"/>
      <c r="F34" s="49"/>
      <c r="G34" s="47"/>
      <c r="H34" s="6"/>
    </row>
    <row r="35" spans="2:8" ht="14.25" customHeight="1">
      <c r="B35" s="1474"/>
      <c r="C35" s="33"/>
      <c r="D35" s="33"/>
      <c r="E35" s="44"/>
      <c r="F35" s="49"/>
      <c r="G35" s="47"/>
      <c r="H35" s="6"/>
    </row>
    <row r="36" spans="2:8" ht="14.25" customHeight="1">
      <c r="B36" s="1474"/>
      <c r="C36" s="33"/>
      <c r="D36" s="33"/>
      <c r="E36" s="44"/>
      <c r="F36" s="49"/>
      <c r="G36" s="47"/>
      <c r="H36" s="6"/>
    </row>
    <row r="37" spans="2:8" ht="14.25" customHeight="1">
      <c r="B37" s="1474"/>
      <c r="C37" s="33"/>
      <c r="D37" s="33"/>
      <c r="E37" s="44"/>
      <c r="F37" s="49"/>
      <c r="G37" s="47"/>
      <c r="H37" s="6"/>
    </row>
    <row r="38" spans="2:8" ht="14.25" customHeight="1">
      <c r="B38" s="1474"/>
      <c r="C38" s="33"/>
      <c r="D38" s="33"/>
      <c r="E38" s="44"/>
      <c r="F38" s="49"/>
      <c r="G38" s="47"/>
      <c r="H38" s="6"/>
    </row>
    <row r="39" spans="2:8" ht="14.25" customHeight="1">
      <c r="B39" s="1474"/>
      <c r="C39" s="33"/>
      <c r="D39" s="33"/>
      <c r="E39" s="44"/>
      <c r="F39" s="49"/>
      <c r="G39" s="47"/>
      <c r="H39" s="6"/>
    </row>
    <row r="40" spans="2:8" ht="14.25" customHeight="1">
      <c r="B40" s="1474"/>
      <c r="C40" s="33"/>
      <c r="D40" s="33"/>
      <c r="E40" s="44"/>
      <c r="F40" s="49"/>
      <c r="G40" s="47"/>
      <c r="H40" s="6"/>
    </row>
    <row r="41" spans="2:8" ht="14.25" customHeight="1">
      <c r="B41" s="1474"/>
      <c r="C41" s="33"/>
      <c r="D41" s="33"/>
      <c r="E41" s="44"/>
      <c r="F41" s="49"/>
      <c r="G41" s="47"/>
      <c r="H41" s="6"/>
    </row>
    <row r="42" spans="2:8" ht="14.25" customHeight="1">
      <c r="B42" s="1474"/>
      <c r="C42" s="33"/>
      <c r="D42" s="33"/>
      <c r="E42" s="44"/>
      <c r="F42" s="49"/>
      <c r="G42" s="47"/>
      <c r="H42" s="6"/>
    </row>
    <row r="43" spans="2:8" ht="14.25" customHeight="1">
      <c r="B43" s="1474"/>
      <c r="C43" s="33"/>
      <c r="D43" s="33"/>
      <c r="E43" s="44"/>
      <c r="F43" s="49"/>
      <c r="G43" s="47"/>
      <c r="H43" s="6"/>
    </row>
    <row r="44" spans="2:8" ht="14.25" customHeight="1">
      <c r="B44" s="1474"/>
      <c r="C44" s="33"/>
      <c r="D44" s="33"/>
      <c r="E44" s="44"/>
      <c r="F44" s="49"/>
      <c r="G44" s="47"/>
      <c r="H44" s="6"/>
    </row>
    <row r="45" spans="2:8" ht="14.25" customHeight="1">
      <c r="B45" s="1474"/>
      <c r="C45" s="33"/>
      <c r="D45" s="33"/>
      <c r="E45" s="44"/>
      <c r="F45" s="49"/>
      <c r="G45" s="47"/>
      <c r="H45" s="6"/>
    </row>
    <row r="46" spans="2:8" ht="14.25" customHeight="1">
      <c r="B46" s="1474"/>
      <c r="C46" s="33"/>
      <c r="D46" s="33"/>
      <c r="E46" s="44"/>
      <c r="F46" s="49"/>
      <c r="G46" s="47"/>
      <c r="H46" s="6"/>
    </row>
    <row r="47" spans="2:8" ht="14.25" customHeight="1">
      <c r="B47" s="1474"/>
      <c r="C47" s="33"/>
      <c r="D47" s="33"/>
      <c r="E47" s="44"/>
      <c r="F47" s="49"/>
      <c r="G47" s="47"/>
      <c r="H47" s="6"/>
    </row>
    <row r="48" spans="2:8" ht="14.25" customHeight="1">
      <c r="B48" s="1474"/>
      <c r="C48" s="33"/>
      <c r="D48" s="33"/>
      <c r="E48" s="44"/>
      <c r="F48" s="49"/>
      <c r="G48" s="47"/>
      <c r="H48" s="6"/>
    </row>
    <row r="49" spans="2:8" ht="14.25" customHeight="1">
      <c r="B49" s="1474"/>
      <c r="C49" s="33"/>
      <c r="D49" s="33"/>
      <c r="E49" s="44"/>
      <c r="F49" s="49"/>
      <c r="G49" s="47"/>
      <c r="H49" s="6"/>
    </row>
    <row r="50" spans="2:8" ht="14.25" customHeight="1">
      <c r="B50" s="1474"/>
      <c r="C50" s="33"/>
      <c r="D50" s="33"/>
      <c r="E50" s="44"/>
      <c r="F50" s="49"/>
      <c r="G50" s="47"/>
      <c r="H50" s="6"/>
    </row>
    <row r="51" spans="2:8" ht="14.25" customHeight="1">
      <c r="B51" s="1474"/>
      <c r="C51" s="33"/>
      <c r="D51" s="33"/>
      <c r="E51" s="44"/>
      <c r="F51" s="49"/>
      <c r="G51" s="47"/>
      <c r="H51" s="6"/>
    </row>
    <row r="52" spans="2:8" ht="14.25" customHeight="1">
      <c r="B52" s="1474"/>
      <c r="C52" s="33"/>
      <c r="D52" s="33"/>
      <c r="E52" s="44"/>
      <c r="F52" s="49"/>
      <c r="G52" s="47"/>
      <c r="H52" s="6"/>
    </row>
    <row r="53" spans="2:8" ht="14.25" customHeight="1">
      <c r="B53" s="1474"/>
      <c r="C53" s="33"/>
      <c r="D53" s="33"/>
      <c r="E53" s="44"/>
      <c r="F53" s="49"/>
      <c r="G53" s="47"/>
      <c r="H53" s="6"/>
    </row>
    <row r="54" spans="2:8" ht="14.25" customHeight="1">
      <c r="B54" s="1474"/>
      <c r="C54" s="33"/>
      <c r="D54" s="33"/>
      <c r="E54" s="44"/>
      <c r="F54" s="49"/>
      <c r="G54" s="47"/>
      <c r="H54" s="6"/>
    </row>
    <row r="55" spans="2:8" ht="14.25" customHeight="1">
      <c r="B55" s="1474"/>
      <c r="C55" s="33"/>
      <c r="D55" s="33"/>
      <c r="E55" s="44"/>
      <c r="F55" s="49"/>
      <c r="G55" s="47"/>
      <c r="H55" s="6"/>
    </row>
    <row r="56" spans="2:8" ht="14.25" customHeight="1">
      <c r="B56" s="1474"/>
      <c r="C56" s="33"/>
      <c r="D56" s="33"/>
      <c r="E56" s="44"/>
      <c r="F56" s="49"/>
      <c r="G56" s="47"/>
      <c r="H56" s="6"/>
    </row>
    <row r="57" spans="2:8" ht="14.25" customHeight="1">
      <c r="B57" s="1474"/>
      <c r="C57" s="33"/>
      <c r="D57" s="33"/>
      <c r="E57" s="44"/>
      <c r="F57" s="49"/>
      <c r="G57" s="47"/>
      <c r="H57" s="6"/>
    </row>
    <row r="58" spans="2:8" ht="14.25" customHeight="1">
      <c r="B58" s="1474"/>
      <c r="C58" s="33"/>
      <c r="D58" s="33"/>
      <c r="E58" s="44"/>
      <c r="F58" s="49"/>
      <c r="G58" s="47"/>
      <c r="H58" s="6"/>
    </row>
    <row r="59" spans="2:8" ht="14.25" customHeight="1">
      <c r="B59" s="1474"/>
      <c r="C59" s="33"/>
      <c r="D59" s="33"/>
      <c r="E59" s="44"/>
      <c r="F59" s="49"/>
      <c r="G59" s="47"/>
      <c r="H59" s="6"/>
    </row>
    <row r="60" spans="2:8" ht="14.25" customHeight="1">
      <c r="B60" s="1474"/>
      <c r="C60" s="33"/>
      <c r="D60" s="33"/>
      <c r="E60" s="44"/>
      <c r="F60" s="49"/>
      <c r="G60" s="47"/>
      <c r="H60" s="6"/>
    </row>
    <row r="61" spans="2:8" ht="14.25" customHeight="1">
      <c r="B61" s="1474"/>
      <c r="C61" s="33"/>
      <c r="D61" s="33"/>
      <c r="E61" s="44"/>
      <c r="F61" s="49"/>
      <c r="G61" s="47"/>
      <c r="H61" s="6"/>
    </row>
    <row r="62" spans="2:8" ht="14.25" customHeight="1">
      <c r="B62" s="1474"/>
      <c r="C62" s="33"/>
      <c r="D62" s="33"/>
      <c r="E62" s="44"/>
      <c r="F62" s="49"/>
      <c r="G62" s="47"/>
      <c r="H62" s="6"/>
    </row>
    <row r="63" spans="2:8" ht="14.25" customHeight="1">
      <c r="B63" s="1474"/>
      <c r="C63" s="33"/>
      <c r="D63" s="33"/>
      <c r="E63" s="44"/>
      <c r="F63" s="49"/>
      <c r="G63" s="47"/>
      <c r="H63" s="6"/>
    </row>
    <row r="64" spans="2:8" ht="14.25" customHeight="1">
      <c r="B64" s="1474"/>
      <c r="C64" s="33"/>
      <c r="D64" s="33"/>
      <c r="E64" s="44"/>
      <c r="F64" s="49"/>
      <c r="G64" s="47"/>
      <c r="H64" s="6"/>
    </row>
    <row r="65" spans="2:8" ht="14.25" customHeight="1">
      <c r="B65" s="1474"/>
      <c r="C65" s="33"/>
      <c r="D65" s="33"/>
      <c r="E65" s="44"/>
      <c r="F65" s="49"/>
      <c r="G65" s="47"/>
      <c r="H65" s="6"/>
    </row>
    <row r="66" spans="2:8" ht="14.25" customHeight="1">
      <c r="B66" s="1474"/>
      <c r="C66" s="33"/>
      <c r="D66" s="33"/>
      <c r="E66" s="44"/>
      <c r="F66" s="49"/>
      <c r="G66" s="47"/>
      <c r="H66" s="6"/>
    </row>
    <row r="67" spans="2:8" ht="14.25" customHeight="1">
      <c r="B67" s="1474"/>
      <c r="C67" s="33"/>
      <c r="D67" s="33"/>
      <c r="E67" s="44"/>
      <c r="F67" s="49"/>
      <c r="G67" s="47"/>
      <c r="H67" s="6"/>
    </row>
    <row r="68" spans="2:8" ht="14.25" customHeight="1">
      <c r="B68" s="1474"/>
      <c r="C68" s="33"/>
      <c r="D68" s="33"/>
      <c r="E68" s="44"/>
      <c r="F68" s="49"/>
      <c r="G68" s="47"/>
      <c r="H68" s="6"/>
    </row>
    <row r="69" spans="2:8" ht="14.25" customHeight="1">
      <c r="B69" s="1474"/>
      <c r="C69" s="33"/>
      <c r="D69" s="33"/>
      <c r="E69" s="44"/>
      <c r="F69" s="49"/>
      <c r="G69" s="47"/>
      <c r="H69" s="6"/>
    </row>
    <row r="70" spans="2:8" ht="14.25" customHeight="1">
      <c r="B70" s="1474"/>
      <c r="C70" s="33"/>
      <c r="D70" s="33"/>
      <c r="E70" s="44"/>
      <c r="F70" s="49"/>
      <c r="G70" s="47"/>
      <c r="H70" s="6"/>
    </row>
    <row r="71" spans="2:8" ht="14.25" customHeight="1">
      <c r="B71" s="1474"/>
      <c r="C71" s="33"/>
      <c r="D71" s="33"/>
      <c r="E71" s="44"/>
      <c r="F71" s="49"/>
      <c r="G71" s="47"/>
      <c r="H71" s="6"/>
    </row>
    <row r="72" spans="2:8" ht="14.25" customHeight="1">
      <c r="B72" s="1474"/>
      <c r="C72" s="33"/>
      <c r="D72" s="33"/>
      <c r="E72" s="44"/>
      <c r="F72" s="49"/>
      <c r="G72" s="47"/>
      <c r="H72" s="6"/>
    </row>
    <row r="73" spans="2:8" ht="14.25" customHeight="1">
      <c r="B73" s="1474"/>
      <c r="C73" s="33"/>
      <c r="D73" s="33"/>
      <c r="E73" s="44"/>
      <c r="F73" s="49"/>
      <c r="G73" s="47"/>
      <c r="H73" s="6"/>
    </row>
    <row r="74" spans="2:8" ht="14.25" customHeight="1">
      <c r="B74" s="1474"/>
      <c r="C74" s="33"/>
      <c r="D74" s="33"/>
      <c r="E74" s="44"/>
      <c r="F74" s="49"/>
      <c r="G74" s="47"/>
      <c r="H74" s="6"/>
    </row>
    <row r="75" spans="2:8" ht="14.25" customHeight="1">
      <c r="B75" s="1474"/>
      <c r="C75" s="33"/>
      <c r="D75" s="33"/>
      <c r="E75" s="44"/>
      <c r="F75" s="49"/>
      <c r="G75" s="47"/>
      <c r="H75" s="6"/>
    </row>
    <row r="76" spans="2:8" ht="14.25" customHeight="1">
      <c r="B76" s="1474"/>
      <c r="C76" s="33"/>
      <c r="D76" s="33"/>
      <c r="E76" s="44"/>
      <c r="F76" s="49"/>
      <c r="G76" s="47"/>
      <c r="H76" s="6"/>
    </row>
    <row r="77" spans="2:8" ht="14.25" customHeight="1">
      <c r="B77" s="1474"/>
      <c r="C77" s="33"/>
      <c r="D77" s="33"/>
      <c r="E77" s="44"/>
      <c r="F77" s="49"/>
      <c r="G77" s="47"/>
      <c r="H77" s="6"/>
    </row>
    <row r="78" spans="2:8" ht="14.25" customHeight="1">
      <c r="B78" s="1474"/>
      <c r="C78" s="33"/>
      <c r="D78" s="33"/>
      <c r="E78" s="44"/>
      <c r="F78" s="49"/>
      <c r="G78" s="47"/>
      <c r="H78" s="6"/>
    </row>
    <row r="79" spans="2:8" ht="14.25" customHeight="1">
      <c r="B79" s="1474"/>
      <c r="C79" s="33"/>
      <c r="D79" s="33"/>
      <c r="E79" s="44"/>
      <c r="F79" s="49"/>
      <c r="G79" s="47"/>
      <c r="H79" s="6"/>
    </row>
    <row r="80" spans="2:8" ht="14.25" customHeight="1">
      <c r="B80" s="1474"/>
      <c r="C80" s="33"/>
      <c r="D80" s="33"/>
      <c r="E80" s="44"/>
      <c r="F80" s="49"/>
      <c r="G80" s="47"/>
      <c r="H80" s="6"/>
    </row>
    <row r="81" spans="2:8" ht="14.25" customHeight="1">
      <c r="B81" s="1474"/>
      <c r="C81" s="33"/>
      <c r="D81" s="33"/>
      <c r="E81" s="44"/>
      <c r="F81" s="49"/>
      <c r="G81" s="47"/>
      <c r="H81" s="6"/>
    </row>
    <row r="82" spans="2:8" ht="14.25" customHeight="1">
      <c r="B82" s="1474"/>
      <c r="C82" s="33"/>
      <c r="D82" s="33"/>
      <c r="E82" s="44"/>
      <c r="F82" s="49"/>
      <c r="G82" s="47"/>
      <c r="H82" s="6"/>
    </row>
    <row r="83" spans="2:8" ht="14.25" customHeight="1">
      <c r="B83" s="1474"/>
      <c r="C83" s="33"/>
      <c r="D83" s="33"/>
      <c r="E83" s="44"/>
      <c r="F83" s="49"/>
      <c r="G83" s="47"/>
      <c r="H83" s="6"/>
    </row>
    <row r="84" spans="2:8" ht="14.25" customHeight="1">
      <c r="B84" s="1474"/>
      <c r="C84" s="33"/>
      <c r="D84" s="33"/>
      <c r="E84" s="44"/>
      <c r="F84" s="49"/>
      <c r="G84" s="47"/>
      <c r="H84" s="6"/>
    </row>
    <row r="85" spans="2:8" ht="14.25" customHeight="1">
      <c r="B85" s="1474"/>
      <c r="C85" s="33"/>
      <c r="D85" s="33"/>
      <c r="E85" s="44"/>
      <c r="F85" s="49"/>
      <c r="G85" s="47"/>
      <c r="H85" s="6"/>
    </row>
    <row r="86" spans="2:8" ht="14.25" customHeight="1">
      <c r="B86" s="1474"/>
      <c r="C86" s="33"/>
      <c r="D86" s="33"/>
      <c r="E86" s="44"/>
      <c r="F86" s="49"/>
      <c r="G86" s="47"/>
      <c r="H86" s="6"/>
    </row>
    <row r="87" spans="2:8" ht="14.25" customHeight="1">
      <c r="B87" s="1474"/>
      <c r="C87" s="33"/>
      <c r="D87" s="33"/>
      <c r="E87" s="44"/>
      <c r="F87" s="49"/>
      <c r="G87" s="47"/>
      <c r="H87" s="6"/>
    </row>
    <row r="88" spans="2:8" ht="14.25" customHeight="1">
      <c r="B88" s="1474"/>
      <c r="C88" s="33"/>
      <c r="D88" s="33"/>
      <c r="E88" s="44"/>
      <c r="F88" s="49"/>
      <c r="G88" s="47"/>
      <c r="H88" s="6"/>
    </row>
    <row r="89" spans="2:8" ht="14.25" customHeight="1">
      <c r="B89" s="1474"/>
      <c r="C89" s="33"/>
      <c r="D89" s="33"/>
      <c r="E89" s="44"/>
      <c r="F89" s="49"/>
      <c r="G89" s="47"/>
      <c r="H89" s="6"/>
    </row>
    <row r="90" spans="2:8" ht="14.25" customHeight="1">
      <c r="B90" s="1474"/>
      <c r="C90" s="33"/>
      <c r="D90" s="33"/>
      <c r="E90" s="44"/>
      <c r="F90" s="49"/>
      <c r="G90" s="47"/>
      <c r="H90" s="6"/>
    </row>
    <row r="91" spans="2:8" ht="14.25" customHeight="1">
      <c r="B91" s="1474"/>
      <c r="C91" s="33"/>
      <c r="D91" s="33"/>
      <c r="E91" s="44"/>
      <c r="F91" s="49"/>
      <c r="G91" s="47"/>
      <c r="H91" s="6"/>
    </row>
    <row r="92" spans="2:8" ht="14.25" customHeight="1">
      <c r="B92" s="1474"/>
      <c r="C92" s="33"/>
      <c r="D92" s="33"/>
      <c r="E92" s="44"/>
      <c r="F92" s="49"/>
      <c r="G92" s="47"/>
      <c r="H92" s="6"/>
    </row>
    <row r="93" spans="2:8" ht="14.25" customHeight="1">
      <c r="B93" s="1474"/>
      <c r="C93" s="33"/>
      <c r="D93" s="33"/>
      <c r="E93" s="44"/>
      <c r="F93" s="49"/>
      <c r="G93" s="47"/>
      <c r="H93" s="6"/>
    </row>
    <row r="94" spans="2:8" ht="14.25" customHeight="1">
      <c r="B94" s="1474"/>
      <c r="C94" s="33"/>
      <c r="D94" s="33"/>
      <c r="E94" s="44"/>
      <c r="F94" s="49"/>
      <c r="G94" s="47"/>
      <c r="H94" s="6"/>
    </row>
    <row r="95" spans="2:8" ht="14.25" customHeight="1">
      <c r="B95" s="1474"/>
      <c r="C95" s="33"/>
      <c r="D95" s="33"/>
      <c r="E95" s="44"/>
      <c r="F95" s="49"/>
      <c r="G95" s="47"/>
      <c r="H95" s="6"/>
    </row>
    <row r="96" spans="2:8" ht="14.25" customHeight="1">
      <c r="B96" s="1474"/>
      <c r="C96" s="33"/>
      <c r="D96" s="33"/>
      <c r="E96" s="44"/>
      <c r="F96" s="49"/>
      <c r="G96" s="47"/>
      <c r="H96" s="6"/>
    </row>
    <row r="97" spans="2:8" ht="14.25" customHeight="1">
      <c r="B97" s="1474"/>
      <c r="C97" s="33"/>
      <c r="D97" s="33"/>
      <c r="E97" s="44"/>
      <c r="F97" s="49"/>
      <c r="G97" s="47"/>
      <c r="H97" s="6"/>
    </row>
    <row r="98" spans="2:8" ht="14.25" customHeight="1">
      <c r="B98" s="1474"/>
      <c r="C98" s="33"/>
      <c r="D98" s="33"/>
      <c r="E98" s="44"/>
      <c r="F98" s="49"/>
      <c r="G98" s="47"/>
      <c r="H98" s="6"/>
    </row>
    <row r="99" spans="2:8" ht="14.25" customHeight="1">
      <c r="B99" s="1474"/>
      <c r="C99" s="33"/>
      <c r="D99" s="33"/>
      <c r="E99" s="44"/>
      <c r="F99" s="49"/>
      <c r="G99" s="47"/>
      <c r="H99" s="6"/>
    </row>
    <row r="100" spans="2:8" ht="14.25" customHeight="1">
      <c r="B100" s="1474"/>
      <c r="C100" s="33"/>
      <c r="D100" s="33"/>
      <c r="E100" s="44"/>
      <c r="F100" s="49"/>
      <c r="G100" s="47"/>
      <c r="H100" s="6"/>
    </row>
    <row r="101" spans="2:8" ht="14.25" customHeight="1">
      <c r="B101" s="1474"/>
      <c r="C101" s="33"/>
      <c r="D101" s="33"/>
      <c r="E101" s="44"/>
      <c r="F101" s="49"/>
      <c r="G101" s="47"/>
      <c r="H101" s="6"/>
    </row>
    <row r="102" spans="2:8" ht="14.25" customHeight="1">
      <c r="B102" s="1474"/>
      <c r="C102" s="33"/>
      <c r="D102" s="33"/>
      <c r="E102" s="44"/>
      <c r="F102" s="49"/>
      <c r="G102" s="47"/>
      <c r="H102" s="6"/>
    </row>
    <row r="103" spans="2:8" ht="14.25" customHeight="1">
      <c r="B103" s="1474"/>
      <c r="C103" s="33"/>
      <c r="D103" s="33"/>
      <c r="E103" s="44"/>
      <c r="F103" s="49"/>
      <c r="G103" s="47"/>
      <c r="H103" s="6"/>
    </row>
    <row r="104" spans="2:8" ht="14.25" customHeight="1">
      <c r="B104" s="1474"/>
      <c r="C104" s="33"/>
      <c r="D104" s="33"/>
      <c r="E104" s="44"/>
      <c r="F104" s="49"/>
      <c r="G104" s="47"/>
      <c r="H104" s="6"/>
    </row>
    <row r="105" spans="2:8" ht="14.25" customHeight="1">
      <c r="B105" s="1474"/>
      <c r="C105" s="33"/>
      <c r="D105" s="33"/>
      <c r="E105" s="44"/>
      <c r="F105" s="49"/>
      <c r="G105" s="47"/>
      <c r="H105" s="6"/>
    </row>
    <row r="106" spans="2:8" ht="14.25" customHeight="1">
      <c r="B106" s="1474"/>
      <c r="C106" s="33"/>
      <c r="D106" s="33"/>
      <c r="E106" s="44"/>
      <c r="F106" s="49"/>
      <c r="G106" s="47"/>
      <c r="H106" s="6"/>
    </row>
    <row r="107" spans="2:8" ht="14.25" customHeight="1">
      <c r="B107" s="1474"/>
      <c r="C107" s="33"/>
      <c r="D107" s="33"/>
      <c r="E107" s="44"/>
      <c r="F107" s="49"/>
      <c r="G107" s="47"/>
      <c r="H107" s="6"/>
    </row>
    <row r="108" spans="2:8" ht="14.25" customHeight="1">
      <c r="B108" s="1474"/>
      <c r="C108" s="33"/>
      <c r="D108" s="33"/>
      <c r="E108" s="44"/>
      <c r="F108" s="49"/>
      <c r="G108" s="47"/>
      <c r="H108" s="6"/>
    </row>
    <row r="109" spans="2:8" ht="14.25" customHeight="1">
      <c r="B109" s="1474"/>
      <c r="C109" s="33"/>
      <c r="D109" s="33"/>
      <c r="E109" s="44"/>
      <c r="F109" s="49"/>
      <c r="G109" s="47"/>
      <c r="H109" s="6"/>
    </row>
    <row r="110" spans="2:8" ht="14.25" customHeight="1">
      <c r="B110" s="1474"/>
      <c r="C110" s="33"/>
      <c r="D110" s="33"/>
      <c r="E110" s="44"/>
      <c r="F110" s="49"/>
      <c r="G110" s="47"/>
      <c r="H110" s="6"/>
    </row>
    <row r="111" spans="2:8" ht="14.25" customHeight="1">
      <c r="B111" s="1474"/>
      <c r="C111" s="33"/>
      <c r="D111" s="33"/>
      <c r="E111" s="44"/>
      <c r="F111" s="49"/>
      <c r="G111" s="47"/>
      <c r="H111" s="6"/>
    </row>
    <row r="112" spans="2:8" ht="14.25" customHeight="1">
      <c r="B112" s="1474"/>
      <c r="C112" s="33"/>
      <c r="D112" s="33"/>
      <c r="E112" s="44"/>
      <c r="F112" s="49"/>
      <c r="G112" s="47"/>
      <c r="H112" s="6"/>
    </row>
    <row r="113" spans="2:8" ht="14.25" customHeight="1">
      <c r="B113" s="1474"/>
      <c r="C113" s="33"/>
      <c r="D113" s="33"/>
      <c r="E113" s="44"/>
      <c r="F113" s="49"/>
      <c r="G113" s="47"/>
      <c r="H113" s="6"/>
    </row>
    <row r="114" spans="2:8" ht="14.25" customHeight="1">
      <c r="B114" s="1474"/>
      <c r="C114" s="33"/>
      <c r="D114" s="33"/>
      <c r="E114" s="44"/>
      <c r="F114" s="49"/>
      <c r="G114" s="47"/>
      <c r="H114" s="6"/>
    </row>
    <row r="115" spans="2:8" ht="14.25" customHeight="1">
      <c r="B115" s="1474"/>
      <c r="C115" s="33"/>
      <c r="D115" s="33"/>
      <c r="E115" s="44"/>
      <c r="F115" s="49"/>
      <c r="G115" s="47"/>
      <c r="H115" s="6"/>
    </row>
    <row r="116" spans="2:8" ht="14.25" customHeight="1">
      <c r="B116" s="1474"/>
      <c r="C116" s="33"/>
      <c r="D116" s="33"/>
      <c r="E116" s="44"/>
      <c r="F116" s="49"/>
      <c r="G116" s="47"/>
      <c r="H116" s="6"/>
    </row>
    <row r="117" spans="2:8" ht="14.25" customHeight="1">
      <c r="B117" s="1474"/>
      <c r="C117" s="33"/>
      <c r="D117" s="33"/>
      <c r="E117" s="44"/>
      <c r="F117" s="49"/>
      <c r="G117" s="47"/>
      <c r="H117" s="6"/>
    </row>
    <row r="118" spans="2:8" ht="14.25" customHeight="1">
      <c r="B118" s="1474"/>
      <c r="C118" s="33"/>
      <c r="D118" s="33"/>
      <c r="E118" s="44"/>
      <c r="F118" s="49"/>
      <c r="G118" s="47"/>
      <c r="H118" s="6"/>
    </row>
    <row r="119" spans="2:8" ht="14.25" customHeight="1">
      <c r="B119" s="1474"/>
      <c r="C119" s="33"/>
      <c r="D119" s="33"/>
      <c r="E119" s="44"/>
      <c r="F119" s="49"/>
      <c r="G119" s="47"/>
      <c r="H119" s="6"/>
    </row>
    <row r="120" spans="2:8" ht="14.25" customHeight="1">
      <c r="B120" s="1474"/>
      <c r="C120" s="33"/>
      <c r="D120" s="33"/>
      <c r="E120" s="44"/>
      <c r="F120" s="49"/>
      <c r="G120" s="47"/>
      <c r="H120" s="6"/>
    </row>
    <row r="121" spans="2:8" ht="14.25" customHeight="1">
      <c r="B121" s="1474"/>
      <c r="C121" s="33"/>
      <c r="D121" s="33"/>
      <c r="E121" s="44"/>
      <c r="F121" s="49"/>
      <c r="G121" s="47"/>
      <c r="H121" s="6"/>
    </row>
    <row r="122" spans="2:8" ht="14.25" customHeight="1">
      <c r="B122" s="1474"/>
      <c r="C122" s="33"/>
      <c r="D122" s="33"/>
      <c r="E122" s="44"/>
      <c r="F122" s="49"/>
      <c r="G122" s="47"/>
      <c r="H122" s="6"/>
    </row>
    <row r="123" spans="2:8" ht="14.25" customHeight="1">
      <c r="B123" s="1474"/>
      <c r="C123" s="33"/>
      <c r="D123" s="33"/>
      <c r="E123" s="44"/>
      <c r="F123" s="49"/>
      <c r="G123" s="47"/>
      <c r="H123" s="6"/>
    </row>
    <row r="124" spans="2:8" ht="14.25" customHeight="1">
      <c r="B124" s="1474"/>
      <c r="C124" s="33"/>
      <c r="D124" s="33"/>
      <c r="E124" s="44"/>
      <c r="F124" s="49"/>
      <c r="G124" s="47"/>
      <c r="H124" s="6"/>
    </row>
    <row r="125" spans="2:8" ht="14.25" customHeight="1">
      <c r="B125" s="1474"/>
      <c r="C125" s="33"/>
      <c r="D125" s="33"/>
      <c r="E125" s="44"/>
      <c r="F125" s="49"/>
      <c r="G125" s="47"/>
      <c r="H125" s="6"/>
    </row>
    <row r="126" spans="2:8" ht="14.25" customHeight="1">
      <c r="B126" s="1474"/>
      <c r="C126" s="33"/>
      <c r="D126" s="33"/>
      <c r="E126" s="44"/>
      <c r="F126" s="49"/>
      <c r="G126" s="47"/>
      <c r="H126" s="6"/>
    </row>
    <row r="127" spans="2:8" ht="14.25" customHeight="1">
      <c r="B127" s="1474"/>
      <c r="C127" s="33"/>
      <c r="D127" s="33"/>
      <c r="E127" s="44"/>
      <c r="F127" s="49"/>
      <c r="G127" s="47"/>
      <c r="H127" s="6"/>
    </row>
    <row r="128" spans="2:8" ht="14.25" customHeight="1">
      <c r="B128" s="1474"/>
      <c r="C128" s="33"/>
      <c r="D128" s="33"/>
      <c r="E128" s="44"/>
      <c r="F128" s="49"/>
      <c r="G128" s="47"/>
      <c r="H128" s="6"/>
    </row>
    <row r="129" spans="2:8" ht="14.25" customHeight="1">
      <c r="B129" s="1474"/>
      <c r="C129" s="33"/>
      <c r="D129" s="33"/>
      <c r="E129" s="44"/>
      <c r="F129" s="49"/>
      <c r="G129" s="47"/>
      <c r="H129" s="6"/>
    </row>
    <row r="130" spans="2:8" ht="14.25" customHeight="1">
      <c r="B130" s="1474"/>
      <c r="C130" s="33"/>
      <c r="D130" s="33"/>
      <c r="E130" s="44"/>
      <c r="F130" s="49"/>
      <c r="G130" s="47"/>
      <c r="H130" s="6"/>
    </row>
    <row r="131" spans="2:8" ht="14.25" customHeight="1">
      <c r="B131" s="1474"/>
      <c r="C131" s="33"/>
      <c r="D131" s="33"/>
      <c r="E131" s="44"/>
      <c r="F131" s="49"/>
      <c r="G131" s="47"/>
      <c r="H131" s="6"/>
    </row>
    <row r="132" spans="2:8" ht="14.25" customHeight="1">
      <c r="B132" s="1474"/>
      <c r="C132" s="33"/>
      <c r="D132" s="33"/>
      <c r="E132" s="44"/>
      <c r="F132" s="49"/>
      <c r="G132" s="47"/>
      <c r="H132" s="6"/>
    </row>
    <row r="133" spans="2:8" ht="14.25" customHeight="1">
      <c r="B133" s="1474"/>
      <c r="C133" s="33"/>
      <c r="D133" s="33"/>
      <c r="E133" s="44"/>
      <c r="F133" s="49"/>
      <c r="G133" s="47"/>
      <c r="H133" s="6"/>
    </row>
    <row r="134" spans="2:8" ht="14.25" customHeight="1">
      <c r="B134" s="1474"/>
      <c r="C134" s="33"/>
      <c r="D134" s="33"/>
      <c r="E134" s="44"/>
      <c r="F134" s="49"/>
      <c r="G134" s="47"/>
      <c r="H134" s="6"/>
    </row>
    <row r="135" spans="2:8" ht="14.25" customHeight="1">
      <c r="B135" s="1474"/>
      <c r="C135" s="33"/>
      <c r="D135" s="33"/>
      <c r="E135" s="44"/>
      <c r="F135" s="49"/>
      <c r="G135" s="47"/>
      <c r="H135" s="6"/>
    </row>
    <row r="136" spans="2:8" ht="14.25" customHeight="1">
      <c r="B136" s="1474"/>
      <c r="C136" s="33"/>
      <c r="D136" s="33"/>
      <c r="E136" s="44"/>
      <c r="F136" s="49"/>
      <c r="G136" s="47"/>
      <c r="H136" s="6"/>
    </row>
    <row r="137" spans="2:8" ht="14.25" customHeight="1">
      <c r="B137" s="1474"/>
      <c r="C137" s="33"/>
      <c r="D137" s="33"/>
      <c r="E137" s="44"/>
      <c r="F137" s="49"/>
      <c r="G137" s="47"/>
      <c r="H137" s="6"/>
    </row>
    <row r="138" spans="2:8" ht="14.25" customHeight="1">
      <c r="B138" s="1474"/>
      <c r="C138" s="33"/>
      <c r="D138" s="33"/>
      <c r="E138" s="44"/>
      <c r="F138" s="49"/>
      <c r="G138" s="47"/>
      <c r="H138" s="6"/>
    </row>
    <row r="139" spans="2:8" ht="14.25" customHeight="1">
      <c r="B139" s="1474"/>
      <c r="C139" s="33"/>
      <c r="D139" s="33"/>
      <c r="E139" s="44"/>
      <c r="F139" s="49"/>
      <c r="G139" s="47"/>
      <c r="H139" s="6"/>
    </row>
    <row r="140" spans="2:8" ht="14.25" customHeight="1">
      <c r="B140" s="1474"/>
      <c r="C140" s="33"/>
      <c r="D140" s="33"/>
      <c r="E140" s="44"/>
      <c r="F140" s="49"/>
      <c r="G140" s="47"/>
      <c r="H140" s="6"/>
    </row>
    <row r="141" spans="2:8" ht="14.25" customHeight="1">
      <c r="B141" s="1474"/>
      <c r="C141" s="33"/>
      <c r="D141" s="33"/>
      <c r="E141" s="44"/>
      <c r="F141" s="49"/>
      <c r="G141" s="47"/>
      <c r="H141" s="6"/>
    </row>
    <row r="142" spans="2:8" ht="14.25" customHeight="1">
      <c r="B142" s="1474"/>
      <c r="C142" s="33"/>
      <c r="D142" s="33"/>
      <c r="E142" s="44"/>
      <c r="F142" s="49"/>
      <c r="G142" s="47"/>
      <c r="H142" s="6"/>
    </row>
    <row r="143" spans="2:8" ht="14.25" customHeight="1">
      <c r="B143" s="1474"/>
      <c r="C143" s="33"/>
      <c r="D143" s="33"/>
      <c r="E143" s="44"/>
      <c r="F143" s="49"/>
      <c r="G143" s="47"/>
      <c r="H143" s="6"/>
    </row>
    <row r="144" spans="2:8" ht="14.25" customHeight="1">
      <c r="B144" s="1474"/>
      <c r="C144" s="33"/>
      <c r="D144" s="33"/>
      <c r="E144" s="44"/>
      <c r="F144" s="49"/>
      <c r="G144" s="47"/>
      <c r="H144" s="6"/>
    </row>
    <row r="145" spans="2:8" ht="14.25" customHeight="1">
      <c r="B145" s="1474"/>
      <c r="C145" s="33"/>
      <c r="D145" s="33"/>
      <c r="E145" s="44"/>
      <c r="F145" s="49"/>
      <c r="G145" s="47"/>
      <c r="H145" s="6"/>
    </row>
    <row r="146" spans="2:8" ht="14.25" customHeight="1">
      <c r="B146" s="1474"/>
      <c r="C146" s="33"/>
      <c r="D146" s="33"/>
      <c r="E146" s="44"/>
      <c r="F146" s="49"/>
      <c r="G146" s="47"/>
      <c r="H146" s="6"/>
    </row>
    <row r="147" spans="2:8" ht="14.25" customHeight="1">
      <c r="B147" s="1474"/>
      <c r="C147" s="33"/>
      <c r="D147" s="33"/>
      <c r="E147" s="44"/>
      <c r="F147" s="49"/>
      <c r="G147" s="47"/>
      <c r="H147" s="6"/>
    </row>
    <row r="148" spans="2:8" ht="14.25" customHeight="1">
      <c r="B148" s="1474"/>
      <c r="C148" s="33"/>
      <c r="D148" s="33"/>
      <c r="E148" s="44"/>
      <c r="F148" s="49"/>
      <c r="G148" s="47"/>
      <c r="H148" s="6"/>
    </row>
    <row r="149" spans="2:8" ht="14.25" customHeight="1">
      <c r="B149" s="1474"/>
      <c r="C149" s="33"/>
      <c r="D149" s="33"/>
      <c r="E149" s="44"/>
      <c r="F149" s="49"/>
      <c r="G149" s="47"/>
      <c r="H149" s="6"/>
    </row>
    <row r="150" spans="2:8" ht="14.25" customHeight="1">
      <c r="B150" s="1474"/>
      <c r="C150" s="33"/>
      <c r="D150" s="33"/>
      <c r="E150" s="44"/>
      <c r="F150" s="49"/>
      <c r="G150" s="47"/>
      <c r="H150" s="6"/>
    </row>
    <row r="151" spans="2:8" ht="14.25" customHeight="1">
      <c r="B151" s="1474"/>
      <c r="C151" s="33"/>
      <c r="D151" s="33"/>
      <c r="E151" s="44"/>
      <c r="F151" s="49"/>
      <c r="G151" s="47"/>
      <c r="H151" s="6"/>
    </row>
    <row r="152" spans="2:8" ht="14.25" customHeight="1"/>
    <row r="153" spans="2:8" ht="14.25" customHeight="1"/>
    <row r="154" spans="2:8" ht="14.25" customHeight="1"/>
    <row r="155" spans="2:8" ht="14.25" customHeight="1"/>
    <row r="156" spans="2:8" ht="14.25" customHeight="1"/>
    <row r="157" spans="2:8" ht="14.25" customHeight="1"/>
    <row r="158" spans="2:8" ht="14.25" customHeight="1"/>
    <row r="159" spans="2:8" ht="14.25" customHeight="1"/>
    <row r="160" spans="2:8"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sheetData>
  <autoFilter ref="B5:H5" xr:uid="{72A296BB-29D1-4AEA-935C-F23797972B4C}"/>
  <mergeCells count="1">
    <mergeCell ref="B3:H3"/>
  </mergeCell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B3FEC-B36A-46F9-8002-4A4E24E83511}">
  <dimension ref="A1"/>
  <sheetViews>
    <sheetView workbookViewId="0"/>
  </sheetViews>
  <sheetFormatPr baseColWidth="10" defaultColWidth="9.140625" defaultRowHeight="1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104F-0591-4421-9602-94318FF6D5DB}">
  <sheetPr codeName="Hoja26">
    <tabColor rgb="FF002060"/>
  </sheetPr>
  <dimension ref="B3:K998"/>
  <sheetViews>
    <sheetView workbookViewId="0">
      <selection activeCell="I14" sqref="I14"/>
    </sheetView>
  </sheetViews>
  <sheetFormatPr baseColWidth="10" defaultColWidth="14.42578125" defaultRowHeight="15"/>
  <cols>
    <col min="1" max="1" width="10.7109375" customWidth="1"/>
    <col min="2" max="2" width="17.7109375" customWidth="1"/>
    <col min="3" max="3" width="16.140625" customWidth="1"/>
    <col min="4" max="4" width="14.42578125" style="63" customWidth="1"/>
    <col min="5" max="5" width="111.140625" customWidth="1"/>
    <col min="6" max="6" width="42.5703125" bestFit="1" customWidth="1"/>
    <col min="7" max="7" width="18.5703125" customWidth="1"/>
    <col min="8" max="10" width="10.7109375" customWidth="1"/>
    <col min="11" max="11" width="26.7109375" customWidth="1"/>
    <col min="12" max="27" width="10.7109375" customWidth="1"/>
  </cols>
  <sheetData>
    <row r="3" spans="2:11" ht="26.25">
      <c r="B3" s="1967" t="s">
        <v>910</v>
      </c>
      <c r="C3" s="1968"/>
      <c r="D3" s="1968"/>
      <c r="E3" s="1968"/>
      <c r="F3" s="1968"/>
      <c r="G3" s="1968"/>
      <c r="H3" s="1969"/>
    </row>
    <row r="4" spans="2:11" ht="14.25" customHeight="1"/>
    <row r="5" spans="2:11" ht="14.25" customHeight="1">
      <c r="B5" s="70" t="s">
        <v>911</v>
      </c>
      <c r="C5" s="71" t="s">
        <v>912</v>
      </c>
      <c r="D5" s="71" t="s">
        <v>335</v>
      </c>
      <c r="E5" s="71" t="s">
        <v>913</v>
      </c>
      <c r="F5" s="71" t="s">
        <v>914</v>
      </c>
      <c r="G5" s="53" t="s">
        <v>531</v>
      </c>
      <c r="H5" s="48" t="s">
        <v>915</v>
      </c>
      <c r="J5" s="21"/>
    </row>
    <row r="6" spans="2:11" ht="14.25" customHeight="1">
      <c r="B6" s="75">
        <v>45931</v>
      </c>
      <c r="C6" s="76">
        <v>20005447</v>
      </c>
      <c r="D6" s="76" t="s">
        <v>1469</v>
      </c>
      <c r="E6" s="77" t="s">
        <v>1470</v>
      </c>
      <c r="F6" s="77" t="s">
        <v>1471</v>
      </c>
      <c r="G6" s="78">
        <v>1</v>
      </c>
      <c r="H6" s="58" t="s">
        <v>786</v>
      </c>
      <c r="J6" s="26" t="s">
        <v>788</v>
      </c>
      <c r="K6" s="27" t="s">
        <v>921</v>
      </c>
    </row>
    <row r="7" spans="2:11" ht="14.25" customHeight="1">
      <c r="B7" s="75">
        <v>45974</v>
      </c>
      <c r="C7" s="76">
        <v>20005448</v>
      </c>
      <c r="D7" s="76" t="s">
        <v>1472</v>
      </c>
      <c r="E7" s="77" t="s">
        <v>1473</v>
      </c>
      <c r="F7" s="77" t="s">
        <v>1471</v>
      </c>
      <c r="G7" s="78">
        <v>1</v>
      </c>
      <c r="H7" s="58" t="s">
        <v>786</v>
      </c>
      <c r="J7" s="26" t="s">
        <v>787</v>
      </c>
      <c r="K7" s="27" t="s">
        <v>924</v>
      </c>
    </row>
    <row r="8" spans="2:11" ht="14.25" customHeight="1">
      <c r="B8" s="75">
        <v>45931</v>
      </c>
      <c r="C8" s="76">
        <v>10016649</v>
      </c>
      <c r="D8" s="76" t="s">
        <v>1474</v>
      </c>
      <c r="E8" s="77" t="s">
        <v>1475</v>
      </c>
      <c r="F8" s="77" t="s">
        <v>1471</v>
      </c>
      <c r="G8" s="78"/>
      <c r="H8" s="58" t="s">
        <v>786</v>
      </c>
      <c r="J8" s="26" t="s">
        <v>786</v>
      </c>
      <c r="K8" s="27" t="s">
        <v>927</v>
      </c>
    </row>
    <row r="9" spans="2:11" ht="14.25" customHeight="1">
      <c r="B9" s="75">
        <v>45971</v>
      </c>
      <c r="C9" s="76">
        <v>20005449</v>
      </c>
      <c r="D9" s="76" t="s">
        <v>1476</v>
      </c>
      <c r="E9" s="77" t="s">
        <v>1477</v>
      </c>
      <c r="F9" s="77" t="s">
        <v>1471</v>
      </c>
      <c r="G9" s="78"/>
      <c r="H9" s="58" t="s">
        <v>786</v>
      </c>
      <c r="J9" s="26" t="s">
        <v>920</v>
      </c>
      <c r="K9" s="27" t="s">
        <v>931</v>
      </c>
    </row>
    <row r="10" spans="2:11" ht="14.25" customHeight="1">
      <c r="B10" s="75">
        <v>45934</v>
      </c>
      <c r="C10" s="76">
        <v>60005423</v>
      </c>
      <c r="D10" s="76" t="s">
        <v>1478</v>
      </c>
      <c r="E10" s="77" t="s">
        <v>1479</v>
      </c>
      <c r="F10" s="77" t="s">
        <v>1480</v>
      </c>
      <c r="G10" s="78">
        <v>1</v>
      </c>
      <c r="H10" s="58" t="s">
        <v>787</v>
      </c>
    </row>
    <row r="11" spans="2:11" ht="14.25" customHeight="1">
      <c r="B11" s="75">
        <v>45931</v>
      </c>
      <c r="C11" s="76">
        <v>10016650</v>
      </c>
      <c r="D11" s="76" t="s">
        <v>1481</v>
      </c>
      <c r="E11" s="77" t="s">
        <v>1482</v>
      </c>
      <c r="F11" s="77" t="s">
        <v>1471</v>
      </c>
      <c r="G11" s="78"/>
      <c r="H11" s="58" t="s">
        <v>786</v>
      </c>
    </row>
    <row r="12" spans="2:11" ht="14.25" customHeight="1">
      <c r="B12" s="75">
        <v>45931</v>
      </c>
      <c r="C12" s="76">
        <v>20005450</v>
      </c>
      <c r="D12" s="76" t="s">
        <v>1483</v>
      </c>
      <c r="E12" s="77" t="s">
        <v>1484</v>
      </c>
      <c r="F12" s="77" t="s">
        <v>1471</v>
      </c>
      <c r="G12" s="78"/>
      <c r="H12" s="58" t="s">
        <v>786</v>
      </c>
    </row>
    <row r="13" spans="2:11" ht="14.25" customHeight="1">
      <c r="B13" s="75">
        <v>45973</v>
      </c>
      <c r="C13" s="76">
        <v>20005451</v>
      </c>
      <c r="D13" s="76" t="s">
        <v>1485</v>
      </c>
      <c r="E13" s="77" t="s">
        <v>1486</v>
      </c>
      <c r="F13" s="77" t="s">
        <v>1471</v>
      </c>
      <c r="G13" s="78"/>
      <c r="H13" s="58" t="s">
        <v>787</v>
      </c>
      <c r="J13" s="30" t="s">
        <v>531</v>
      </c>
    </row>
    <row r="14" spans="2:11" ht="14.25" customHeight="1">
      <c r="B14" s="75">
        <v>45975</v>
      </c>
      <c r="C14" s="76">
        <v>20005452</v>
      </c>
      <c r="D14" s="76" t="s">
        <v>1487</v>
      </c>
      <c r="E14" s="77" t="s">
        <v>1488</v>
      </c>
      <c r="F14" s="77" t="s">
        <v>1471</v>
      </c>
      <c r="G14" s="78">
        <v>1</v>
      </c>
      <c r="H14" s="58" t="s">
        <v>920</v>
      </c>
      <c r="J14" s="7">
        <v>1</v>
      </c>
      <c r="K14" s="7" t="s">
        <v>944</v>
      </c>
    </row>
    <row r="15" spans="2:11" ht="14.25" customHeight="1">
      <c r="B15" s="75">
        <v>45976</v>
      </c>
      <c r="C15" s="76">
        <v>10016686</v>
      </c>
      <c r="D15" s="76" t="s">
        <v>1489</v>
      </c>
      <c r="E15" s="77" t="s">
        <v>1482</v>
      </c>
      <c r="F15" s="77" t="s">
        <v>1471</v>
      </c>
      <c r="G15" s="78"/>
      <c r="H15" s="58" t="s">
        <v>786</v>
      </c>
    </row>
    <row r="16" spans="2:11" ht="14.25" customHeight="1">
      <c r="B16" s="75">
        <v>45931</v>
      </c>
      <c r="C16" s="76">
        <v>10016687</v>
      </c>
      <c r="D16" s="76" t="s">
        <v>1490</v>
      </c>
      <c r="E16" s="77" t="s">
        <v>1482</v>
      </c>
      <c r="F16" s="77" t="s">
        <v>1471</v>
      </c>
      <c r="G16" s="78"/>
      <c r="H16" s="58" t="s">
        <v>786</v>
      </c>
    </row>
    <row r="17" spans="2:8" ht="14.25" customHeight="1">
      <c r="B17" s="75">
        <v>45978</v>
      </c>
      <c r="C17" s="76">
        <v>20005477</v>
      </c>
      <c r="D17" s="76" t="s">
        <v>1491</v>
      </c>
      <c r="E17" s="77" t="s">
        <v>1492</v>
      </c>
      <c r="F17" s="77" t="s">
        <v>1493</v>
      </c>
      <c r="G17" s="78">
        <v>1</v>
      </c>
      <c r="H17" s="58" t="s">
        <v>787</v>
      </c>
    </row>
    <row r="18" spans="2:8" ht="14.25" customHeight="1">
      <c r="B18" s="75">
        <v>45977</v>
      </c>
      <c r="C18" s="76">
        <v>20005478</v>
      </c>
      <c r="D18" s="76" t="s">
        <v>1494</v>
      </c>
      <c r="E18" s="77" t="s">
        <v>1495</v>
      </c>
      <c r="F18" s="77" t="s">
        <v>1471</v>
      </c>
      <c r="G18" s="78">
        <v>1</v>
      </c>
      <c r="H18" s="58" t="s">
        <v>786</v>
      </c>
    </row>
    <row r="19" spans="2:8" ht="14.25" customHeight="1">
      <c r="B19" s="75">
        <v>45968</v>
      </c>
      <c r="C19" s="76">
        <v>30002407</v>
      </c>
      <c r="D19" s="76" t="s">
        <v>1496</v>
      </c>
      <c r="E19" s="77" t="s">
        <v>1497</v>
      </c>
      <c r="F19" s="77" t="s">
        <v>1480</v>
      </c>
      <c r="G19" s="78">
        <v>1</v>
      </c>
      <c r="H19" s="58" t="s">
        <v>786</v>
      </c>
    </row>
    <row r="20" spans="2:8" ht="14.25" customHeight="1">
      <c r="B20" s="75">
        <v>45924</v>
      </c>
      <c r="C20" s="76">
        <v>20004584</v>
      </c>
      <c r="D20" s="76" t="s">
        <v>1496</v>
      </c>
      <c r="E20" s="77" t="s">
        <v>1498</v>
      </c>
      <c r="F20" s="77" t="s">
        <v>1480</v>
      </c>
      <c r="G20" s="78">
        <v>1</v>
      </c>
      <c r="H20" s="58" t="s">
        <v>786</v>
      </c>
    </row>
    <row r="21" spans="2:8" ht="14.25" customHeight="1">
      <c r="B21" s="75">
        <v>45871</v>
      </c>
      <c r="C21" s="76">
        <v>30001567</v>
      </c>
      <c r="D21" s="76" t="s">
        <v>1499</v>
      </c>
      <c r="E21" s="77" t="s">
        <v>1500</v>
      </c>
      <c r="F21" s="77" t="s">
        <v>1480</v>
      </c>
      <c r="G21" s="78"/>
      <c r="H21" s="58" t="s">
        <v>788</v>
      </c>
    </row>
    <row r="22" spans="2:8" ht="14.25" customHeight="1">
      <c r="B22" s="75">
        <v>45931</v>
      </c>
      <c r="C22" s="76">
        <v>20005479</v>
      </c>
      <c r="D22" s="76" t="s">
        <v>1501</v>
      </c>
      <c r="E22" s="77" t="s">
        <v>1502</v>
      </c>
      <c r="F22" s="77" t="s">
        <v>1471</v>
      </c>
      <c r="G22" s="78"/>
      <c r="H22" s="58" t="s">
        <v>786</v>
      </c>
    </row>
    <row r="23" spans="2:8" ht="14.25" customHeight="1">
      <c r="B23" s="75">
        <v>45979</v>
      </c>
      <c r="C23" s="76">
        <v>30002517</v>
      </c>
      <c r="D23" s="76" t="s">
        <v>1503</v>
      </c>
      <c r="E23" s="77" t="s">
        <v>1504</v>
      </c>
      <c r="F23" s="77" t="s">
        <v>1471</v>
      </c>
      <c r="G23" s="78"/>
      <c r="H23" s="58" t="s">
        <v>788</v>
      </c>
    </row>
    <row r="24" spans="2:8" ht="14.25" customHeight="1">
      <c r="B24" s="75">
        <v>45842</v>
      </c>
      <c r="C24" s="76">
        <v>20005480</v>
      </c>
      <c r="D24" s="76" t="s">
        <v>1503</v>
      </c>
      <c r="E24" s="77" t="s">
        <v>1505</v>
      </c>
      <c r="F24" s="77" t="s">
        <v>1471</v>
      </c>
      <c r="G24" s="78">
        <v>1</v>
      </c>
      <c r="H24" s="58" t="s">
        <v>920</v>
      </c>
    </row>
    <row r="25" spans="2:8" ht="14.25" customHeight="1">
      <c r="B25" s="75">
        <v>45979</v>
      </c>
      <c r="C25" s="76">
        <v>10016690</v>
      </c>
      <c r="D25" s="76" t="s">
        <v>1506</v>
      </c>
      <c r="E25" s="77" t="s">
        <v>1507</v>
      </c>
      <c r="F25" s="77" t="s">
        <v>1508</v>
      </c>
      <c r="G25" s="78">
        <v>1</v>
      </c>
      <c r="H25" s="58" t="s">
        <v>787</v>
      </c>
    </row>
    <row r="26" spans="2:8" ht="14.25" customHeight="1">
      <c r="B26" s="75">
        <v>45958</v>
      </c>
      <c r="C26" s="76">
        <v>30002545</v>
      </c>
      <c r="D26" s="76" t="s">
        <v>1509</v>
      </c>
      <c r="E26" s="77" t="s">
        <v>1510</v>
      </c>
      <c r="F26" s="77" t="s">
        <v>1471</v>
      </c>
      <c r="G26" s="78">
        <v>1</v>
      </c>
      <c r="H26" s="58" t="s">
        <v>920</v>
      </c>
    </row>
    <row r="27" spans="2:8" ht="14.25" customHeight="1">
      <c r="B27" s="31">
        <v>45982</v>
      </c>
      <c r="C27" s="33">
        <v>20005481</v>
      </c>
      <c r="D27" s="33" t="s">
        <v>1511</v>
      </c>
      <c r="E27" s="68" t="s">
        <v>1512</v>
      </c>
      <c r="F27" s="68" t="s">
        <v>1471</v>
      </c>
      <c r="G27" s="69">
        <v>1</v>
      </c>
      <c r="H27" s="54" t="s">
        <v>787</v>
      </c>
    </row>
    <row r="28" spans="2:8" ht="14.25" customHeight="1">
      <c r="B28" s="72">
        <v>45982</v>
      </c>
      <c r="C28" s="73">
        <v>20005482</v>
      </c>
      <c r="D28" s="73" t="s">
        <v>1513</v>
      </c>
      <c r="E28" s="74" t="s">
        <v>1514</v>
      </c>
      <c r="F28" s="74" t="s">
        <v>1471</v>
      </c>
      <c r="G28" s="56">
        <v>1</v>
      </c>
      <c r="H28" s="54" t="s">
        <v>786</v>
      </c>
    </row>
    <row r="29" spans="2:8" ht="14.25" customHeight="1">
      <c r="B29" s="55">
        <v>45985</v>
      </c>
      <c r="C29" s="57">
        <v>20005525</v>
      </c>
      <c r="D29" s="57" t="s">
        <v>1515</v>
      </c>
      <c r="E29" s="49" t="s">
        <v>1516</v>
      </c>
      <c r="F29" s="49" t="s">
        <v>1471</v>
      </c>
      <c r="G29" s="56">
        <v>1</v>
      </c>
      <c r="H29" s="54" t="s">
        <v>787</v>
      </c>
    </row>
    <row r="30" spans="2:8" ht="14.25" customHeight="1">
      <c r="B30" s="55">
        <v>45993</v>
      </c>
      <c r="C30" s="57">
        <v>20005599</v>
      </c>
      <c r="D30" s="57" t="s">
        <v>1517</v>
      </c>
      <c r="E30" s="77" t="s">
        <v>1479</v>
      </c>
      <c r="F30" s="49" t="s">
        <v>1480</v>
      </c>
      <c r="G30" s="56">
        <v>1</v>
      </c>
      <c r="H30" s="54" t="s">
        <v>786</v>
      </c>
    </row>
    <row r="31" spans="2:8" ht="14.25" customHeight="1">
      <c r="B31" s="55">
        <v>45993</v>
      </c>
      <c r="C31" s="57">
        <v>20005600</v>
      </c>
      <c r="D31" s="57" t="s">
        <v>1518</v>
      </c>
      <c r="E31" s="77" t="s">
        <v>1479</v>
      </c>
      <c r="F31" s="50" t="s">
        <v>1480</v>
      </c>
      <c r="G31" s="56">
        <v>1</v>
      </c>
      <c r="H31" s="54" t="s">
        <v>786</v>
      </c>
    </row>
    <row r="32" spans="2:8" ht="14.25" customHeight="1">
      <c r="B32" s="55">
        <v>45993</v>
      </c>
      <c r="C32" s="57">
        <v>20005481</v>
      </c>
      <c r="D32" s="56" t="s">
        <v>1511</v>
      </c>
      <c r="E32" s="50" t="s">
        <v>1519</v>
      </c>
      <c r="F32" s="50" t="s">
        <v>1471</v>
      </c>
      <c r="G32" s="56">
        <v>1</v>
      </c>
      <c r="H32" s="54" t="s">
        <v>786</v>
      </c>
    </row>
    <row r="33" spans="2:8" ht="14.25" customHeight="1">
      <c r="B33" s="55">
        <v>45993</v>
      </c>
      <c r="C33" s="57">
        <v>10013889</v>
      </c>
      <c r="D33" s="57" t="s">
        <v>1520</v>
      </c>
      <c r="E33" s="49" t="s">
        <v>1521</v>
      </c>
      <c r="F33" s="49" t="s">
        <v>1471</v>
      </c>
      <c r="G33" s="56">
        <v>1</v>
      </c>
      <c r="H33" s="54" t="s">
        <v>786</v>
      </c>
    </row>
    <row r="34" spans="2:8" ht="14.25" customHeight="1">
      <c r="B34" s="55" t="s">
        <v>1522</v>
      </c>
      <c r="C34" s="57">
        <v>20005753</v>
      </c>
      <c r="D34" s="57" t="s">
        <v>1496</v>
      </c>
      <c r="E34" s="49" t="s">
        <v>1523</v>
      </c>
      <c r="F34" s="49" t="s">
        <v>1480</v>
      </c>
      <c r="G34" s="56">
        <v>1</v>
      </c>
      <c r="H34" s="54" t="s">
        <v>786</v>
      </c>
    </row>
    <row r="35" spans="2:8" ht="14.25" customHeight="1">
      <c r="B35" s="55" t="s">
        <v>1196</v>
      </c>
      <c r="C35" s="57">
        <v>10017851</v>
      </c>
      <c r="D35" s="57" t="s">
        <v>1524</v>
      </c>
      <c r="E35" s="49" t="s">
        <v>1525</v>
      </c>
      <c r="F35" s="49" t="s">
        <v>1471</v>
      </c>
      <c r="G35" s="56">
        <v>1</v>
      </c>
      <c r="H35" s="54" t="s">
        <v>786</v>
      </c>
    </row>
    <row r="36" spans="2:8" ht="14.25" customHeight="1">
      <c r="B36" s="65">
        <v>46018</v>
      </c>
      <c r="C36" s="57">
        <v>20005908</v>
      </c>
      <c r="D36" s="57" t="s">
        <v>1526</v>
      </c>
      <c r="E36" s="49" t="s">
        <v>1527</v>
      </c>
      <c r="F36" s="49" t="s">
        <v>1471</v>
      </c>
      <c r="G36" s="56">
        <v>1</v>
      </c>
      <c r="H36" s="54" t="s">
        <v>786</v>
      </c>
    </row>
    <row r="37" spans="2:8" ht="14.25" customHeight="1">
      <c r="B37" s="65">
        <v>46018</v>
      </c>
      <c r="C37" s="57">
        <v>20005909</v>
      </c>
      <c r="D37" s="57" t="s">
        <v>1528</v>
      </c>
      <c r="E37" s="49" t="s">
        <v>1527</v>
      </c>
      <c r="F37" s="49" t="s">
        <v>1471</v>
      </c>
      <c r="G37" s="56">
        <v>1</v>
      </c>
      <c r="H37" s="54" t="s">
        <v>786</v>
      </c>
    </row>
    <row r="38" spans="2:8" ht="14.25" customHeight="1">
      <c r="B38" s="65">
        <v>45666</v>
      </c>
      <c r="C38" s="57">
        <v>10019032</v>
      </c>
      <c r="D38" s="57" t="s">
        <v>1481</v>
      </c>
      <c r="E38" s="49" t="s">
        <v>1529</v>
      </c>
      <c r="F38" s="49" t="s">
        <v>1471</v>
      </c>
      <c r="G38" s="56"/>
      <c r="H38" s="54" t="s">
        <v>786</v>
      </c>
    </row>
    <row r="39" spans="2:8" ht="14.25" customHeight="1">
      <c r="B39" s="65">
        <v>45666</v>
      </c>
      <c r="C39" s="57">
        <v>10019025</v>
      </c>
      <c r="D39" s="57" t="s">
        <v>1503</v>
      </c>
      <c r="E39" s="49" t="s">
        <v>1530</v>
      </c>
      <c r="F39" s="49" t="s">
        <v>1480</v>
      </c>
      <c r="G39" s="56"/>
      <c r="H39" s="54" t="s">
        <v>786</v>
      </c>
    </row>
    <row r="40" spans="2:8" ht="14.25" customHeight="1">
      <c r="B40" s="65">
        <v>46043</v>
      </c>
      <c r="C40" s="79">
        <v>10019721</v>
      </c>
      <c r="D40" s="79" t="s">
        <v>1531</v>
      </c>
      <c r="E40" s="143" t="s">
        <v>1532</v>
      </c>
      <c r="F40" s="49" t="s">
        <v>1480</v>
      </c>
      <c r="G40" s="79">
        <v>1</v>
      </c>
      <c r="H40" s="144" t="s">
        <v>786</v>
      </c>
    </row>
    <row r="41" spans="2:8" ht="14.25" customHeight="1">
      <c r="B41" s="134"/>
      <c r="C41" s="58"/>
      <c r="D41" s="79"/>
      <c r="E41" s="58"/>
      <c r="F41" s="58"/>
      <c r="G41" s="58"/>
      <c r="H41" s="58"/>
    </row>
    <row r="42" spans="2:8" ht="14.25" customHeight="1">
      <c r="B42" s="58"/>
      <c r="C42" s="58"/>
      <c r="D42" s="79"/>
      <c r="E42" s="58"/>
      <c r="F42" s="58"/>
      <c r="G42" s="58"/>
      <c r="H42" s="58"/>
    </row>
    <row r="43" spans="2:8" ht="14.25" customHeight="1">
      <c r="B43" s="58"/>
      <c r="C43" s="58"/>
      <c r="D43" s="79"/>
      <c r="E43" s="58"/>
      <c r="F43" s="58"/>
      <c r="G43" s="58"/>
      <c r="H43" s="58"/>
    </row>
    <row r="44" spans="2:8" ht="14.25" customHeight="1">
      <c r="B44" s="58"/>
      <c r="C44" s="58"/>
      <c r="D44" s="79"/>
      <c r="E44" s="58"/>
      <c r="F44" s="58"/>
      <c r="G44" s="58"/>
      <c r="H44" s="58"/>
    </row>
    <row r="45" spans="2:8" ht="14.25" customHeight="1">
      <c r="B45" s="58"/>
      <c r="C45" s="58"/>
      <c r="D45" s="79"/>
      <c r="E45" s="58"/>
      <c r="F45" s="58"/>
      <c r="G45" s="58"/>
      <c r="H45" s="58"/>
    </row>
    <row r="46" spans="2:8" ht="14.25" customHeight="1">
      <c r="B46" s="58"/>
      <c r="C46" s="58"/>
      <c r="D46" s="79"/>
      <c r="E46" s="58"/>
      <c r="F46" s="58"/>
      <c r="G46" s="58"/>
      <c r="H46" s="58"/>
    </row>
    <row r="47" spans="2:8" ht="14.25" customHeight="1">
      <c r="B47" s="58"/>
      <c r="C47" s="58"/>
      <c r="D47" s="79"/>
      <c r="E47" s="58"/>
      <c r="F47" s="58"/>
      <c r="G47" s="58"/>
      <c r="H47" s="58"/>
    </row>
    <row r="48" spans="2:8" ht="14.25" customHeight="1">
      <c r="B48" s="58"/>
      <c r="C48" s="58"/>
      <c r="D48" s="79"/>
      <c r="E48" s="58"/>
      <c r="F48" s="58"/>
      <c r="G48" s="58"/>
      <c r="H48" s="58"/>
    </row>
    <row r="49" spans="2:8" ht="14.25" customHeight="1">
      <c r="B49" s="58"/>
      <c r="C49" s="58"/>
      <c r="D49" s="79"/>
      <c r="E49" s="58"/>
      <c r="F49" s="58"/>
      <c r="G49" s="58"/>
      <c r="H49" s="58"/>
    </row>
    <row r="50" spans="2:8" ht="14.25" customHeight="1">
      <c r="B50" s="58"/>
      <c r="C50" s="58"/>
      <c r="D50" s="79"/>
      <c r="E50" s="58"/>
      <c r="F50" s="58"/>
      <c r="G50" s="58"/>
      <c r="H50" s="58"/>
    </row>
    <row r="51" spans="2:8" ht="14.25" customHeight="1">
      <c r="B51" s="58"/>
      <c r="C51" s="58"/>
      <c r="D51" s="79"/>
      <c r="E51" s="58"/>
      <c r="F51" s="58"/>
      <c r="G51" s="58"/>
      <c r="H51" s="58"/>
    </row>
    <row r="52" spans="2:8" ht="14.25" customHeight="1">
      <c r="B52" s="58"/>
      <c r="C52" s="58"/>
      <c r="D52" s="79"/>
      <c r="E52" s="58"/>
      <c r="F52" s="58"/>
      <c r="G52" s="58"/>
      <c r="H52" s="58"/>
    </row>
    <row r="53" spans="2:8" ht="14.25" customHeight="1">
      <c r="B53" s="58"/>
      <c r="C53" s="58"/>
      <c r="D53" s="79"/>
      <c r="E53" s="58"/>
      <c r="F53" s="58"/>
      <c r="G53" s="58"/>
      <c r="H53" s="58"/>
    </row>
    <row r="54" spans="2:8" ht="14.25" customHeight="1">
      <c r="B54" s="58"/>
      <c r="C54" s="58"/>
      <c r="D54" s="79"/>
      <c r="E54" s="58"/>
      <c r="F54" s="58"/>
      <c r="G54" s="58"/>
      <c r="H54" s="58"/>
    </row>
    <row r="55" spans="2:8" ht="14.25" customHeight="1">
      <c r="B55" s="58"/>
      <c r="C55" s="58"/>
      <c r="D55" s="79"/>
      <c r="E55" s="58"/>
      <c r="F55" s="58"/>
      <c r="G55" s="58"/>
      <c r="H55" s="58"/>
    </row>
    <row r="56" spans="2:8" ht="14.25" customHeight="1">
      <c r="B56" s="58"/>
      <c r="C56" s="58"/>
      <c r="D56" s="79"/>
      <c r="E56" s="58"/>
      <c r="F56" s="58"/>
      <c r="G56" s="58"/>
      <c r="H56" s="58"/>
    </row>
    <row r="57" spans="2:8" ht="14.25" customHeight="1">
      <c r="B57" s="58"/>
      <c r="C57" s="58"/>
      <c r="D57" s="79"/>
      <c r="E57" s="58"/>
      <c r="F57" s="58"/>
      <c r="G57" s="58"/>
      <c r="H57" s="58"/>
    </row>
    <row r="58" spans="2:8" ht="14.25" customHeight="1">
      <c r="B58" s="58"/>
      <c r="C58" s="58"/>
      <c r="D58" s="79"/>
      <c r="E58" s="58"/>
      <c r="F58" s="58"/>
      <c r="G58" s="58"/>
      <c r="H58" s="58"/>
    </row>
    <row r="59" spans="2:8" ht="14.25" customHeight="1">
      <c r="B59" s="58"/>
      <c r="C59" s="58"/>
      <c r="D59" s="79"/>
      <c r="E59" s="58"/>
      <c r="F59" s="58"/>
      <c r="G59" s="58"/>
      <c r="H59" s="58"/>
    </row>
    <row r="60" spans="2:8" ht="14.25" customHeight="1">
      <c r="B60" s="58"/>
      <c r="C60" s="58"/>
      <c r="D60" s="79"/>
      <c r="E60" s="58"/>
      <c r="F60" s="58"/>
      <c r="G60" s="58"/>
      <c r="H60" s="58"/>
    </row>
    <row r="61" spans="2:8" ht="14.25" customHeight="1">
      <c r="B61" s="58"/>
      <c r="C61" s="58"/>
      <c r="D61" s="79"/>
      <c r="E61" s="58"/>
      <c r="F61" s="58"/>
      <c r="G61" s="58"/>
      <c r="H61" s="58"/>
    </row>
    <row r="62" spans="2:8" ht="14.25" customHeight="1">
      <c r="B62" s="58"/>
      <c r="C62" s="58"/>
      <c r="D62" s="79"/>
      <c r="E62" s="58"/>
      <c r="F62" s="58"/>
      <c r="G62" s="58"/>
      <c r="H62" s="58"/>
    </row>
    <row r="63" spans="2:8" ht="14.25" customHeight="1">
      <c r="B63" s="58"/>
      <c r="C63" s="58"/>
      <c r="D63" s="79"/>
      <c r="E63" s="58"/>
      <c r="F63" s="58"/>
      <c r="G63" s="58"/>
      <c r="H63" s="58"/>
    </row>
    <row r="64" spans="2:8" ht="14.25" customHeight="1">
      <c r="B64" s="58"/>
      <c r="C64" s="58"/>
      <c r="D64" s="79"/>
      <c r="E64" s="58"/>
      <c r="F64" s="58"/>
      <c r="G64" s="58"/>
      <c r="H64" s="58"/>
    </row>
    <row r="65" spans="2:8" ht="14.25" customHeight="1">
      <c r="B65" s="58"/>
      <c r="C65" s="58"/>
      <c r="D65" s="79"/>
      <c r="E65" s="58"/>
      <c r="F65" s="58"/>
      <c r="G65" s="58"/>
      <c r="H65" s="58"/>
    </row>
    <row r="66" spans="2:8" ht="14.25" customHeight="1">
      <c r="B66" s="58"/>
      <c r="C66" s="58"/>
      <c r="D66" s="79"/>
      <c r="E66" s="58"/>
      <c r="F66" s="58"/>
      <c r="G66" s="58"/>
      <c r="H66" s="58"/>
    </row>
    <row r="67" spans="2:8" ht="14.25" customHeight="1">
      <c r="B67" s="58"/>
      <c r="C67" s="58"/>
      <c r="D67" s="79"/>
      <c r="E67" s="58"/>
      <c r="F67" s="58"/>
      <c r="G67" s="58"/>
      <c r="H67" s="58"/>
    </row>
    <row r="68" spans="2:8" ht="14.25" customHeight="1">
      <c r="B68" s="58"/>
      <c r="C68" s="58"/>
      <c r="D68" s="79"/>
      <c r="E68" s="58"/>
      <c r="F68" s="58"/>
      <c r="G68" s="58"/>
      <c r="H68" s="58"/>
    </row>
    <row r="69" spans="2:8" ht="14.25" customHeight="1">
      <c r="B69" s="58"/>
      <c r="C69" s="58"/>
      <c r="D69" s="79"/>
      <c r="E69" s="58"/>
      <c r="F69" s="58"/>
      <c r="G69" s="58"/>
      <c r="H69" s="58"/>
    </row>
    <row r="70" spans="2:8" ht="14.25" customHeight="1">
      <c r="B70" s="58"/>
      <c r="C70" s="58"/>
      <c r="D70" s="79"/>
      <c r="E70" s="58"/>
      <c r="F70" s="58"/>
      <c r="G70" s="58"/>
      <c r="H70" s="58"/>
    </row>
    <row r="71" spans="2:8" ht="14.25" customHeight="1">
      <c r="B71" s="58"/>
      <c r="C71" s="58"/>
      <c r="D71" s="79"/>
      <c r="E71" s="58"/>
      <c r="F71" s="58"/>
      <c r="G71" s="58"/>
      <c r="H71" s="58"/>
    </row>
    <row r="72" spans="2:8" ht="14.25" customHeight="1">
      <c r="B72" s="58"/>
      <c r="C72" s="58"/>
      <c r="D72" s="79"/>
      <c r="E72" s="58"/>
      <c r="F72" s="58"/>
      <c r="G72" s="58"/>
      <c r="H72" s="58"/>
    </row>
    <row r="73" spans="2:8" ht="14.25" customHeight="1">
      <c r="B73" s="58"/>
      <c r="C73" s="58"/>
      <c r="D73" s="79"/>
      <c r="E73" s="58"/>
      <c r="F73" s="58"/>
      <c r="G73" s="58"/>
      <c r="H73" s="58"/>
    </row>
    <row r="74" spans="2:8" ht="14.25" customHeight="1">
      <c r="B74" s="58"/>
      <c r="C74" s="58"/>
      <c r="D74" s="79"/>
      <c r="E74" s="58"/>
      <c r="F74" s="58"/>
      <c r="G74" s="58"/>
      <c r="H74" s="58"/>
    </row>
    <row r="75" spans="2:8" ht="14.25" customHeight="1">
      <c r="B75" s="58"/>
      <c r="C75" s="58"/>
      <c r="D75" s="79"/>
      <c r="E75" s="58"/>
      <c r="F75" s="58"/>
      <c r="G75" s="58"/>
      <c r="H75" s="58"/>
    </row>
    <row r="76" spans="2:8" ht="14.25" customHeight="1">
      <c r="B76" s="58"/>
      <c r="C76" s="58"/>
      <c r="D76" s="79"/>
      <c r="E76" s="58"/>
      <c r="F76" s="58"/>
      <c r="G76" s="58"/>
      <c r="H76" s="58"/>
    </row>
    <row r="77" spans="2:8" ht="14.25" customHeight="1">
      <c r="B77" s="58"/>
      <c r="C77" s="58"/>
      <c r="D77" s="79"/>
      <c r="E77" s="58"/>
      <c r="F77" s="58"/>
      <c r="G77" s="58"/>
      <c r="H77" s="58"/>
    </row>
    <row r="78" spans="2:8" ht="14.25" customHeight="1">
      <c r="B78" s="58"/>
      <c r="C78" s="58"/>
      <c r="D78" s="79"/>
      <c r="E78" s="58"/>
      <c r="F78" s="58"/>
      <c r="G78" s="58"/>
      <c r="H78" s="58"/>
    </row>
    <row r="79" spans="2:8" ht="14.25" customHeight="1">
      <c r="B79" s="58"/>
      <c r="C79" s="58"/>
      <c r="D79" s="79"/>
      <c r="E79" s="58"/>
      <c r="F79" s="58"/>
      <c r="G79" s="58"/>
      <c r="H79" s="58"/>
    </row>
    <row r="80" spans="2:8" ht="14.25" customHeight="1">
      <c r="B80" s="58"/>
      <c r="C80" s="58"/>
      <c r="D80" s="79"/>
      <c r="E80" s="58"/>
      <c r="F80" s="58"/>
      <c r="G80" s="58"/>
      <c r="H80" s="58"/>
    </row>
    <row r="81" spans="2:8" ht="14.25" customHeight="1">
      <c r="B81" s="58"/>
      <c r="C81" s="58"/>
      <c r="D81" s="79"/>
      <c r="E81" s="58"/>
      <c r="F81" s="58"/>
      <c r="G81" s="58"/>
      <c r="H81" s="58"/>
    </row>
    <row r="82" spans="2:8" ht="14.25" customHeight="1">
      <c r="B82" s="58"/>
      <c r="C82" s="58"/>
      <c r="D82" s="79"/>
      <c r="E82" s="58"/>
      <c r="F82" s="58"/>
      <c r="G82" s="58"/>
      <c r="H82" s="58"/>
    </row>
    <row r="83" spans="2:8" ht="14.25" customHeight="1">
      <c r="B83" s="58"/>
      <c r="C83" s="58"/>
      <c r="D83" s="79"/>
      <c r="E83" s="58"/>
      <c r="F83" s="58"/>
      <c r="G83" s="58"/>
      <c r="H83" s="58"/>
    </row>
    <row r="84" spans="2:8" ht="14.25" customHeight="1">
      <c r="B84" s="58"/>
      <c r="C84" s="58"/>
      <c r="D84" s="79"/>
      <c r="E84" s="58"/>
      <c r="F84" s="58"/>
      <c r="G84" s="58"/>
      <c r="H84" s="58"/>
    </row>
    <row r="85" spans="2:8" ht="14.25" customHeight="1">
      <c r="B85" s="58"/>
      <c r="C85" s="58"/>
      <c r="D85" s="79"/>
      <c r="E85" s="58"/>
      <c r="F85" s="58"/>
      <c r="G85" s="58"/>
      <c r="H85" s="58"/>
    </row>
    <row r="86" spans="2:8" ht="14.25" customHeight="1">
      <c r="B86" s="58"/>
      <c r="C86" s="58"/>
      <c r="D86" s="79"/>
      <c r="E86" s="58"/>
      <c r="F86" s="58"/>
      <c r="G86" s="58"/>
      <c r="H86" s="58"/>
    </row>
    <row r="87" spans="2:8" ht="14.25" customHeight="1">
      <c r="B87" s="58"/>
      <c r="C87" s="58"/>
      <c r="D87" s="79"/>
      <c r="E87" s="58"/>
      <c r="F87" s="58"/>
      <c r="G87" s="58"/>
      <c r="H87" s="58"/>
    </row>
    <row r="88" spans="2:8" ht="14.25" customHeight="1">
      <c r="B88" s="58"/>
      <c r="C88" s="58"/>
      <c r="D88" s="79"/>
      <c r="E88" s="58"/>
      <c r="F88" s="58"/>
      <c r="G88" s="58"/>
      <c r="H88" s="58"/>
    </row>
    <row r="89" spans="2:8" ht="14.25" customHeight="1">
      <c r="B89" s="58"/>
      <c r="C89" s="58"/>
      <c r="D89" s="79"/>
      <c r="E89" s="58"/>
      <c r="F89" s="58"/>
      <c r="G89" s="58"/>
      <c r="H89" s="58"/>
    </row>
    <row r="90" spans="2:8" ht="14.25" customHeight="1">
      <c r="B90" s="58"/>
      <c r="C90" s="58"/>
      <c r="D90" s="79"/>
      <c r="E90" s="58"/>
      <c r="F90" s="58"/>
      <c r="G90" s="58"/>
      <c r="H90" s="58"/>
    </row>
    <row r="91" spans="2:8" ht="14.25" customHeight="1">
      <c r="B91" s="58"/>
      <c r="C91" s="58"/>
      <c r="D91" s="79"/>
      <c r="E91" s="58"/>
      <c r="F91" s="58"/>
      <c r="G91" s="58"/>
      <c r="H91" s="58"/>
    </row>
    <row r="92" spans="2:8" ht="14.25" customHeight="1">
      <c r="B92" s="58"/>
      <c r="C92" s="58"/>
      <c r="D92" s="79"/>
      <c r="E92" s="58"/>
      <c r="F92" s="58"/>
      <c r="G92" s="58"/>
      <c r="H92" s="58"/>
    </row>
    <row r="93" spans="2:8" ht="14.25" customHeight="1">
      <c r="B93" s="58"/>
      <c r="C93" s="58"/>
      <c r="D93" s="79"/>
      <c r="E93" s="58"/>
      <c r="F93" s="58"/>
      <c r="G93" s="58"/>
      <c r="H93" s="58"/>
    </row>
    <row r="94" spans="2:8" ht="14.25" customHeight="1">
      <c r="B94" s="58"/>
      <c r="C94" s="58"/>
      <c r="D94" s="79"/>
      <c r="E94" s="58"/>
      <c r="F94" s="58"/>
      <c r="G94" s="58"/>
      <c r="H94" s="58"/>
    </row>
    <row r="95" spans="2:8" ht="14.25" customHeight="1">
      <c r="B95" s="58"/>
      <c r="C95" s="58"/>
      <c r="D95" s="79"/>
      <c r="E95" s="58"/>
      <c r="F95" s="58"/>
      <c r="G95" s="58"/>
      <c r="H95" s="58"/>
    </row>
    <row r="96" spans="2:8" ht="14.25" customHeight="1">
      <c r="B96" s="58"/>
      <c r="C96" s="58"/>
      <c r="D96" s="79"/>
      <c r="E96" s="58"/>
      <c r="F96" s="58"/>
      <c r="G96" s="58"/>
      <c r="H96" s="58"/>
    </row>
    <row r="97" spans="2:8" ht="14.25" customHeight="1">
      <c r="B97" s="58"/>
      <c r="C97" s="58"/>
      <c r="D97" s="79"/>
      <c r="E97" s="58"/>
      <c r="F97" s="58"/>
      <c r="G97" s="58"/>
      <c r="H97" s="58"/>
    </row>
    <row r="98" spans="2:8" ht="14.25" customHeight="1">
      <c r="B98" s="58"/>
      <c r="C98" s="58"/>
      <c r="D98" s="79"/>
      <c r="E98" s="58"/>
      <c r="F98" s="58"/>
      <c r="G98" s="58"/>
      <c r="H98" s="58"/>
    </row>
    <row r="99" spans="2:8" ht="14.25" customHeight="1">
      <c r="B99" s="58"/>
      <c r="C99" s="58"/>
      <c r="D99" s="79"/>
      <c r="E99" s="58"/>
      <c r="F99" s="58"/>
      <c r="G99" s="58"/>
      <c r="H99" s="58"/>
    </row>
    <row r="100" spans="2:8" ht="14.25" customHeight="1">
      <c r="B100" s="58"/>
      <c r="C100" s="58"/>
      <c r="D100" s="79"/>
      <c r="E100" s="58"/>
      <c r="F100" s="58"/>
      <c r="G100" s="58"/>
      <c r="H100" s="58"/>
    </row>
    <row r="101" spans="2:8" ht="14.25" customHeight="1">
      <c r="B101" s="58"/>
      <c r="C101" s="58"/>
      <c r="D101" s="79"/>
      <c r="E101" s="58"/>
      <c r="F101" s="58"/>
      <c r="G101" s="58"/>
      <c r="H101" s="58"/>
    </row>
    <row r="102" spans="2:8" ht="14.25" customHeight="1">
      <c r="B102" s="58"/>
      <c r="C102" s="58"/>
      <c r="D102" s="79"/>
      <c r="E102" s="58"/>
      <c r="F102" s="58"/>
      <c r="G102" s="58"/>
      <c r="H102" s="58"/>
    </row>
    <row r="103" spans="2:8" ht="14.25" customHeight="1">
      <c r="B103" s="58"/>
      <c r="C103" s="58"/>
      <c r="D103" s="79"/>
      <c r="E103" s="58"/>
      <c r="F103" s="58"/>
      <c r="G103" s="58"/>
      <c r="H103" s="58"/>
    </row>
    <row r="104" spans="2:8" ht="14.25" customHeight="1">
      <c r="B104" s="58"/>
      <c r="C104" s="58"/>
      <c r="D104" s="79"/>
      <c r="E104" s="58"/>
      <c r="F104" s="58"/>
      <c r="G104" s="58"/>
      <c r="H104" s="58"/>
    </row>
    <row r="105" spans="2:8" ht="14.25" customHeight="1">
      <c r="B105" s="58"/>
      <c r="C105" s="58"/>
      <c r="D105" s="79"/>
      <c r="E105" s="58"/>
      <c r="F105" s="58"/>
      <c r="G105" s="58"/>
      <c r="H105" s="58"/>
    </row>
    <row r="106" spans="2:8" ht="14.25" customHeight="1">
      <c r="B106" s="58"/>
      <c r="C106" s="58"/>
      <c r="D106" s="79"/>
      <c r="E106" s="58"/>
      <c r="F106" s="58"/>
      <c r="G106" s="58"/>
      <c r="H106" s="58"/>
    </row>
    <row r="107" spans="2:8" ht="14.25" customHeight="1">
      <c r="B107" s="58"/>
      <c r="C107" s="58"/>
      <c r="D107" s="79"/>
      <c r="E107" s="58"/>
      <c r="F107" s="58"/>
      <c r="G107" s="58"/>
      <c r="H107" s="58"/>
    </row>
    <row r="108" spans="2:8" ht="14.25" customHeight="1">
      <c r="B108" s="58"/>
      <c r="C108" s="58"/>
      <c r="D108" s="79"/>
      <c r="E108" s="58"/>
      <c r="F108" s="58"/>
      <c r="G108" s="58"/>
      <c r="H108" s="58"/>
    </row>
    <row r="109" spans="2:8" ht="14.25" customHeight="1">
      <c r="B109" s="58"/>
      <c r="C109" s="58"/>
      <c r="D109" s="79"/>
      <c r="E109" s="58"/>
      <c r="F109" s="58"/>
      <c r="G109" s="58"/>
      <c r="H109" s="58"/>
    </row>
    <row r="110" spans="2:8" ht="14.25" customHeight="1">
      <c r="B110" s="58"/>
      <c r="C110" s="58"/>
      <c r="D110" s="79"/>
      <c r="E110" s="58"/>
      <c r="F110" s="58"/>
      <c r="G110" s="58"/>
      <c r="H110" s="58"/>
    </row>
    <row r="111" spans="2:8" ht="14.25" customHeight="1">
      <c r="B111" s="58"/>
      <c r="C111" s="58"/>
      <c r="D111" s="79"/>
      <c r="E111" s="58"/>
      <c r="F111" s="58"/>
      <c r="G111" s="58"/>
      <c r="H111" s="58"/>
    </row>
    <row r="112" spans="2:8" ht="14.25" customHeight="1">
      <c r="B112" s="58"/>
      <c r="C112" s="58"/>
      <c r="D112" s="79"/>
      <c r="E112" s="58"/>
      <c r="F112" s="58"/>
      <c r="G112" s="58"/>
      <c r="H112" s="58"/>
    </row>
    <row r="113" spans="2:8" ht="14.25" customHeight="1">
      <c r="B113" s="58"/>
      <c r="C113" s="58"/>
      <c r="D113" s="79"/>
      <c r="E113" s="58"/>
      <c r="F113" s="58"/>
      <c r="G113" s="58"/>
      <c r="H113" s="58"/>
    </row>
    <row r="114" spans="2:8" ht="14.25" customHeight="1">
      <c r="B114" s="58"/>
      <c r="C114" s="58"/>
      <c r="D114" s="79"/>
      <c r="E114" s="58"/>
      <c r="F114" s="58"/>
      <c r="G114" s="58"/>
      <c r="H114" s="58"/>
    </row>
    <row r="115" spans="2:8" ht="14.25" customHeight="1">
      <c r="B115" s="58"/>
      <c r="C115" s="58"/>
      <c r="D115" s="79"/>
      <c r="E115" s="58"/>
      <c r="F115" s="58"/>
      <c r="G115" s="58"/>
      <c r="H115" s="58"/>
    </row>
    <row r="116" spans="2:8" ht="14.25" customHeight="1">
      <c r="B116" s="58"/>
      <c r="C116" s="58"/>
      <c r="D116" s="79"/>
      <c r="E116" s="58"/>
      <c r="F116" s="58"/>
      <c r="G116" s="58"/>
      <c r="H116" s="58"/>
    </row>
    <row r="117" spans="2:8" ht="14.25" customHeight="1">
      <c r="B117" s="58"/>
      <c r="C117" s="58"/>
      <c r="D117" s="79"/>
      <c r="E117" s="58"/>
      <c r="F117" s="58"/>
      <c r="G117" s="58"/>
      <c r="H117" s="58"/>
    </row>
    <row r="118" spans="2:8" ht="14.25" customHeight="1">
      <c r="B118" s="58"/>
      <c r="C118" s="58"/>
      <c r="D118" s="79"/>
      <c r="E118" s="58"/>
      <c r="F118" s="58"/>
      <c r="G118" s="58"/>
      <c r="H118" s="58"/>
    </row>
    <row r="119" spans="2:8" ht="14.25" customHeight="1">
      <c r="B119" s="58"/>
      <c r="C119" s="58"/>
      <c r="D119" s="79"/>
      <c r="E119" s="58"/>
      <c r="F119" s="58"/>
      <c r="G119" s="58"/>
      <c r="H119" s="58"/>
    </row>
    <row r="120" spans="2:8" ht="14.25" customHeight="1">
      <c r="B120" s="58"/>
      <c r="C120" s="58"/>
      <c r="D120" s="79"/>
      <c r="E120" s="58"/>
      <c r="F120" s="58"/>
      <c r="G120" s="58"/>
      <c r="H120" s="58"/>
    </row>
    <row r="121" spans="2:8" ht="14.25" customHeight="1">
      <c r="B121" s="58"/>
      <c r="C121" s="58"/>
      <c r="D121" s="79"/>
      <c r="E121" s="58"/>
      <c r="F121" s="58"/>
      <c r="G121" s="58"/>
      <c r="H121" s="58"/>
    </row>
    <row r="122" spans="2:8" ht="14.25" customHeight="1">
      <c r="B122" s="58"/>
      <c r="C122" s="58"/>
      <c r="D122" s="79"/>
      <c r="E122" s="58"/>
      <c r="F122" s="58"/>
      <c r="G122" s="58"/>
      <c r="H122" s="58"/>
    </row>
    <row r="123" spans="2:8" ht="14.25" customHeight="1">
      <c r="B123" s="58"/>
      <c r="C123" s="58"/>
      <c r="D123" s="79"/>
      <c r="E123" s="58"/>
      <c r="F123" s="58"/>
      <c r="G123" s="58"/>
      <c r="H123" s="58"/>
    </row>
    <row r="124" spans="2:8" ht="14.25" customHeight="1">
      <c r="B124" s="58"/>
      <c r="C124" s="58"/>
      <c r="D124" s="79"/>
      <c r="E124" s="58"/>
      <c r="F124" s="58"/>
      <c r="G124" s="58"/>
      <c r="H124" s="58"/>
    </row>
    <row r="125" spans="2:8" ht="14.25" customHeight="1">
      <c r="B125" s="58"/>
      <c r="C125" s="58"/>
      <c r="D125" s="79"/>
      <c r="E125" s="58"/>
      <c r="F125" s="58"/>
      <c r="G125" s="58"/>
      <c r="H125" s="58"/>
    </row>
    <row r="126" spans="2:8" ht="14.25" customHeight="1">
      <c r="B126" s="58"/>
      <c r="C126" s="58"/>
      <c r="D126" s="79"/>
      <c r="E126" s="58"/>
      <c r="F126" s="58"/>
      <c r="G126" s="58"/>
      <c r="H126" s="58"/>
    </row>
    <row r="127" spans="2:8" ht="14.25" customHeight="1">
      <c r="B127" s="58"/>
      <c r="C127" s="58"/>
      <c r="D127" s="79"/>
      <c r="E127" s="58"/>
      <c r="F127" s="58"/>
      <c r="G127" s="58"/>
      <c r="H127" s="58"/>
    </row>
    <row r="128" spans="2:8" ht="14.25" customHeight="1">
      <c r="B128" s="58"/>
      <c r="C128" s="58"/>
      <c r="D128" s="79"/>
      <c r="E128" s="58"/>
      <c r="F128" s="58"/>
      <c r="G128" s="58"/>
      <c r="H128" s="58"/>
    </row>
    <row r="129" spans="2:8" ht="14.25" customHeight="1">
      <c r="B129" s="58"/>
      <c r="C129" s="58"/>
      <c r="D129" s="79"/>
      <c r="E129" s="58"/>
      <c r="F129" s="58"/>
      <c r="G129" s="58"/>
      <c r="H129" s="58"/>
    </row>
    <row r="130" spans="2:8" ht="14.25" customHeight="1">
      <c r="B130" s="58"/>
      <c r="C130" s="58"/>
      <c r="D130" s="79"/>
      <c r="E130" s="58"/>
      <c r="F130" s="58"/>
      <c r="G130" s="58"/>
      <c r="H130" s="58"/>
    </row>
    <row r="131" spans="2:8" ht="14.25" customHeight="1">
      <c r="B131" s="58"/>
      <c r="C131" s="58"/>
      <c r="D131" s="79"/>
      <c r="E131" s="58"/>
      <c r="F131" s="58"/>
      <c r="G131" s="58"/>
      <c r="H131" s="58"/>
    </row>
    <row r="132" spans="2:8" ht="14.25" customHeight="1">
      <c r="B132" s="58"/>
      <c r="C132" s="58"/>
      <c r="D132" s="79"/>
      <c r="E132" s="58"/>
      <c r="F132" s="58"/>
      <c r="G132" s="58"/>
      <c r="H132" s="58"/>
    </row>
    <row r="133" spans="2:8" ht="14.25" customHeight="1">
      <c r="B133" s="58"/>
      <c r="C133" s="58"/>
      <c r="D133" s="79"/>
      <c r="E133" s="58"/>
      <c r="F133" s="58"/>
      <c r="G133" s="58"/>
      <c r="H133" s="58"/>
    </row>
    <row r="134" spans="2:8" ht="14.25" customHeight="1">
      <c r="B134" s="58"/>
      <c r="C134" s="58"/>
      <c r="D134" s="79"/>
      <c r="E134" s="58"/>
      <c r="F134" s="58"/>
      <c r="G134" s="58"/>
      <c r="H134" s="58"/>
    </row>
    <row r="135" spans="2:8" ht="14.25" customHeight="1">
      <c r="B135" s="58"/>
      <c r="C135" s="58"/>
      <c r="D135" s="79"/>
      <c r="E135" s="58"/>
      <c r="F135" s="58"/>
      <c r="G135" s="58"/>
      <c r="H135" s="58"/>
    </row>
    <row r="136" spans="2:8" ht="14.25" customHeight="1">
      <c r="B136" s="58"/>
      <c r="C136" s="58"/>
      <c r="D136" s="79"/>
      <c r="E136" s="58"/>
      <c r="F136" s="58"/>
      <c r="G136" s="58"/>
      <c r="H136" s="58"/>
    </row>
    <row r="137" spans="2:8" ht="14.25" customHeight="1">
      <c r="B137" s="58"/>
      <c r="C137" s="58"/>
      <c r="D137" s="79"/>
      <c r="E137" s="58"/>
      <c r="F137" s="58"/>
      <c r="G137" s="58"/>
      <c r="H137" s="58"/>
    </row>
    <row r="138" spans="2:8" ht="14.25" customHeight="1">
      <c r="B138" s="58"/>
      <c r="C138" s="58"/>
      <c r="D138" s="79"/>
      <c r="E138" s="58"/>
      <c r="F138" s="58"/>
      <c r="G138" s="58"/>
      <c r="H138" s="58"/>
    </row>
    <row r="139" spans="2:8" ht="14.25" customHeight="1">
      <c r="B139" s="58"/>
      <c r="C139" s="58"/>
      <c r="D139" s="79"/>
      <c r="E139" s="58"/>
      <c r="F139" s="58"/>
      <c r="G139" s="58"/>
      <c r="H139" s="58"/>
    </row>
    <row r="140" spans="2:8" ht="14.25" customHeight="1">
      <c r="B140" s="58"/>
      <c r="C140" s="58"/>
      <c r="D140" s="79"/>
      <c r="E140" s="58"/>
      <c r="F140" s="58"/>
      <c r="G140" s="58"/>
      <c r="H140" s="58"/>
    </row>
    <row r="141" spans="2:8" ht="14.25" customHeight="1">
      <c r="B141" s="58"/>
      <c r="C141" s="58"/>
      <c r="D141" s="79"/>
      <c r="E141" s="58"/>
      <c r="F141" s="58"/>
      <c r="G141" s="58"/>
      <c r="H141" s="58"/>
    </row>
    <row r="142" spans="2:8" ht="14.25" customHeight="1">
      <c r="B142" s="58"/>
      <c r="C142" s="58"/>
      <c r="D142" s="79"/>
      <c r="E142" s="58"/>
      <c r="F142" s="58"/>
      <c r="G142" s="58"/>
      <c r="H142" s="58"/>
    </row>
    <row r="143" spans="2:8" ht="14.25" customHeight="1">
      <c r="B143" s="58"/>
      <c r="C143" s="58"/>
      <c r="D143" s="79"/>
      <c r="E143" s="58"/>
      <c r="F143" s="58"/>
      <c r="G143" s="58"/>
      <c r="H143" s="58"/>
    </row>
    <row r="144" spans="2:8" ht="14.25" customHeight="1">
      <c r="B144" s="58"/>
      <c r="C144" s="58"/>
      <c r="D144" s="79"/>
      <c r="E144" s="58"/>
      <c r="F144" s="58"/>
      <c r="G144" s="58"/>
      <c r="H144" s="58"/>
    </row>
    <row r="145" spans="2:8" ht="14.25" customHeight="1">
      <c r="B145" s="58"/>
      <c r="C145" s="58"/>
      <c r="D145" s="79"/>
      <c r="E145" s="58"/>
      <c r="F145" s="58"/>
      <c r="G145" s="58"/>
      <c r="H145" s="58"/>
    </row>
    <row r="146" spans="2:8" ht="14.25" customHeight="1">
      <c r="B146" s="58"/>
      <c r="C146" s="58"/>
      <c r="D146" s="79"/>
      <c r="E146" s="58"/>
      <c r="F146" s="58"/>
      <c r="G146" s="58"/>
      <c r="H146" s="58"/>
    </row>
    <row r="147" spans="2:8" ht="14.25" customHeight="1">
      <c r="B147" s="58"/>
      <c r="C147" s="58"/>
      <c r="D147" s="79"/>
      <c r="E147" s="58"/>
      <c r="F147" s="58"/>
      <c r="G147" s="58"/>
      <c r="H147" s="58"/>
    </row>
    <row r="148" spans="2:8" ht="14.25" customHeight="1">
      <c r="B148" s="58"/>
      <c r="C148" s="58"/>
      <c r="D148" s="79"/>
      <c r="E148" s="58"/>
      <c r="F148" s="58"/>
      <c r="G148" s="58"/>
      <c r="H148" s="58"/>
    </row>
    <row r="149" spans="2:8" ht="14.25" customHeight="1"/>
    <row r="150" spans="2:8" ht="14.25" customHeight="1"/>
    <row r="151" spans="2:8" ht="14.25" customHeight="1"/>
    <row r="152" spans="2:8" ht="14.25" customHeight="1"/>
    <row r="153" spans="2:8" ht="14.25" customHeight="1"/>
    <row r="154" spans="2:8" ht="14.25" customHeight="1"/>
    <row r="155" spans="2:8" ht="14.25" customHeight="1"/>
    <row r="156" spans="2:8" ht="14.25" customHeight="1"/>
    <row r="157" spans="2:8" ht="14.25" customHeight="1"/>
    <row r="158" spans="2:8" ht="14.25" customHeight="1"/>
    <row r="159" spans="2:8" ht="14.25" customHeight="1"/>
    <row r="160" spans="2:8"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autoFilter ref="B5:H5" xr:uid="{B90C75E5-BDB6-4E20-ADFA-E064C1FE0D58}"/>
  <mergeCells count="1">
    <mergeCell ref="B3:H3"/>
  </mergeCells>
  <dataValidations count="1">
    <dataValidation type="list" allowBlank="1" showInputMessage="1" showErrorMessage="1" sqref="F6:F26" xr:uid="{0BD25F6E-0422-43EA-8EA6-8AE2E4292844}">
      <formula1>"MANTTO. MECÁNICO PLANTA RELAVES,FACILIDADES GENERALES,MANTTO. ELÉCTRICO,INSTRUMENTACIÓN"</formula1>
    </dataValidation>
  </dataValidations>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C75E5-BDB6-4E20-ADFA-E064C1FE0D58}">
  <sheetPr codeName="Hoja5">
    <tabColor rgb="FF002060"/>
  </sheetPr>
  <dimension ref="B1:K1041"/>
  <sheetViews>
    <sheetView topLeftCell="A13" workbookViewId="0">
      <selection activeCell="I14" sqref="I14"/>
    </sheetView>
  </sheetViews>
  <sheetFormatPr baseColWidth="10" defaultColWidth="14.42578125" defaultRowHeight="15"/>
  <cols>
    <col min="1" max="1" width="10.7109375" customWidth="1"/>
    <col min="2" max="2" width="17.7109375" customWidth="1"/>
    <col min="3" max="3" width="16.140625" customWidth="1"/>
    <col min="4" max="4" width="30.28515625" customWidth="1"/>
    <col min="5" max="5" width="111.140625" customWidth="1"/>
    <col min="6" max="6" width="25.140625" customWidth="1"/>
    <col min="7" max="7" width="18.5703125" customWidth="1"/>
    <col min="8" max="10" width="10.7109375" customWidth="1"/>
    <col min="11" max="11" width="26.7109375" customWidth="1"/>
    <col min="12" max="27" width="10.7109375" customWidth="1"/>
  </cols>
  <sheetData>
    <row r="1" spans="2:11" ht="15.75">
      <c r="J1" s="21"/>
    </row>
    <row r="2" spans="2:11">
      <c r="J2" s="26"/>
      <c r="K2" s="27" t="s">
        <v>921</v>
      </c>
    </row>
    <row r="3" spans="2:11">
      <c r="J3" s="26"/>
      <c r="K3" s="27" t="s">
        <v>924</v>
      </c>
    </row>
    <row r="4" spans="2:11">
      <c r="E4" s="1470"/>
      <c r="F4" s="1470"/>
      <c r="J4" s="26"/>
      <c r="K4" s="27" t="s">
        <v>927</v>
      </c>
    </row>
    <row r="5" spans="2:11">
      <c r="E5" s="1470"/>
      <c r="F5" s="1470"/>
      <c r="J5" s="26"/>
      <c r="K5" s="27" t="s">
        <v>931</v>
      </c>
    </row>
    <row r="6" spans="2:11" ht="27" thickBot="1">
      <c r="B6" s="1967" t="s">
        <v>910</v>
      </c>
      <c r="C6" s="1967"/>
      <c r="D6" s="1967"/>
      <c r="E6" s="1967"/>
      <c r="F6" s="1967"/>
      <c r="G6" s="1967"/>
      <c r="H6" s="1967"/>
    </row>
    <row r="7" spans="2:11" ht="14.25" customHeight="1"/>
    <row r="8" spans="2:11" ht="14.25" customHeight="1">
      <c r="B8" s="52" t="s">
        <v>911</v>
      </c>
      <c r="C8" s="48" t="s">
        <v>912</v>
      </c>
      <c r="D8" s="48" t="s">
        <v>335</v>
      </c>
      <c r="E8" s="48" t="s">
        <v>913</v>
      </c>
      <c r="F8" s="48" t="s">
        <v>914</v>
      </c>
      <c r="G8" s="53" t="s">
        <v>531</v>
      </c>
      <c r="H8" s="48" t="s">
        <v>915</v>
      </c>
      <c r="J8" s="7">
        <v>1</v>
      </c>
      <c r="K8" s="7" t="s">
        <v>944</v>
      </c>
    </row>
    <row r="9" spans="2:11" ht="14.25" customHeight="1">
      <c r="B9" s="108">
        <v>46357</v>
      </c>
      <c r="C9" s="109">
        <v>10019198</v>
      </c>
      <c r="D9" s="109" t="s">
        <v>1533</v>
      </c>
      <c r="E9" s="110" t="s">
        <v>1534</v>
      </c>
      <c r="F9" s="110" t="s">
        <v>1535</v>
      </c>
      <c r="G9" s="109" t="s">
        <v>1536</v>
      </c>
      <c r="H9" s="111" t="s">
        <v>1537</v>
      </c>
    </row>
    <row r="10" spans="2:11" ht="14.25" customHeight="1">
      <c r="B10" s="55">
        <v>46003</v>
      </c>
      <c r="C10" s="56">
        <v>10019442</v>
      </c>
      <c r="D10" s="56" t="s">
        <v>1533</v>
      </c>
      <c r="E10" s="50" t="s">
        <v>1538</v>
      </c>
      <c r="F10" s="161" t="s">
        <v>1535</v>
      </c>
      <c r="G10" s="56" t="s">
        <v>1536</v>
      </c>
      <c r="H10" s="54" t="s">
        <v>924</v>
      </c>
    </row>
    <row r="11" spans="2:11" ht="14.25" customHeight="1">
      <c r="B11" s="55" t="s">
        <v>811</v>
      </c>
      <c r="C11" s="56">
        <v>10019443</v>
      </c>
      <c r="D11" s="56" t="s">
        <v>1533</v>
      </c>
      <c r="E11" s="50" t="s">
        <v>1539</v>
      </c>
      <c r="F11" s="161" t="s">
        <v>1535</v>
      </c>
      <c r="G11" s="56" t="s">
        <v>1536</v>
      </c>
      <c r="H11" s="54" t="s">
        <v>931</v>
      </c>
    </row>
    <row r="12" spans="2:11" ht="14.25" customHeight="1">
      <c r="B12" s="55" t="s">
        <v>1540</v>
      </c>
      <c r="C12" s="56">
        <v>10019878</v>
      </c>
      <c r="D12" s="56" t="s">
        <v>1533</v>
      </c>
      <c r="E12" s="50" t="s">
        <v>1541</v>
      </c>
      <c r="F12" s="161" t="s">
        <v>1535</v>
      </c>
      <c r="G12" s="56" t="s">
        <v>1536</v>
      </c>
      <c r="H12" s="54" t="s">
        <v>924</v>
      </c>
    </row>
    <row r="13" spans="2:11" ht="14.25" customHeight="1">
      <c r="B13" s="55" t="s">
        <v>1408</v>
      </c>
      <c r="C13" s="56">
        <v>10021173</v>
      </c>
      <c r="D13" s="56" t="s">
        <v>1533</v>
      </c>
      <c r="E13" s="50" t="s">
        <v>1542</v>
      </c>
      <c r="F13" s="50" t="s">
        <v>1493</v>
      </c>
      <c r="G13" s="56" t="s">
        <v>1536</v>
      </c>
      <c r="H13" s="54" t="s">
        <v>924</v>
      </c>
    </row>
    <row r="14" spans="2:11" ht="14.25" customHeight="1">
      <c r="B14" s="55" t="s">
        <v>964</v>
      </c>
      <c r="C14" s="56">
        <v>20005892</v>
      </c>
      <c r="D14" s="56" t="s">
        <v>1533</v>
      </c>
      <c r="E14" s="50" t="s">
        <v>1543</v>
      </c>
      <c r="F14" s="50" t="s">
        <v>1544</v>
      </c>
      <c r="G14" s="56" t="s">
        <v>1536</v>
      </c>
      <c r="H14" s="54" t="s">
        <v>924</v>
      </c>
    </row>
    <row r="15" spans="2:11" ht="14.25" customHeight="1">
      <c r="B15" s="55" t="s">
        <v>964</v>
      </c>
      <c r="C15" s="56">
        <v>20005893</v>
      </c>
      <c r="D15" s="56" t="s">
        <v>1533</v>
      </c>
      <c r="E15" s="49" t="s">
        <v>1545</v>
      </c>
      <c r="F15" s="161" t="s">
        <v>1535</v>
      </c>
      <c r="G15" s="56" t="s">
        <v>1536</v>
      </c>
      <c r="H15" s="54" t="s">
        <v>921</v>
      </c>
    </row>
    <row r="16" spans="2:11" ht="14.25" customHeight="1">
      <c r="B16" s="55" t="s">
        <v>1546</v>
      </c>
      <c r="C16" s="56">
        <v>20006305</v>
      </c>
      <c r="D16" s="56" t="s">
        <v>1533</v>
      </c>
      <c r="E16" s="49" t="s">
        <v>1547</v>
      </c>
      <c r="F16" s="49" t="s">
        <v>1544</v>
      </c>
      <c r="G16" s="56" t="s">
        <v>1536</v>
      </c>
      <c r="H16" s="54" t="s">
        <v>924</v>
      </c>
    </row>
    <row r="17" spans="2:8" ht="14.25" customHeight="1">
      <c r="B17" s="55">
        <v>46083</v>
      </c>
      <c r="C17" s="56">
        <v>30003044</v>
      </c>
      <c r="D17" s="56" t="s">
        <v>1533</v>
      </c>
      <c r="E17" s="161" t="s">
        <v>1548</v>
      </c>
      <c r="F17" s="161" t="s">
        <v>1544</v>
      </c>
      <c r="G17" s="56" t="s">
        <v>1536</v>
      </c>
      <c r="H17" s="54" t="s">
        <v>924</v>
      </c>
    </row>
    <row r="18" spans="2:8" ht="14.25" customHeight="1">
      <c r="B18" s="55" t="s">
        <v>956</v>
      </c>
      <c r="C18" s="56">
        <v>60007566</v>
      </c>
      <c r="D18" s="56" t="s">
        <v>1533</v>
      </c>
      <c r="E18" s="161" t="s">
        <v>1549</v>
      </c>
      <c r="F18" s="161" t="s">
        <v>1550</v>
      </c>
      <c r="G18" s="56" t="s">
        <v>1536</v>
      </c>
      <c r="H18" s="54" t="s">
        <v>921</v>
      </c>
    </row>
    <row r="19" spans="2:8" ht="14.25" customHeight="1">
      <c r="B19" s="55">
        <v>46113</v>
      </c>
      <c r="C19" s="56">
        <v>60007833</v>
      </c>
      <c r="D19" s="56" t="s">
        <v>1533</v>
      </c>
      <c r="E19" s="161" t="s">
        <v>1551</v>
      </c>
      <c r="F19" s="161" t="s">
        <v>1493</v>
      </c>
      <c r="G19" s="56" t="s">
        <v>1536</v>
      </c>
      <c r="H19" s="54" t="s">
        <v>924</v>
      </c>
    </row>
    <row r="20" spans="2:8" ht="14.25" customHeight="1">
      <c r="B20" s="55">
        <v>46113</v>
      </c>
      <c r="C20" s="56">
        <v>60007834</v>
      </c>
      <c r="D20" s="56" t="s">
        <v>1533</v>
      </c>
      <c r="E20" s="161" t="s">
        <v>1552</v>
      </c>
      <c r="F20" s="161" t="s">
        <v>1493</v>
      </c>
      <c r="G20" s="56" t="s">
        <v>1536</v>
      </c>
      <c r="H20" s="54" t="s">
        <v>924</v>
      </c>
    </row>
    <row r="21" spans="2:8" ht="14.25" customHeight="1">
      <c r="B21" s="55">
        <v>46113</v>
      </c>
      <c r="C21" s="56">
        <v>60007835</v>
      </c>
      <c r="D21" s="56" t="s">
        <v>1533</v>
      </c>
      <c r="E21" s="161" t="s">
        <v>1553</v>
      </c>
      <c r="F21" s="161" t="s">
        <v>1493</v>
      </c>
      <c r="G21" s="56" t="s">
        <v>1536</v>
      </c>
      <c r="H21" s="54" t="s">
        <v>924</v>
      </c>
    </row>
    <row r="22" spans="2:8" ht="14.25" customHeight="1">
      <c r="B22" s="55" t="s">
        <v>811</v>
      </c>
      <c r="C22" s="56">
        <v>60008124</v>
      </c>
      <c r="D22" s="56" t="s">
        <v>1533</v>
      </c>
      <c r="E22" s="161" t="s">
        <v>1554</v>
      </c>
      <c r="F22" s="161" t="s">
        <v>1535</v>
      </c>
      <c r="G22" s="56" t="s">
        <v>1536</v>
      </c>
      <c r="H22" s="54" t="s">
        <v>931</v>
      </c>
    </row>
    <row r="23" spans="2:8" ht="14.25" customHeight="1">
      <c r="B23" s="108" t="s">
        <v>1540</v>
      </c>
      <c r="C23" s="109">
        <v>60008338</v>
      </c>
      <c r="D23" s="109" t="s">
        <v>1533</v>
      </c>
      <c r="E23" s="112" t="s">
        <v>1555</v>
      </c>
      <c r="F23" s="112" t="s">
        <v>1493</v>
      </c>
      <c r="G23" s="109" t="s">
        <v>1536</v>
      </c>
      <c r="H23" s="111" t="s">
        <v>1537</v>
      </c>
    </row>
    <row r="24" spans="2:8" ht="14.25" customHeight="1">
      <c r="B24" s="55">
        <v>46144</v>
      </c>
      <c r="C24" s="56">
        <v>10020702</v>
      </c>
      <c r="D24" s="56" t="s">
        <v>1556</v>
      </c>
      <c r="E24" s="161" t="s">
        <v>1557</v>
      </c>
      <c r="F24" s="161" t="s">
        <v>1535</v>
      </c>
      <c r="G24" s="56" t="s">
        <v>1536</v>
      </c>
      <c r="H24" s="54" t="s">
        <v>924</v>
      </c>
    </row>
    <row r="25" spans="2:8" ht="14.25" customHeight="1">
      <c r="B25" s="55">
        <v>45686</v>
      </c>
      <c r="C25" s="56">
        <v>10001125</v>
      </c>
      <c r="D25" s="56" t="s">
        <v>1556</v>
      </c>
      <c r="E25" s="49" t="s">
        <v>1558</v>
      </c>
      <c r="F25" s="49" t="s">
        <v>1544</v>
      </c>
      <c r="G25" s="56" t="s">
        <v>1536</v>
      </c>
      <c r="H25" s="54" t="s">
        <v>921</v>
      </c>
    </row>
    <row r="26" spans="2:8" ht="14.25" customHeight="1">
      <c r="B26" s="108">
        <v>45828</v>
      </c>
      <c r="C26" s="109">
        <v>60002646</v>
      </c>
      <c r="D26" s="109" t="s">
        <v>1556</v>
      </c>
      <c r="E26" s="112" t="s">
        <v>1559</v>
      </c>
      <c r="F26" s="112" t="s">
        <v>1535</v>
      </c>
      <c r="G26" s="109" t="s">
        <v>1536</v>
      </c>
      <c r="H26" s="111" t="s">
        <v>927</v>
      </c>
    </row>
    <row r="27" spans="2:8" ht="14.25" customHeight="1">
      <c r="B27" s="55">
        <v>45690</v>
      </c>
      <c r="C27" s="56">
        <v>10001382</v>
      </c>
      <c r="D27" s="56" t="s">
        <v>1556</v>
      </c>
      <c r="E27" s="50" t="s">
        <v>1560</v>
      </c>
      <c r="F27" s="161" t="s">
        <v>1535</v>
      </c>
      <c r="G27" s="56" t="s">
        <v>1536</v>
      </c>
      <c r="H27" s="54" t="s">
        <v>924</v>
      </c>
    </row>
    <row r="28" spans="2:8" ht="14.25" customHeight="1">
      <c r="B28" s="108">
        <v>45956</v>
      </c>
      <c r="C28" s="109">
        <v>10014914</v>
      </c>
      <c r="D28" s="109" t="s">
        <v>1561</v>
      </c>
      <c r="E28" s="112" t="s">
        <v>1562</v>
      </c>
      <c r="F28" s="112" t="s">
        <v>1535</v>
      </c>
      <c r="G28" s="109" t="s">
        <v>1536</v>
      </c>
      <c r="H28" s="111" t="s">
        <v>1537</v>
      </c>
    </row>
    <row r="29" spans="2:8" ht="14.25" customHeight="1">
      <c r="B29" s="55">
        <v>45858</v>
      </c>
      <c r="C29" s="56">
        <v>60003290</v>
      </c>
      <c r="D29" s="56" t="s">
        <v>1561</v>
      </c>
      <c r="E29" s="50" t="s">
        <v>1560</v>
      </c>
      <c r="F29" s="50" t="s">
        <v>1535</v>
      </c>
      <c r="G29" s="56" t="s">
        <v>1536</v>
      </c>
      <c r="H29" s="54" t="s">
        <v>924</v>
      </c>
    </row>
    <row r="30" spans="2:8" ht="14.25" customHeight="1">
      <c r="B30" s="55">
        <v>45900</v>
      </c>
      <c r="C30" s="56">
        <v>30001820</v>
      </c>
      <c r="D30" s="56" t="s">
        <v>1561</v>
      </c>
      <c r="E30" s="49" t="s">
        <v>1563</v>
      </c>
      <c r="F30" s="49" t="s">
        <v>1564</v>
      </c>
      <c r="G30" s="56" t="s">
        <v>1536</v>
      </c>
      <c r="H30" s="54" t="s">
        <v>921</v>
      </c>
    </row>
    <row r="31" spans="2:8" ht="14.25" customHeight="1">
      <c r="B31" s="163">
        <v>45871</v>
      </c>
      <c r="C31" s="164">
        <v>20003714</v>
      </c>
      <c r="D31" s="164" t="s">
        <v>1561</v>
      </c>
      <c r="E31" s="165" t="s">
        <v>1565</v>
      </c>
      <c r="F31" s="165" t="s">
        <v>1544</v>
      </c>
      <c r="G31" s="164" t="s">
        <v>1536</v>
      </c>
      <c r="H31" s="166" t="s">
        <v>921</v>
      </c>
    </row>
    <row r="32" spans="2:8" ht="14.25" customHeight="1">
      <c r="B32" s="193" t="s">
        <v>1566</v>
      </c>
      <c r="C32" s="193">
        <v>20006304</v>
      </c>
      <c r="D32" s="17" t="s">
        <v>1567</v>
      </c>
      <c r="E32" s="195" t="s">
        <v>1568</v>
      </c>
      <c r="F32" s="195" t="s">
        <v>1569</v>
      </c>
      <c r="G32" s="162" t="s">
        <v>1536</v>
      </c>
      <c r="H32" s="195" t="s">
        <v>1537</v>
      </c>
    </row>
    <row r="33" spans="2:8" ht="14.25" customHeight="1">
      <c r="B33" s="76" t="s">
        <v>811</v>
      </c>
      <c r="C33" s="76">
        <v>30002936</v>
      </c>
      <c r="D33" s="17" t="s">
        <v>1567</v>
      </c>
      <c r="E33" s="77" t="s">
        <v>1570</v>
      </c>
      <c r="F33" s="77" t="s">
        <v>1535</v>
      </c>
      <c r="G33" s="17" t="s">
        <v>1536</v>
      </c>
      <c r="H33" s="77"/>
    </row>
    <row r="34" spans="2:8" ht="14.25" customHeight="1">
      <c r="B34" s="193" t="s">
        <v>811</v>
      </c>
      <c r="C34" s="193">
        <v>30002938</v>
      </c>
      <c r="D34" s="17" t="s">
        <v>1567</v>
      </c>
      <c r="E34" s="195" t="s">
        <v>1571</v>
      </c>
      <c r="F34" s="195" t="s">
        <v>1544</v>
      </c>
      <c r="G34" s="162" t="s">
        <v>1536</v>
      </c>
      <c r="H34" s="195" t="s">
        <v>1537</v>
      </c>
    </row>
    <row r="35" spans="2:8" ht="14.25" customHeight="1">
      <c r="B35" s="76" t="s">
        <v>1546</v>
      </c>
      <c r="C35" s="76">
        <v>30003107</v>
      </c>
      <c r="D35" s="17" t="s">
        <v>1567</v>
      </c>
      <c r="E35" s="77" t="s">
        <v>1572</v>
      </c>
      <c r="F35" s="77" t="s">
        <v>1535</v>
      </c>
      <c r="G35" s="17" t="s">
        <v>1536</v>
      </c>
      <c r="H35" s="77"/>
    </row>
    <row r="36" spans="2:8" ht="14.25" customHeight="1">
      <c r="B36" s="31">
        <v>45963</v>
      </c>
      <c r="C36" s="33">
        <v>30002330</v>
      </c>
      <c r="D36" s="17" t="s">
        <v>1567</v>
      </c>
      <c r="E36" s="68" t="s">
        <v>1573</v>
      </c>
      <c r="F36" s="68" t="s">
        <v>1564</v>
      </c>
      <c r="G36" s="17" t="s">
        <v>1536</v>
      </c>
      <c r="H36" s="6" t="s">
        <v>921</v>
      </c>
    </row>
    <row r="37" spans="2:8" ht="14.25" customHeight="1">
      <c r="B37" s="118">
        <v>45848</v>
      </c>
      <c r="C37" s="130">
        <v>10008433</v>
      </c>
      <c r="D37" s="115" t="s">
        <v>1567</v>
      </c>
      <c r="E37" s="172" t="s">
        <v>1560</v>
      </c>
      <c r="F37" s="172" t="s">
        <v>1535</v>
      </c>
      <c r="G37" s="115" t="s">
        <v>1536</v>
      </c>
      <c r="H37" s="173" t="s">
        <v>924</v>
      </c>
    </row>
    <row r="38" spans="2:8" ht="14.25" customHeight="1">
      <c r="B38" s="33" t="s">
        <v>1359</v>
      </c>
      <c r="C38" s="33">
        <v>30003022</v>
      </c>
      <c r="D38" s="33" t="s">
        <v>1574</v>
      </c>
      <c r="E38" s="16" t="s">
        <v>1575</v>
      </c>
      <c r="F38" s="16" t="s">
        <v>1535</v>
      </c>
      <c r="G38" s="17" t="s">
        <v>1536</v>
      </c>
      <c r="H38" s="6" t="s">
        <v>924</v>
      </c>
    </row>
    <row r="39" spans="2:8" ht="14.25" customHeight="1">
      <c r="B39" s="174" t="s">
        <v>1546</v>
      </c>
      <c r="C39" s="174">
        <v>20006306</v>
      </c>
      <c r="D39" s="168" t="s">
        <v>1574</v>
      </c>
      <c r="E39" s="167" t="s">
        <v>1576</v>
      </c>
      <c r="F39" s="169" t="s">
        <v>1493</v>
      </c>
      <c r="G39" s="162" t="s">
        <v>1536</v>
      </c>
      <c r="H39" s="167" t="s">
        <v>1537</v>
      </c>
    </row>
    <row r="40" spans="2:8" ht="14.25" customHeight="1">
      <c r="B40" s="160" t="s">
        <v>1243</v>
      </c>
      <c r="C40" s="160">
        <v>20005920</v>
      </c>
      <c r="D40" s="33" t="s">
        <v>1574</v>
      </c>
      <c r="E40" s="100" t="s">
        <v>1577</v>
      </c>
      <c r="F40" s="16" t="s">
        <v>1535</v>
      </c>
      <c r="G40" s="17" t="s">
        <v>1536</v>
      </c>
      <c r="H40" s="6" t="s">
        <v>924</v>
      </c>
    </row>
    <row r="41" spans="2:8" ht="14.25" customHeight="1">
      <c r="B41" s="175">
        <v>46297</v>
      </c>
      <c r="C41" s="160">
        <v>20006261</v>
      </c>
      <c r="D41" s="33" t="s">
        <v>1574</v>
      </c>
      <c r="E41" s="100" t="s">
        <v>1578</v>
      </c>
      <c r="F41" s="16" t="s">
        <v>1535</v>
      </c>
      <c r="G41" s="17" t="s">
        <v>1536</v>
      </c>
      <c r="H41" s="6" t="s">
        <v>924</v>
      </c>
    </row>
    <row r="42" spans="2:8" ht="14.25" customHeight="1">
      <c r="B42" s="170">
        <v>45956</v>
      </c>
      <c r="C42" s="168">
        <v>60005941</v>
      </c>
      <c r="D42" s="168" t="s">
        <v>1574</v>
      </c>
      <c r="E42" s="171" t="s">
        <v>1579</v>
      </c>
      <c r="F42" s="171" t="s">
        <v>1535</v>
      </c>
      <c r="G42" s="162" t="s">
        <v>1536</v>
      </c>
      <c r="H42" s="167" t="s">
        <v>927</v>
      </c>
    </row>
    <row r="43" spans="2:8" ht="14.25" customHeight="1">
      <c r="B43" s="31">
        <v>45956</v>
      </c>
      <c r="C43" s="33">
        <v>60005936</v>
      </c>
      <c r="D43" s="33" t="s">
        <v>1574</v>
      </c>
      <c r="E43" s="68" t="s">
        <v>1580</v>
      </c>
      <c r="F43" s="68" t="s">
        <v>1535</v>
      </c>
      <c r="G43" s="17" t="s">
        <v>1536</v>
      </c>
      <c r="H43" s="6" t="s">
        <v>924</v>
      </c>
    </row>
    <row r="44" spans="2:8" ht="14.25" customHeight="1">
      <c r="B44" s="118">
        <v>45956</v>
      </c>
      <c r="C44" s="130">
        <v>60005937</v>
      </c>
      <c r="D44" s="130" t="s">
        <v>1574</v>
      </c>
      <c r="E44" s="177" t="s">
        <v>1581</v>
      </c>
      <c r="F44" s="177" t="s">
        <v>1535</v>
      </c>
      <c r="G44" s="115" t="s">
        <v>1536</v>
      </c>
      <c r="H44" s="173" t="s">
        <v>924</v>
      </c>
    </row>
    <row r="45" spans="2:8" ht="14.25" customHeight="1">
      <c r="B45" s="160" t="s">
        <v>1582</v>
      </c>
      <c r="C45" s="160">
        <v>10019541</v>
      </c>
      <c r="D45" s="76" t="s">
        <v>1583</v>
      </c>
      <c r="E45" s="100" t="s">
        <v>1584</v>
      </c>
      <c r="F45" s="77" t="s">
        <v>1569</v>
      </c>
      <c r="G45" s="77" t="s">
        <v>1585</v>
      </c>
      <c r="H45" s="77" t="s">
        <v>924</v>
      </c>
    </row>
    <row r="46" spans="2:8" ht="14.25" customHeight="1">
      <c r="B46" s="170">
        <v>45939</v>
      </c>
      <c r="C46" s="168">
        <v>20004830</v>
      </c>
      <c r="D46" s="168" t="s">
        <v>1583</v>
      </c>
      <c r="E46" s="171" t="s">
        <v>1586</v>
      </c>
      <c r="F46" s="171" t="s">
        <v>1493</v>
      </c>
      <c r="G46" s="162" t="s">
        <v>1536</v>
      </c>
      <c r="H46" s="167" t="s">
        <v>927</v>
      </c>
    </row>
    <row r="47" spans="2:8" ht="14.25" customHeight="1">
      <c r="B47" s="170">
        <v>45956</v>
      </c>
      <c r="C47" s="168">
        <v>60005942</v>
      </c>
      <c r="D47" s="168" t="s">
        <v>1583</v>
      </c>
      <c r="E47" s="171" t="s">
        <v>1579</v>
      </c>
      <c r="F47" s="171" t="s">
        <v>1535</v>
      </c>
      <c r="G47" s="162" t="s">
        <v>1536</v>
      </c>
      <c r="H47" s="167" t="s">
        <v>927</v>
      </c>
    </row>
    <row r="48" spans="2:8" ht="14.25" customHeight="1">
      <c r="B48" s="179" t="s">
        <v>1540</v>
      </c>
      <c r="C48" s="130">
        <v>30003000</v>
      </c>
      <c r="D48" s="130" t="s">
        <v>1583</v>
      </c>
      <c r="E48" s="177" t="s">
        <v>1587</v>
      </c>
      <c r="F48" s="177" t="s">
        <v>1544</v>
      </c>
      <c r="G48" s="180" t="s">
        <v>1536</v>
      </c>
      <c r="H48" s="181" t="s">
        <v>924</v>
      </c>
    </row>
    <row r="49" spans="2:8" ht="14.25" customHeight="1">
      <c r="B49" s="175">
        <v>46297</v>
      </c>
      <c r="C49" s="160">
        <v>30003087</v>
      </c>
      <c r="D49" s="33" t="s">
        <v>1588</v>
      </c>
      <c r="E49" s="100" t="s">
        <v>1589</v>
      </c>
      <c r="F49" s="68" t="s">
        <v>1535</v>
      </c>
      <c r="G49" s="176" t="s">
        <v>1536</v>
      </c>
      <c r="H49" s="100" t="s">
        <v>924</v>
      </c>
    </row>
    <row r="50" spans="2:8" ht="14.25" customHeight="1">
      <c r="B50" s="160" t="s">
        <v>1546</v>
      </c>
      <c r="C50" s="160">
        <v>30003109</v>
      </c>
      <c r="D50" s="33" t="s">
        <v>1588</v>
      </c>
      <c r="E50" s="100" t="s">
        <v>1590</v>
      </c>
      <c r="F50" s="68" t="s">
        <v>1535</v>
      </c>
      <c r="G50" s="176" t="s">
        <v>1536</v>
      </c>
      <c r="H50" s="100" t="s">
        <v>924</v>
      </c>
    </row>
    <row r="51" spans="2:8" ht="14.25" customHeight="1">
      <c r="B51" s="174" t="s">
        <v>1546</v>
      </c>
      <c r="C51" s="174">
        <v>60008903</v>
      </c>
      <c r="D51" s="168" t="s">
        <v>1588</v>
      </c>
      <c r="E51" s="167" t="s">
        <v>1591</v>
      </c>
      <c r="F51" s="171" t="s">
        <v>1544</v>
      </c>
      <c r="G51" s="162" t="s">
        <v>1536</v>
      </c>
      <c r="H51" s="167" t="s">
        <v>1537</v>
      </c>
    </row>
    <row r="52" spans="2:8" ht="14.25" customHeight="1">
      <c r="B52" s="178">
        <v>46357</v>
      </c>
      <c r="C52" s="174">
        <v>30002912</v>
      </c>
      <c r="D52" s="168" t="s">
        <v>1588</v>
      </c>
      <c r="E52" s="167" t="s">
        <v>1592</v>
      </c>
      <c r="F52" s="171" t="s">
        <v>1535</v>
      </c>
      <c r="G52" s="162" t="s">
        <v>1536</v>
      </c>
      <c r="H52" s="167" t="s">
        <v>1537</v>
      </c>
    </row>
    <row r="53" spans="2:8" ht="14.25" customHeight="1">
      <c r="B53" s="160" t="s">
        <v>1546</v>
      </c>
      <c r="C53" s="160">
        <v>10021174</v>
      </c>
      <c r="D53" s="33" t="s">
        <v>1588</v>
      </c>
      <c r="E53" s="100" t="s">
        <v>1593</v>
      </c>
      <c r="F53" s="68" t="s">
        <v>1535</v>
      </c>
      <c r="G53" s="176" t="s">
        <v>1536</v>
      </c>
      <c r="H53" s="100" t="s">
        <v>924</v>
      </c>
    </row>
    <row r="54" spans="2:8" ht="14.25" customHeight="1">
      <c r="B54" s="160" t="s">
        <v>1318</v>
      </c>
      <c r="C54" s="160">
        <v>20006082</v>
      </c>
      <c r="D54" s="33" t="s">
        <v>1588</v>
      </c>
      <c r="E54" s="100" t="s">
        <v>1594</v>
      </c>
      <c r="F54" s="68" t="s">
        <v>1535</v>
      </c>
      <c r="G54" s="176" t="s">
        <v>1536</v>
      </c>
      <c r="H54" s="100" t="s">
        <v>924</v>
      </c>
    </row>
    <row r="55" spans="2:8" ht="14.25" customHeight="1">
      <c r="B55" s="31">
        <v>45721</v>
      </c>
      <c r="C55" s="33">
        <v>10003043</v>
      </c>
      <c r="D55" s="33" t="s">
        <v>1588</v>
      </c>
      <c r="E55" s="68" t="s">
        <v>1595</v>
      </c>
      <c r="F55" s="68" t="s">
        <v>1535</v>
      </c>
      <c r="G55" s="17" t="s">
        <v>1536</v>
      </c>
      <c r="H55" s="6" t="s">
        <v>924</v>
      </c>
    </row>
    <row r="56" spans="2:8" ht="14.25" customHeight="1">
      <c r="B56" s="118">
        <v>45864</v>
      </c>
      <c r="C56" s="130">
        <v>60003292</v>
      </c>
      <c r="D56" s="130" t="s">
        <v>1588</v>
      </c>
      <c r="E56" s="172" t="s">
        <v>1560</v>
      </c>
      <c r="F56" s="172" t="s">
        <v>1535</v>
      </c>
      <c r="G56" s="115" t="s">
        <v>1536</v>
      </c>
      <c r="H56" s="173" t="s">
        <v>924</v>
      </c>
    </row>
    <row r="57" spans="2:8" ht="14.25" customHeight="1">
      <c r="B57" s="178">
        <v>46358</v>
      </c>
      <c r="C57" s="174">
        <v>10021175</v>
      </c>
      <c r="D57" s="193" t="s">
        <v>1596</v>
      </c>
      <c r="E57" s="167" t="s">
        <v>1597</v>
      </c>
      <c r="F57" s="169" t="s">
        <v>1569</v>
      </c>
      <c r="G57" s="162" t="s">
        <v>1585</v>
      </c>
      <c r="H57" s="167" t="s">
        <v>1537</v>
      </c>
    </row>
    <row r="58" spans="2:8" ht="14.25" customHeight="1">
      <c r="B58" s="178">
        <v>46297</v>
      </c>
      <c r="C58" s="174">
        <v>20006263</v>
      </c>
      <c r="D58" s="193" t="s">
        <v>1596</v>
      </c>
      <c r="E58" s="167" t="s">
        <v>1598</v>
      </c>
      <c r="F58" s="169" t="s">
        <v>1569</v>
      </c>
      <c r="G58" s="162" t="s">
        <v>1536</v>
      </c>
      <c r="H58" s="167" t="s">
        <v>1537</v>
      </c>
    </row>
    <row r="59" spans="2:8" ht="14.25" customHeight="1">
      <c r="B59" s="175">
        <v>46328</v>
      </c>
      <c r="C59" s="160">
        <v>20006266</v>
      </c>
      <c r="D59" s="193" t="s">
        <v>1596</v>
      </c>
      <c r="E59" s="100" t="s">
        <v>1599</v>
      </c>
      <c r="F59" s="16" t="s">
        <v>1535</v>
      </c>
      <c r="G59" s="17" t="s">
        <v>1536</v>
      </c>
      <c r="H59" s="6" t="s">
        <v>924</v>
      </c>
    </row>
    <row r="60" spans="2:8" ht="14.25" customHeight="1">
      <c r="B60" s="160" t="s">
        <v>1566</v>
      </c>
      <c r="C60" s="160">
        <v>20006303</v>
      </c>
      <c r="D60" s="193" t="s">
        <v>1596</v>
      </c>
      <c r="E60" s="100" t="s">
        <v>1600</v>
      </c>
      <c r="F60" s="16" t="s">
        <v>1493</v>
      </c>
      <c r="G60" s="17" t="s">
        <v>1536</v>
      </c>
      <c r="H60" s="6" t="s">
        <v>924</v>
      </c>
    </row>
    <row r="61" spans="2:8" ht="14.25" customHeight="1">
      <c r="B61" s="160" t="s">
        <v>1359</v>
      </c>
      <c r="C61" s="160">
        <v>30003018</v>
      </c>
      <c r="D61" s="193" t="s">
        <v>1596</v>
      </c>
      <c r="E61" s="100" t="s">
        <v>1601</v>
      </c>
      <c r="F61" s="16" t="s">
        <v>1535</v>
      </c>
      <c r="G61" s="17" t="s">
        <v>1536</v>
      </c>
      <c r="H61" s="6" t="s">
        <v>924</v>
      </c>
    </row>
    <row r="62" spans="2:8" ht="14.25" customHeight="1">
      <c r="B62" s="175">
        <v>46267</v>
      </c>
      <c r="C62" s="160">
        <v>30003085</v>
      </c>
      <c r="D62" s="193" t="s">
        <v>1596</v>
      </c>
      <c r="E62" s="100" t="s">
        <v>1602</v>
      </c>
      <c r="F62" s="16" t="s">
        <v>1535</v>
      </c>
      <c r="G62" s="17" t="s">
        <v>1585</v>
      </c>
      <c r="H62" s="6" t="s">
        <v>924</v>
      </c>
    </row>
    <row r="63" spans="2:8" ht="14.25" customHeight="1">
      <c r="B63" s="182">
        <v>46083</v>
      </c>
      <c r="C63" s="183">
        <v>60008557</v>
      </c>
      <c r="D63" s="207" t="s">
        <v>1596</v>
      </c>
      <c r="E63" s="181" t="s">
        <v>1603</v>
      </c>
      <c r="F63" s="172" t="s">
        <v>1535</v>
      </c>
      <c r="G63" s="115" t="s">
        <v>1536</v>
      </c>
      <c r="H63" s="173" t="s">
        <v>924</v>
      </c>
    </row>
    <row r="64" spans="2:8" ht="14.25" customHeight="1">
      <c r="B64" s="31">
        <v>56658</v>
      </c>
      <c r="C64" s="33">
        <v>10002015</v>
      </c>
      <c r="D64" s="17" t="s">
        <v>1604</v>
      </c>
      <c r="E64" s="16" t="s">
        <v>1605</v>
      </c>
      <c r="F64" s="16" t="s">
        <v>1535</v>
      </c>
      <c r="G64" s="17" t="s">
        <v>1536</v>
      </c>
      <c r="H64" s="6" t="s">
        <v>924</v>
      </c>
    </row>
    <row r="65" spans="2:8" ht="14.25" customHeight="1">
      <c r="B65" s="31">
        <v>45905</v>
      </c>
      <c r="C65" s="33">
        <v>20004284</v>
      </c>
      <c r="D65" s="33" t="s">
        <v>1604</v>
      </c>
      <c r="E65" s="68" t="s">
        <v>1606</v>
      </c>
      <c r="F65" s="68" t="s">
        <v>1535</v>
      </c>
      <c r="G65" s="17" t="s">
        <v>1536</v>
      </c>
      <c r="H65" s="6" t="s">
        <v>924</v>
      </c>
    </row>
    <row r="66" spans="2:8" ht="14.25" customHeight="1">
      <c r="B66" s="118">
        <v>45942</v>
      </c>
      <c r="C66" s="130">
        <v>30002156</v>
      </c>
      <c r="D66" s="130" t="s">
        <v>1604</v>
      </c>
      <c r="E66" s="177" t="s">
        <v>1607</v>
      </c>
      <c r="F66" s="177" t="s">
        <v>1535</v>
      </c>
      <c r="G66" s="115" t="s">
        <v>1536</v>
      </c>
      <c r="H66" s="173" t="s">
        <v>924</v>
      </c>
    </row>
    <row r="67" spans="2:8" ht="14.25" customHeight="1">
      <c r="B67" s="162" t="s">
        <v>1359</v>
      </c>
      <c r="C67" s="162">
        <v>30003016</v>
      </c>
      <c r="D67" s="208" t="s">
        <v>1608</v>
      </c>
      <c r="E67" s="167" t="s">
        <v>1609</v>
      </c>
      <c r="F67" s="169" t="s">
        <v>1535</v>
      </c>
      <c r="G67" s="162" t="s">
        <v>1536</v>
      </c>
      <c r="H67" s="167" t="s">
        <v>1537</v>
      </c>
    </row>
    <row r="68" spans="2:8" ht="14.25" customHeight="1">
      <c r="B68" s="162" t="s">
        <v>1359</v>
      </c>
      <c r="C68" s="162">
        <v>30003017</v>
      </c>
      <c r="D68" s="208" t="s">
        <v>1608</v>
      </c>
      <c r="E68" s="167" t="s">
        <v>1610</v>
      </c>
      <c r="F68" s="169" t="s">
        <v>1535</v>
      </c>
      <c r="G68" s="162" t="s">
        <v>1536</v>
      </c>
      <c r="H68" s="167" t="s">
        <v>1537</v>
      </c>
    </row>
    <row r="69" spans="2:8" ht="14.25" customHeight="1">
      <c r="B69" s="184">
        <v>46357</v>
      </c>
      <c r="C69" s="176">
        <v>10019186</v>
      </c>
      <c r="D69" s="125" t="s">
        <v>1608</v>
      </c>
      <c r="E69" s="100" t="s">
        <v>1611</v>
      </c>
      <c r="F69" s="16" t="s">
        <v>1569</v>
      </c>
      <c r="G69" s="17" t="s">
        <v>1585</v>
      </c>
      <c r="H69" s="6" t="s">
        <v>924</v>
      </c>
    </row>
    <row r="70" spans="2:8" ht="14.25" customHeight="1">
      <c r="B70" s="185" t="s">
        <v>1540</v>
      </c>
      <c r="C70" s="186">
        <v>20006144</v>
      </c>
      <c r="D70" s="186" t="s">
        <v>1608</v>
      </c>
      <c r="E70" s="187" t="s">
        <v>1612</v>
      </c>
      <c r="F70" s="187" t="s">
        <v>1544</v>
      </c>
      <c r="G70" s="188" t="s">
        <v>1536</v>
      </c>
      <c r="H70" s="189" t="s">
        <v>1537</v>
      </c>
    </row>
    <row r="71" spans="2:8" ht="14.25" customHeight="1">
      <c r="B71" s="108">
        <v>45977</v>
      </c>
      <c r="C71" s="113">
        <v>1000</v>
      </c>
      <c r="D71" s="113" t="s">
        <v>1604</v>
      </c>
      <c r="E71" s="112" t="s">
        <v>1613</v>
      </c>
      <c r="F71" s="112" t="s">
        <v>1535</v>
      </c>
      <c r="G71" s="109" t="s">
        <v>1536</v>
      </c>
      <c r="H71" s="111" t="s">
        <v>927</v>
      </c>
    </row>
    <row r="72" spans="2:8" ht="14.25" customHeight="1">
      <c r="B72" s="108">
        <v>45938</v>
      </c>
      <c r="C72" s="113">
        <v>10013905</v>
      </c>
      <c r="D72" s="113" t="s">
        <v>1614</v>
      </c>
      <c r="E72" s="112" t="s">
        <v>1615</v>
      </c>
      <c r="F72" s="112" t="s">
        <v>1535</v>
      </c>
      <c r="G72" s="109" t="s">
        <v>1536</v>
      </c>
      <c r="H72" s="111" t="s">
        <v>927</v>
      </c>
    </row>
    <row r="73" spans="2:8" ht="14.25" customHeight="1">
      <c r="B73" s="163" t="s">
        <v>1616</v>
      </c>
      <c r="C73" s="196">
        <v>30002339</v>
      </c>
      <c r="D73" s="196" t="s">
        <v>1614</v>
      </c>
      <c r="E73" s="165" t="s">
        <v>1617</v>
      </c>
      <c r="F73" s="165" t="s">
        <v>1535</v>
      </c>
      <c r="G73" s="164" t="s">
        <v>1536</v>
      </c>
      <c r="H73" s="166" t="s">
        <v>924</v>
      </c>
    </row>
    <row r="74" spans="2:8" ht="14.25" customHeight="1">
      <c r="B74" s="170">
        <v>45973</v>
      </c>
      <c r="C74" s="168">
        <v>10017615</v>
      </c>
      <c r="D74" s="168" t="s">
        <v>1618</v>
      </c>
      <c r="E74" s="171" t="s">
        <v>1619</v>
      </c>
      <c r="F74" s="171" t="s">
        <v>1569</v>
      </c>
      <c r="G74" s="162" t="s">
        <v>1536</v>
      </c>
      <c r="H74" s="167" t="s">
        <v>927</v>
      </c>
    </row>
    <row r="75" spans="2:8" ht="14.25" customHeight="1">
      <c r="B75" s="174" t="s">
        <v>1546</v>
      </c>
      <c r="C75" s="174">
        <v>20006308</v>
      </c>
      <c r="D75" s="168" t="s">
        <v>1620</v>
      </c>
      <c r="E75" s="167" t="s">
        <v>1621</v>
      </c>
      <c r="F75" s="195" t="s">
        <v>1544</v>
      </c>
      <c r="G75" s="195" t="s">
        <v>1536</v>
      </c>
      <c r="H75" s="195" t="s">
        <v>1537</v>
      </c>
    </row>
    <row r="76" spans="2:8" ht="14.25" customHeight="1">
      <c r="B76" s="174" t="s">
        <v>1546</v>
      </c>
      <c r="C76" s="174">
        <v>20006309</v>
      </c>
      <c r="D76" s="168" t="s">
        <v>1620</v>
      </c>
      <c r="E76" s="167" t="s">
        <v>1622</v>
      </c>
      <c r="F76" s="195" t="s">
        <v>1544</v>
      </c>
      <c r="G76" s="195" t="s">
        <v>1536</v>
      </c>
      <c r="H76" s="195" t="s">
        <v>1537</v>
      </c>
    </row>
    <row r="77" spans="2:8" ht="14.25" customHeight="1">
      <c r="B77" s="190">
        <v>45847</v>
      </c>
      <c r="C77" s="168">
        <v>60002955</v>
      </c>
      <c r="D77" s="168" t="s">
        <v>1620</v>
      </c>
      <c r="E77" s="171" t="s">
        <v>1623</v>
      </c>
      <c r="F77" s="171" t="s">
        <v>1493</v>
      </c>
      <c r="G77" s="162" t="s">
        <v>1536</v>
      </c>
      <c r="H77" s="167" t="s">
        <v>927</v>
      </c>
    </row>
    <row r="78" spans="2:8" ht="14.25" customHeight="1">
      <c r="B78" s="191" t="s">
        <v>1337</v>
      </c>
      <c r="C78" s="33">
        <v>30002996</v>
      </c>
      <c r="D78" s="33" t="s">
        <v>1620</v>
      </c>
      <c r="E78" s="68" t="s">
        <v>1624</v>
      </c>
      <c r="F78" s="68" t="s">
        <v>1564</v>
      </c>
      <c r="G78" s="176" t="s">
        <v>1536</v>
      </c>
      <c r="H78" s="100" t="s">
        <v>924</v>
      </c>
    </row>
    <row r="79" spans="2:8" ht="14.25" customHeight="1">
      <c r="B79" s="190" t="s">
        <v>1540</v>
      </c>
      <c r="C79" s="168">
        <v>60008342</v>
      </c>
      <c r="D79" s="168" t="s">
        <v>1620</v>
      </c>
      <c r="E79" s="171" t="s">
        <v>1625</v>
      </c>
      <c r="F79" s="171" t="s">
        <v>1535</v>
      </c>
      <c r="G79" s="162" t="s">
        <v>1536</v>
      </c>
      <c r="H79" s="167" t="s">
        <v>1537</v>
      </c>
    </row>
    <row r="80" spans="2:8" ht="14.25" customHeight="1">
      <c r="B80" s="192">
        <v>45973</v>
      </c>
      <c r="C80" s="193">
        <v>10017616</v>
      </c>
      <c r="D80" s="194" t="s">
        <v>1626</v>
      </c>
      <c r="E80" s="195" t="s">
        <v>1627</v>
      </c>
      <c r="F80" s="195" t="s">
        <v>1569</v>
      </c>
      <c r="G80" s="193" t="s">
        <v>1536</v>
      </c>
      <c r="H80" s="195" t="s">
        <v>927</v>
      </c>
    </row>
    <row r="81" spans="2:8" ht="14.25" customHeight="1">
      <c r="B81" s="192">
        <v>45973</v>
      </c>
      <c r="C81" s="194">
        <v>10017617</v>
      </c>
      <c r="D81" s="194" t="s">
        <v>1620</v>
      </c>
      <c r="E81" s="195" t="s">
        <v>1628</v>
      </c>
      <c r="F81" s="195" t="s">
        <v>1493</v>
      </c>
      <c r="G81" s="193" t="s">
        <v>1536</v>
      </c>
      <c r="H81" s="195" t="s">
        <v>927</v>
      </c>
    </row>
    <row r="82" spans="2:8" ht="14.25" customHeight="1">
      <c r="B82" s="192">
        <v>45973</v>
      </c>
      <c r="C82" s="194">
        <v>10017618</v>
      </c>
      <c r="D82" s="194" t="s">
        <v>1620</v>
      </c>
      <c r="E82" s="169" t="s">
        <v>1629</v>
      </c>
      <c r="F82" s="195" t="s">
        <v>1493</v>
      </c>
      <c r="G82" s="193" t="s">
        <v>1536</v>
      </c>
      <c r="H82" s="195" t="s">
        <v>927</v>
      </c>
    </row>
    <row r="83" spans="2:8" ht="14.25" customHeight="1">
      <c r="B83" s="192">
        <v>45973</v>
      </c>
      <c r="C83" s="194">
        <v>30002714</v>
      </c>
      <c r="D83" s="194" t="s">
        <v>1620</v>
      </c>
      <c r="E83" s="195" t="s">
        <v>1630</v>
      </c>
      <c r="F83" s="195" t="s">
        <v>1535</v>
      </c>
      <c r="G83" s="193" t="s">
        <v>1536</v>
      </c>
      <c r="H83" s="195" t="s">
        <v>927</v>
      </c>
    </row>
    <row r="84" spans="2:8" ht="14.25" customHeight="1">
      <c r="B84" s="77"/>
      <c r="C84" s="77"/>
      <c r="D84" s="77"/>
      <c r="E84" s="77"/>
      <c r="F84" s="77"/>
      <c r="G84" s="77"/>
      <c r="H84" s="77"/>
    </row>
    <row r="85" spans="2:8" ht="14.25" customHeight="1">
      <c r="B85" s="197"/>
      <c r="C85" s="197"/>
      <c r="D85" s="197"/>
      <c r="E85" s="197"/>
      <c r="F85" s="197"/>
      <c r="G85" s="197"/>
      <c r="H85" s="197"/>
    </row>
    <row r="86" spans="2:8" ht="14.25" customHeight="1">
      <c r="B86" s="58"/>
      <c r="C86" s="58"/>
      <c r="D86" s="58"/>
      <c r="E86" s="58"/>
      <c r="F86" s="58"/>
      <c r="G86" s="58"/>
      <c r="H86" s="58"/>
    </row>
    <row r="87" spans="2:8" ht="14.25" customHeight="1">
      <c r="B87" s="58"/>
      <c r="C87" s="58"/>
      <c r="D87" s="58"/>
      <c r="E87" s="58"/>
      <c r="F87" s="58"/>
      <c r="G87" s="58"/>
      <c r="H87" s="58"/>
    </row>
    <row r="88" spans="2:8" ht="14.25" customHeight="1">
      <c r="B88" s="58"/>
      <c r="C88" s="58"/>
      <c r="D88" s="58"/>
      <c r="E88" s="58"/>
      <c r="F88" s="58"/>
      <c r="G88" s="58"/>
      <c r="H88" s="58"/>
    </row>
    <row r="89" spans="2:8" ht="14.25" customHeight="1">
      <c r="B89" s="58"/>
      <c r="C89" s="58"/>
      <c r="D89" s="58"/>
      <c r="E89" s="58"/>
      <c r="F89" s="58"/>
      <c r="G89" s="58"/>
      <c r="H89" s="58"/>
    </row>
    <row r="90" spans="2:8" ht="14.25" customHeight="1">
      <c r="B90" s="58"/>
      <c r="C90" s="58"/>
      <c r="D90" s="58"/>
      <c r="E90" s="58"/>
      <c r="F90" s="58"/>
      <c r="G90" s="58"/>
      <c r="H90" s="58"/>
    </row>
    <row r="91" spans="2:8" ht="14.25" customHeight="1">
      <c r="B91" s="58"/>
      <c r="C91" s="58"/>
      <c r="D91" s="58"/>
      <c r="E91" s="58"/>
      <c r="F91" s="58"/>
      <c r="G91" s="58"/>
      <c r="H91" s="58"/>
    </row>
    <row r="92" spans="2:8" ht="14.25" customHeight="1">
      <c r="B92" s="58"/>
      <c r="C92" s="58"/>
      <c r="D92" s="58"/>
      <c r="E92" s="58"/>
      <c r="F92" s="58"/>
      <c r="G92" s="58"/>
      <c r="H92" s="58"/>
    </row>
    <row r="93" spans="2:8" ht="14.25" customHeight="1">
      <c r="B93" s="58"/>
      <c r="C93" s="58"/>
      <c r="D93" s="58"/>
      <c r="E93" s="58"/>
      <c r="F93" s="58"/>
      <c r="G93" s="58"/>
      <c r="H93" s="58"/>
    </row>
    <row r="94" spans="2:8" ht="14.25" customHeight="1">
      <c r="B94" s="58"/>
      <c r="C94" s="58"/>
      <c r="D94" s="58"/>
      <c r="E94" s="58"/>
      <c r="F94" s="58"/>
      <c r="G94" s="58"/>
      <c r="H94" s="58"/>
    </row>
    <row r="95" spans="2:8" ht="14.25" customHeight="1">
      <c r="B95" s="58"/>
      <c r="C95" s="58"/>
      <c r="D95" s="58"/>
      <c r="E95" s="58"/>
      <c r="F95" s="58"/>
      <c r="G95" s="58"/>
      <c r="H95" s="58"/>
    </row>
    <row r="96" spans="2:8" ht="14.25" customHeight="1">
      <c r="B96" s="58"/>
      <c r="C96" s="58"/>
      <c r="D96" s="58"/>
      <c r="E96" s="58"/>
      <c r="F96" s="58"/>
      <c r="G96" s="58"/>
      <c r="H96" s="58"/>
    </row>
    <row r="97" spans="2:8" ht="14.25" customHeight="1">
      <c r="B97" s="58"/>
      <c r="C97" s="58"/>
      <c r="D97" s="58"/>
      <c r="E97" s="58"/>
      <c r="F97" s="58"/>
      <c r="G97" s="58"/>
      <c r="H97" s="58"/>
    </row>
    <row r="98" spans="2:8" ht="14.25" customHeight="1">
      <c r="B98" s="58"/>
      <c r="C98" s="58"/>
      <c r="D98" s="58"/>
      <c r="E98" s="58"/>
      <c r="F98" s="58"/>
      <c r="G98" s="58"/>
      <c r="H98" s="58"/>
    </row>
    <row r="99" spans="2:8" ht="14.25" customHeight="1">
      <c r="B99" s="58"/>
      <c r="C99" s="58"/>
      <c r="D99" s="58"/>
      <c r="E99" s="58"/>
      <c r="F99" s="58"/>
      <c r="G99" s="58"/>
      <c r="H99" s="58"/>
    </row>
    <row r="100" spans="2:8" ht="14.25" customHeight="1">
      <c r="B100" s="58"/>
      <c r="C100" s="58"/>
      <c r="D100" s="58"/>
      <c r="E100" s="58"/>
      <c r="F100" s="58"/>
      <c r="G100" s="58"/>
      <c r="H100" s="58"/>
    </row>
    <row r="101" spans="2:8" ht="14.25" customHeight="1">
      <c r="B101" s="58"/>
      <c r="C101" s="58"/>
      <c r="D101" s="58"/>
      <c r="E101" s="58"/>
      <c r="F101" s="58"/>
      <c r="G101" s="58"/>
      <c r="H101" s="58"/>
    </row>
    <row r="102" spans="2:8" ht="14.25" customHeight="1">
      <c r="B102" s="58"/>
      <c r="C102" s="58"/>
      <c r="D102" s="58"/>
      <c r="E102" s="58"/>
      <c r="F102" s="58"/>
      <c r="G102" s="58"/>
      <c r="H102" s="58"/>
    </row>
    <row r="103" spans="2:8" ht="14.25" customHeight="1">
      <c r="B103" s="58"/>
      <c r="C103" s="58"/>
      <c r="D103" s="58"/>
      <c r="E103" s="58"/>
      <c r="F103" s="58"/>
      <c r="G103" s="58"/>
      <c r="H103" s="58"/>
    </row>
    <row r="104" spans="2:8" ht="14.25" customHeight="1">
      <c r="B104" s="58"/>
      <c r="C104" s="58"/>
      <c r="D104" s="58"/>
      <c r="E104" s="58"/>
      <c r="F104" s="58"/>
      <c r="G104" s="58"/>
      <c r="H104" s="58"/>
    </row>
    <row r="105" spans="2:8" ht="14.25" customHeight="1">
      <c r="B105" s="58"/>
      <c r="C105" s="58"/>
      <c r="D105" s="58"/>
      <c r="E105" s="58"/>
      <c r="F105" s="58"/>
      <c r="G105" s="58"/>
      <c r="H105" s="58"/>
    </row>
    <row r="106" spans="2:8" ht="14.25" customHeight="1">
      <c r="B106" s="58"/>
      <c r="C106" s="58"/>
      <c r="D106" s="58"/>
      <c r="E106" s="58"/>
      <c r="F106" s="58"/>
      <c r="G106" s="58"/>
      <c r="H106" s="58"/>
    </row>
    <row r="107" spans="2:8" ht="14.25" customHeight="1">
      <c r="B107" s="58"/>
      <c r="C107" s="58"/>
      <c r="D107" s="58"/>
      <c r="E107" s="58"/>
      <c r="F107" s="58"/>
      <c r="G107" s="58"/>
      <c r="H107" s="58"/>
    </row>
    <row r="108" spans="2:8" ht="14.25" customHeight="1">
      <c r="B108" s="58"/>
      <c r="C108" s="58"/>
      <c r="D108" s="58"/>
      <c r="E108" s="58"/>
      <c r="F108" s="58"/>
      <c r="G108" s="58"/>
      <c r="H108" s="58"/>
    </row>
    <row r="109" spans="2:8" ht="14.25" customHeight="1">
      <c r="B109" s="58"/>
      <c r="C109" s="58"/>
      <c r="D109" s="58"/>
      <c r="E109" s="58"/>
      <c r="F109" s="58"/>
      <c r="G109" s="58"/>
      <c r="H109" s="58"/>
    </row>
    <row r="110" spans="2:8" ht="14.25" customHeight="1">
      <c r="B110" s="58"/>
      <c r="C110" s="58"/>
      <c r="D110" s="58"/>
      <c r="E110" s="58"/>
      <c r="F110" s="58"/>
      <c r="G110" s="58"/>
      <c r="H110" s="58"/>
    </row>
    <row r="111" spans="2:8" ht="14.25" customHeight="1">
      <c r="B111" s="58"/>
      <c r="C111" s="58"/>
      <c r="D111" s="58"/>
      <c r="E111" s="58"/>
      <c r="F111" s="58"/>
      <c r="G111" s="58"/>
      <c r="H111" s="58"/>
    </row>
    <row r="112" spans="2:8" ht="14.25" customHeight="1">
      <c r="B112" s="58"/>
      <c r="C112" s="58"/>
      <c r="D112" s="58"/>
      <c r="E112" s="58"/>
      <c r="F112" s="58"/>
      <c r="G112" s="58"/>
      <c r="H112" s="58"/>
    </row>
    <row r="113" spans="2:8" ht="14.25" customHeight="1">
      <c r="B113" s="58"/>
      <c r="C113" s="58"/>
      <c r="D113" s="58"/>
      <c r="E113" s="58"/>
      <c r="F113" s="58"/>
      <c r="G113" s="58"/>
      <c r="H113" s="58"/>
    </row>
    <row r="114" spans="2:8" ht="14.25" customHeight="1">
      <c r="B114" s="58"/>
      <c r="C114" s="58"/>
      <c r="D114" s="58"/>
      <c r="E114" s="58"/>
      <c r="F114" s="58"/>
      <c r="G114" s="58"/>
      <c r="H114" s="58"/>
    </row>
    <row r="115" spans="2:8" ht="14.25" customHeight="1">
      <c r="B115" s="58"/>
      <c r="C115" s="58"/>
      <c r="D115" s="58"/>
      <c r="E115" s="58"/>
      <c r="F115" s="58"/>
      <c r="G115" s="58"/>
      <c r="H115" s="58"/>
    </row>
    <row r="116" spans="2:8" ht="14.25" customHeight="1">
      <c r="B116" s="58"/>
      <c r="C116" s="58"/>
      <c r="D116" s="58"/>
      <c r="E116" s="58"/>
      <c r="F116" s="58"/>
      <c r="G116" s="58"/>
      <c r="H116" s="58"/>
    </row>
    <row r="117" spans="2:8" ht="14.25" customHeight="1">
      <c r="B117" s="58"/>
      <c r="C117" s="58"/>
      <c r="D117" s="58"/>
      <c r="E117" s="58"/>
      <c r="F117" s="58"/>
      <c r="G117" s="58"/>
      <c r="H117" s="58"/>
    </row>
    <row r="118" spans="2:8" ht="14.25" customHeight="1">
      <c r="B118" s="58"/>
      <c r="C118" s="58"/>
      <c r="D118" s="58"/>
      <c r="E118" s="58"/>
      <c r="F118" s="58"/>
      <c r="G118" s="58"/>
      <c r="H118" s="58"/>
    </row>
    <row r="119" spans="2:8" ht="14.25" customHeight="1">
      <c r="B119" s="58"/>
      <c r="C119" s="58"/>
      <c r="D119" s="58"/>
      <c r="E119" s="58"/>
      <c r="F119" s="58"/>
      <c r="G119" s="58"/>
      <c r="H119" s="58"/>
    </row>
    <row r="120" spans="2:8" ht="14.25" customHeight="1">
      <c r="B120" s="58"/>
      <c r="C120" s="58"/>
      <c r="D120" s="58"/>
      <c r="E120" s="58"/>
      <c r="F120" s="58"/>
      <c r="G120" s="58"/>
      <c r="H120" s="58"/>
    </row>
    <row r="121" spans="2:8" ht="14.25" customHeight="1">
      <c r="B121" s="58"/>
      <c r="C121" s="58"/>
      <c r="D121" s="58"/>
      <c r="E121" s="58"/>
      <c r="F121" s="58"/>
      <c r="G121" s="58"/>
      <c r="H121" s="58"/>
    </row>
    <row r="122" spans="2:8" ht="14.25" customHeight="1">
      <c r="B122" s="58"/>
      <c r="C122" s="58"/>
      <c r="D122" s="58"/>
      <c r="E122" s="58"/>
      <c r="F122" s="58"/>
      <c r="G122" s="58"/>
      <c r="H122" s="58"/>
    </row>
    <row r="123" spans="2:8" ht="14.25" customHeight="1">
      <c r="B123" s="58"/>
      <c r="C123" s="58"/>
      <c r="D123" s="58"/>
      <c r="E123" s="58"/>
      <c r="F123" s="58"/>
      <c r="G123" s="58"/>
      <c r="H123" s="58"/>
    </row>
    <row r="124" spans="2:8" ht="14.25" customHeight="1">
      <c r="B124" s="58"/>
      <c r="C124" s="58"/>
      <c r="D124" s="58"/>
      <c r="E124" s="58"/>
      <c r="F124" s="58"/>
      <c r="G124" s="58"/>
      <c r="H124" s="58"/>
    </row>
    <row r="125" spans="2:8" ht="14.25" customHeight="1">
      <c r="B125" s="58"/>
      <c r="C125" s="58"/>
      <c r="D125" s="58"/>
      <c r="E125" s="58"/>
      <c r="F125" s="58"/>
      <c r="G125" s="58"/>
      <c r="H125" s="58"/>
    </row>
    <row r="126" spans="2:8" ht="14.25" customHeight="1">
      <c r="B126" s="58"/>
      <c r="C126" s="58"/>
      <c r="D126" s="58"/>
      <c r="E126" s="58"/>
      <c r="F126" s="58"/>
      <c r="G126" s="58"/>
      <c r="H126" s="58"/>
    </row>
    <row r="127" spans="2:8" ht="14.25" customHeight="1">
      <c r="B127" s="58"/>
      <c r="C127" s="58"/>
      <c r="D127" s="58"/>
      <c r="E127" s="58"/>
      <c r="F127" s="58"/>
      <c r="G127" s="58"/>
      <c r="H127" s="58"/>
    </row>
    <row r="128" spans="2:8" ht="14.25" customHeight="1">
      <c r="B128" s="58"/>
      <c r="C128" s="58"/>
      <c r="D128" s="58"/>
      <c r="E128" s="58"/>
      <c r="F128" s="58"/>
      <c r="G128" s="58"/>
      <c r="H128" s="58"/>
    </row>
    <row r="129" spans="2:8" ht="14.25" customHeight="1">
      <c r="B129" s="58"/>
      <c r="C129" s="58"/>
      <c r="D129" s="58"/>
      <c r="E129" s="58"/>
      <c r="F129" s="58"/>
      <c r="G129" s="58"/>
      <c r="H129" s="58"/>
    </row>
    <row r="130" spans="2:8" ht="14.25" customHeight="1">
      <c r="B130" s="58"/>
      <c r="C130" s="58"/>
      <c r="D130" s="58"/>
      <c r="E130" s="58"/>
      <c r="F130" s="58"/>
      <c r="G130" s="58"/>
      <c r="H130" s="58"/>
    </row>
    <row r="131" spans="2:8" ht="14.25" customHeight="1">
      <c r="B131" s="58"/>
      <c r="C131" s="58"/>
      <c r="D131" s="58"/>
      <c r="E131" s="58"/>
      <c r="F131" s="58"/>
      <c r="G131" s="58"/>
      <c r="H131" s="58"/>
    </row>
    <row r="132" spans="2:8" ht="14.25" customHeight="1">
      <c r="B132" s="58"/>
      <c r="C132" s="58"/>
      <c r="D132" s="58"/>
      <c r="E132" s="58"/>
      <c r="F132" s="58"/>
      <c r="G132" s="58"/>
      <c r="H132" s="58"/>
    </row>
    <row r="133" spans="2:8" ht="14.25" customHeight="1">
      <c r="B133" s="58"/>
      <c r="C133" s="58"/>
      <c r="D133" s="58"/>
      <c r="E133" s="58"/>
      <c r="F133" s="58"/>
      <c r="G133" s="58"/>
      <c r="H133" s="58"/>
    </row>
    <row r="134" spans="2:8" ht="14.25" customHeight="1">
      <c r="B134" s="58"/>
      <c r="C134" s="58"/>
      <c r="D134" s="58"/>
      <c r="E134" s="58"/>
      <c r="F134" s="58"/>
      <c r="G134" s="58"/>
      <c r="H134" s="58"/>
    </row>
    <row r="135" spans="2:8" ht="14.25" customHeight="1">
      <c r="B135" s="58"/>
      <c r="C135" s="58"/>
      <c r="D135" s="58"/>
      <c r="E135" s="58"/>
      <c r="F135" s="58"/>
      <c r="G135" s="58"/>
      <c r="H135" s="58"/>
    </row>
    <row r="136" spans="2:8" ht="14.25" customHeight="1">
      <c r="B136" s="58"/>
      <c r="C136" s="58"/>
      <c r="D136" s="58"/>
      <c r="E136" s="58"/>
      <c r="F136" s="58"/>
      <c r="G136" s="58"/>
      <c r="H136" s="58"/>
    </row>
    <row r="137" spans="2:8" ht="14.25" customHeight="1">
      <c r="B137" s="58"/>
      <c r="C137" s="58"/>
      <c r="D137" s="58"/>
      <c r="E137" s="58"/>
      <c r="F137" s="58"/>
      <c r="G137" s="58"/>
      <c r="H137" s="58"/>
    </row>
    <row r="138" spans="2:8" ht="14.25" customHeight="1">
      <c r="B138" s="58"/>
      <c r="C138" s="58"/>
      <c r="D138" s="58"/>
      <c r="E138" s="58"/>
      <c r="F138" s="58"/>
      <c r="G138" s="58"/>
      <c r="H138" s="58"/>
    </row>
    <row r="139" spans="2:8" ht="14.25" customHeight="1">
      <c r="B139" s="58"/>
      <c r="C139" s="58"/>
      <c r="D139" s="58"/>
      <c r="E139" s="58"/>
      <c r="F139" s="58"/>
      <c r="G139" s="58"/>
      <c r="H139" s="58"/>
    </row>
    <row r="140" spans="2:8" ht="14.25" customHeight="1">
      <c r="B140" s="58"/>
      <c r="C140" s="58"/>
      <c r="D140" s="58"/>
      <c r="E140" s="58"/>
      <c r="F140" s="58"/>
      <c r="G140" s="58"/>
      <c r="H140" s="58"/>
    </row>
    <row r="141" spans="2:8" ht="14.25" customHeight="1">
      <c r="B141" s="58"/>
      <c r="C141" s="58"/>
      <c r="D141" s="58"/>
      <c r="E141" s="58"/>
      <c r="F141" s="58"/>
      <c r="G141" s="58"/>
      <c r="H141" s="58"/>
    </row>
    <row r="142" spans="2:8" ht="14.25" customHeight="1">
      <c r="B142" s="58"/>
      <c r="C142" s="58"/>
      <c r="D142" s="58"/>
      <c r="E142" s="58"/>
      <c r="F142" s="58"/>
      <c r="G142" s="58"/>
      <c r="H142" s="58"/>
    </row>
    <row r="143" spans="2:8" ht="14.25" customHeight="1">
      <c r="B143" s="58"/>
      <c r="C143" s="58"/>
      <c r="D143" s="58"/>
      <c r="E143" s="58"/>
      <c r="F143" s="58"/>
      <c r="G143" s="58"/>
      <c r="H143" s="58"/>
    </row>
    <row r="144" spans="2:8" ht="14.25" customHeight="1">
      <c r="B144" s="58"/>
      <c r="C144" s="58"/>
      <c r="D144" s="58"/>
      <c r="E144" s="58"/>
      <c r="F144" s="58"/>
      <c r="G144" s="58"/>
      <c r="H144" s="58"/>
    </row>
    <row r="145" spans="2:8" ht="14.25" customHeight="1">
      <c r="B145" s="58"/>
      <c r="C145" s="58"/>
      <c r="D145" s="58"/>
      <c r="E145" s="58"/>
      <c r="F145" s="58"/>
      <c r="G145" s="58"/>
      <c r="H145" s="58"/>
    </row>
    <row r="146" spans="2:8" ht="14.25" customHeight="1">
      <c r="B146" s="58"/>
      <c r="C146" s="58"/>
      <c r="D146" s="58"/>
      <c r="E146" s="58"/>
      <c r="F146" s="58"/>
      <c r="G146" s="58"/>
      <c r="H146" s="58"/>
    </row>
    <row r="147" spans="2:8" ht="14.25" customHeight="1">
      <c r="B147" s="58"/>
      <c r="C147" s="58"/>
      <c r="D147" s="58"/>
      <c r="E147" s="58"/>
      <c r="F147" s="58"/>
      <c r="G147" s="58"/>
      <c r="H147" s="58"/>
    </row>
    <row r="148" spans="2:8" ht="14.25" customHeight="1">
      <c r="B148" s="58"/>
      <c r="C148" s="58"/>
      <c r="D148" s="58"/>
      <c r="E148" s="58"/>
      <c r="F148" s="58"/>
      <c r="G148" s="58"/>
      <c r="H148" s="58"/>
    </row>
    <row r="149" spans="2:8" ht="14.25" customHeight="1">
      <c r="B149" s="58"/>
      <c r="C149" s="58"/>
      <c r="D149" s="58"/>
      <c r="E149" s="58"/>
      <c r="F149" s="58"/>
      <c r="G149" s="58"/>
      <c r="H149" s="58"/>
    </row>
    <row r="150" spans="2:8" ht="14.25" customHeight="1">
      <c r="B150" s="58"/>
      <c r="C150" s="58"/>
      <c r="D150" s="58"/>
      <c r="E150" s="58"/>
      <c r="F150" s="58"/>
      <c r="G150" s="58"/>
      <c r="H150" s="58"/>
    </row>
    <row r="151" spans="2:8" ht="14.25" customHeight="1">
      <c r="B151" s="58"/>
      <c r="C151" s="58"/>
      <c r="D151" s="58"/>
      <c r="E151" s="58"/>
      <c r="F151" s="58"/>
      <c r="G151" s="58"/>
      <c r="H151" s="58"/>
    </row>
    <row r="152" spans="2:8" ht="14.25" customHeight="1">
      <c r="B152" s="58"/>
      <c r="C152" s="58"/>
      <c r="D152" s="58"/>
      <c r="E152" s="58"/>
      <c r="F152" s="58"/>
      <c r="G152" s="58"/>
      <c r="H152" s="58"/>
    </row>
    <row r="153" spans="2:8" ht="14.25" customHeight="1">
      <c r="B153" s="58"/>
      <c r="C153" s="58"/>
      <c r="D153" s="58"/>
      <c r="E153" s="58"/>
      <c r="F153" s="58"/>
      <c r="G153" s="58"/>
      <c r="H153" s="58"/>
    </row>
    <row r="154" spans="2:8" ht="14.25" customHeight="1">
      <c r="B154" s="58"/>
      <c r="C154" s="58"/>
      <c r="D154" s="58"/>
      <c r="E154" s="58"/>
      <c r="F154" s="58"/>
      <c r="G154" s="58"/>
      <c r="H154" s="58"/>
    </row>
    <row r="155" spans="2:8" ht="14.25" customHeight="1">
      <c r="B155" s="58"/>
      <c r="C155" s="58"/>
      <c r="D155" s="58"/>
      <c r="E155" s="58"/>
      <c r="F155" s="58"/>
      <c r="G155" s="58"/>
      <c r="H155" s="58"/>
    </row>
    <row r="156" spans="2:8" ht="14.25" customHeight="1">
      <c r="B156" s="58"/>
      <c r="C156" s="58"/>
      <c r="D156" s="58"/>
      <c r="E156" s="58"/>
      <c r="F156" s="58"/>
      <c r="G156" s="58"/>
      <c r="H156" s="58"/>
    </row>
    <row r="157" spans="2:8" ht="14.25" customHeight="1">
      <c r="B157" s="58"/>
      <c r="C157" s="58"/>
      <c r="D157" s="58"/>
      <c r="E157" s="58"/>
      <c r="F157" s="58"/>
      <c r="G157" s="58"/>
      <c r="H157" s="58"/>
    </row>
    <row r="158" spans="2:8" ht="14.25" customHeight="1">
      <c r="B158" s="58"/>
      <c r="C158" s="58"/>
      <c r="D158" s="58"/>
      <c r="E158" s="58"/>
      <c r="F158" s="58"/>
      <c r="G158" s="58"/>
      <c r="H158" s="58"/>
    </row>
    <row r="159" spans="2:8" ht="14.25" customHeight="1">
      <c r="B159" s="58"/>
      <c r="C159" s="58"/>
      <c r="D159" s="58"/>
      <c r="E159" s="58"/>
      <c r="F159" s="58"/>
      <c r="G159" s="58"/>
      <c r="H159" s="58"/>
    </row>
    <row r="160" spans="2:8" ht="14.25" customHeight="1">
      <c r="B160" s="58"/>
      <c r="C160" s="58"/>
      <c r="D160" s="58"/>
      <c r="E160" s="58"/>
      <c r="F160" s="58"/>
      <c r="G160" s="58"/>
      <c r="H160" s="58"/>
    </row>
    <row r="161" spans="2:8" ht="14.25" customHeight="1">
      <c r="B161" s="58"/>
      <c r="C161" s="58"/>
      <c r="D161" s="58"/>
      <c r="E161" s="58"/>
      <c r="F161" s="58"/>
      <c r="G161" s="58"/>
      <c r="H161" s="58"/>
    </row>
    <row r="162" spans="2:8" ht="14.25" customHeight="1">
      <c r="B162" s="58"/>
      <c r="C162" s="58"/>
      <c r="D162" s="58"/>
      <c r="E162" s="58"/>
      <c r="F162" s="58"/>
      <c r="G162" s="58"/>
      <c r="H162" s="58"/>
    </row>
    <row r="163" spans="2:8" ht="14.25" customHeight="1">
      <c r="B163" s="58"/>
      <c r="C163" s="58"/>
      <c r="D163" s="58"/>
      <c r="E163" s="58"/>
      <c r="F163" s="58"/>
      <c r="G163" s="58"/>
      <c r="H163" s="58"/>
    </row>
    <row r="164" spans="2:8" ht="14.25" customHeight="1">
      <c r="B164" s="58"/>
      <c r="C164" s="58"/>
      <c r="D164" s="58"/>
      <c r="E164" s="58"/>
      <c r="F164" s="58"/>
      <c r="G164" s="58"/>
      <c r="H164" s="58"/>
    </row>
    <row r="165" spans="2:8" ht="14.25" customHeight="1">
      <c r="B165" s="58"/>
      <c r="C165" s="58"/>
      <c r="D165" s="58"/>
      <c r="E165" s="58"/>
      <c r="F165" s="58"/>
      <c r="G165" s="58"/>
      <c r="H165" s="58"/>
    </row>
    <row r="166" spans="2:8" ht="14.25" customHeight="1">
      <c r="B166" s="58"/>
      <c r="C166" s="58"/>
      <c r="D166" s="58"/>
      <c r="E166" s="58"/>
      <c r="F166" s="58"/>
      <c r="G166" s="58"/>
      <c r="H166" s="58"/>
    </row>
    <row r="167" spans="2:8" ht="14.25" customHeight="1">
      <c r="B167" s="58"/>
      <c r="C167" s="58"/>
      <c r="D167" s="58"/>
      <c r="E167" s="58"/>
      <c r="F167" s="58"/>
      <c r="G167" s="58"/>
      <c r="H167" s="58"/>
    </row>
    <row r="168" spans="2:8" ht="14.25" customHeight="1">
      <c r="B168" s="58"/>
      <c r="C168" s="58"/>
      <c r="D168" s="58"/>
      <c r="E168" s="58"/>
      <c r="F168" s="58"/>
      <c r="G168" s="58"/>
      <c r="H168" s="58"/>
    </row>
    <row r="169" spans="2:8" ht="14.25" customHeight="1">
      <c r="B169" s="58"/>
      <c r="C169" s="58"/>
      <c r="D169" s="58"/>
      <c r="E169" s="58"/>
      <c r="F169" s="58"/>
      <c r="G169" s="58"/>
      <c r="H169" s="58"/>
    </row>
    <row r="170" spans="2:8" ht="14.25" customHeight="1">
      <c r="B170" s="58"/>
      <c r="C170" s="58"/>
      <c r="D170" s="58"/>
      <c r="E170" s="58"/>
      <c r="F170" s="58"/>
      <c r="G170" s="58"/>
      <c r="H170" s="58"/>
    </row>
    <row r="171" spans="2:8" ht="14.25" customHeight="1">
      <c r="B171" s="58"/>
      <c r="C171" s="58"/>
      <c r="D171" s="58"/>
      <c r="E171" s="58"/>
      <c r="F171" s="58"/>
      <c r="G171" s="58"/>
      <c r="H171" s="58"/>
    </row>
    <row r="172" spans="2:8" ht="14.25" customHeight="1">
      <c r="B172" s="58"/>
      <c r="C172" s="58"/>
      <c r="D172" s="58"/>
      <c r="E172" s="58"/>
      <c r="F172" s="58"/>
      <c r="G172" s="58"/>
      <c r="H172" s="58"/>
    </row>
    <row r="173" spans="2:8" ht="14.25" customHeight="1">
      <c r="B173" s="58"/>
      <c r="C173" s="58"/>
      <c r="D173" s="58"/>
      <c r="E173" s="58"/>
      <c r="F173" s="58"/>
      <c r="G173" s="58"/>
      <c r="H173" s="58"/>
    </row>
    <row r="174" spans="2:8" ht="14.25" customHeight="1">
      <c r="B174" s="58"/>
      <c r="C174" s="58"/>
      <c r="D174" s="58"/>
      <c r="E174" s="58"/>
      <c r="F174" s="58"/>
      <c r="G174" s="58"/>
      <c r="H174" s="58"/>
    </row>
    <row r="175" spans="2:8" ht="14.25" customHeight="1">
      <c r="B175" s="58"/>
      <c r="C175" s="58"/>
      <c r="D175" s="58"/>
      <c r="E175" s="58"/>
      <c r="F175" s="58"/>
      <c r="G175" s="58"/>
      <c r="H175" s="58"/>
    </row>
    <row r="176" spans="2:8" ht="14.25" customHeight="1">
      <c r="B176" s="58"/>
      <c r="C176" s="58"/>
      <c r="D176" s="58"/>
      <c r="E176" s="58"/>
      <c r="F176" s="58"/>
      <c r="G176" s="58"/>
      <c r="H176" s="58"/>
    </row>
    <row r="177" spans="2:8" ht="14.25" customHeight="1">
      <c r="B177" s="58"/>
      <c r="C177" s="58"/>
      <c r="D177" s="58"/>
      <c r="E177" s="58"/>
      <c r="F177" s="58"/>
      <c r="G177" s="58"/>
      <c r="H177" s="58"/>
    </row>
    <row r="178" spans="2:8" ht="14.25" customHeight="1">
      <c r="B178" s="58"/>
      <c r="C178" s="58"/>
      <c r="D178" s="58"/>
      <c r="E178" s="58"/>
      <c r="F178" s="58"/>
      <c r="G178" s="58"/>
      <c r="H178" s="58"/>
    </row>
    <row r="179" spans="2:8" ht="14.25" customHeight="1">
      <c r="B179" s="58"/>
      <c r="C179" s="58"/>
      <c r="D179" s="58"/>
      <c r="E179" s="58"/>
      <c r="F179" s="58"/>
      <c r="G179" s="58"/>
      <c r="H179" s="58"/>
    </row>
    <row r="180" spans="2:8" ht="14.25" customHeight="1">
      <c r="B180" s="58"/>
      <c r="C180" s="58"/>
      <c r="D180" s="58"/>
      <c r="E180" s="58"/>
      <c r="F180" s="58"/>
      <c r="G180" s="58"/>
      <c r="H180" s="58"/>
    </row>
    <row r="181" spans="2:8" ht="14.25" customHeight="1">
      <c r="B181" s="58"/>
      <c r="C181" s="58"/>
      <c r="D181" s="58"/>
      <c r="E181" s="58"/>
      <c r="F181" s="58"/>
      <c r="G181" s="58"/>
      <c r="H181" s="58"/>
    </row>
    <row r="182" spans="2:8" ht="14.25" customHeight="1">
      <c r="B182" s="58"/>
      <c r="C182" s="58"/>
      <c r="D182" s="58"/>
      <c r="E182" s="58"/>
      <c r="F182" s="58"/>
      <c r="G182" s="58"/>
      <c r="H182" s="58"/>
    </row>
    <row r="183" spans="2:8" ht="14.25" customHeight="1">
      <c r="B183" s="58"/>
      <c r="C183" s="58"/>
      <c r="D183" s="58"/>
      <c r="E183" s="58"/>
      <c r="F183" s="58"/>
      <c r="G183" s="58"/>
      <c r="H183" s="58"/>
    </row>
    <row r="184" spans="2:8" ht="14.25" customHeight="1">
      <c r="B184" s="58"/>
      <c r="C184" s="58"/>
      <c r="D184" s="58"/>
      <c r="E184" s="58"/>
      <c r="F184" s="58"/>
      <c r="G184" s="58"/>
      <c r="H184" s="58"/>
    </row>
    <row r="185" spans="2:8" ht="14.25" customHeight="1">
      <c r="B185" s="58"/>
      <c r="C185" s="58"/>
      <c r="D185" s="58"/>
      <c r="E185" s="58"/>
      <c r="F185" s="58"/>
      <c r="G185" s="58"/>
      <c r="H185" s="58"/>
    </row>
    <row r="186" spans="2:8" ht="14.25" customHeight="1">
      <c r="B186" s="58"/>
      <c r="C186" s="58"/>
      <c r="D186" s="58"/>
      <c r="E186" s="58"/>
      <c r="F186" s="58"/>
      <c r="G186" s="58"/>
      <c r="H186" s="58"/>
    </row>
    <row r="187" spans="2:8" ht="14.25" customHeight="1">
      <c r="B187" s="58"/>
      <c r="C187" s="58"/>
      <c r="D187" s="58"/>
      <c r="E187" s="58"/>
      <c r="F187" s="58"/>
      <c r="G187" s="58"/>
      <c r="H187" s="58"/>
    </row>
    <row r="188" spans="2:8" ht="14.25" customHeight="1">
      <c r="B188" s="58"/>
      <c r="C188" s="58"/>
      <c r="D188" s="58"/>
      <c r="E188" s="58"/>
      <c r="F188" s="58"/>
      <c r="G188" s="58"/>
      <c r="H188" s="58"/>
    </row>
    <row r="189" spans="2:8" ht="14.25" customHeight="1">
      <c r="B189" s="58"/>
      <c r="C189" s="58"/>
      <c r="D189" s="58"/>
      <c r="E189" s="58"/>
      <c r="F189" s="58"/>
      <c r="G189" s="58"/>
      <c r="H189" s="58"/>
    </row>
    <row r="190" spans="2:8" ht="14.25" customHeight="1">
      <c r="B190" s="58"/>
      <c r="C190" s="58"/>
      <c r="D190" s="58"/>
      <c r="E190" s="58"/>
      <c r="F190" s="58"/>
      <c r="G190" s="58"/>
      <c r="H190" s="58"/>
    </row>
    <row r="191" spans="2:8" ht="14.25" customHeight="1"/>
    <row r="192" spans="2:8"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sheetData>
  <autoFilter ref="B8:H8" xr:uid="{B90C75E5-BDB6-4E20-ADFA-E064C1FE0D58}"/>
  <mergeCells count="1">
    <mergeCell ref="B6:H6"/>
  </mergeCells>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88882-9A2A-400A-9C09-B97CC09A4C32}">
  <sheetPr codeName="Hoja184">
    <tabColor rgb="FFFFFF00"/>
    <pageSetUpPr fitToPage="1"/>
  </sheetPr>
  <dimension ref="B1:I1081"/>
  <sheetViews>
    <sheetView showGridLines="0" topLeftCell="A62" workbookViewId="0">
      <selection activeCell="D46" sqref="D46"/>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v>46266</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1637</v>
      </c>
      <c r="D8" s="141" t="s">
        <v>1637</v>
      </c>
      <c r="E8" s="141" t="s">
        <v>1637</v>
      </c>
      <c r="F8" s="13" t="s">
        <v>1638</v>
      </c>
      <c r="G8" s="8"/>
      <c r="H8" s="9"/>
      <c r="I8" s="9"/>
    </row>
    <row r="9" spans="2:9" ht="14.25" customHeight="1">
      <c r="B9" s="6" t="s">
        <v>1639</v>
      </c>
      <c r="C9" s="137" t="s">
        <v>1640</v>
      </c>
      <c r="D9" s="137" t="s">
        <v>1641</v>
      </c>
      <c r="E9" s="137" t="s">
        <v>1640</v>
      </c>
      <c r="F9" s="13" t="s">
        <v>1642</v>
      </c>
      <c r="G9" s="96">
        <v>0</v>
      </c>
      <c r="H9" s="96">
        <v>0</v>
      </c>
      <c r="I9" s="96">
        <v>0</v>
      </c>
    </row>
    <row r="10" spans="2:9" ht="14.25" customHeight="1">
      <c r="B10" s="10" t="s">
        <v>56</v>
      </c>
      <c r="C10" s="142"/>
      <c r="D10" s="142"/>
      <c r="E10" s="142"/>
      <c r="F10" s="13" t="s">
        <v>1643</v>
      </c>
      <c r="G10" s="1465">
        <v>0.4</v>
      </c>
      <c r="H10" s="1465">
        <v>0.45</v>
      </c>
      <c r="I10" s="1465">
        <v>0.4</v>
      </c>
    </row>
    <row r="11" spans="2:9" ht="14.25" customHeight="1">
      <c r="B11" s="1976" t="s">
        <v>1644</v>
      </c>
      <c r="C11" s="1977">
        <v>0</v>
      </c>
      <c r="D11" s="1977">
        <v>1560</v>
      </c>
      <c r="E11" s="1977">
        <v>3144</v>
      </c>
      <c r="F11" s="6" t="s">
        <v>1645</v>
      </c>
      <c r="G11" s="1465">
        <v>0.45</v>
      </c>
      <c r="H11" s="1465">
        <v>0.5</v>
      </c>
      <c r="I11" s="1465">
        <v>0.42</v>
      </c>
    </row>
    <row r="12" spans="2:9" ht="14.25" customHeight="1">
      <c r="B12" s="1976"/>
      <c r="C12" s="1977"/>
      <c r="D12" s="1977"/>
      <c r="E12" s="1977"/>
      <c r="F12" s="6" t="s">
        <v>1646</v>
      </c>
      <c r="G12" s="691">
        <v>8.4</v>
      </c>
      <c r="H12" s="691">
        <v>8.3000000000000007</v>
      </c>
      <c r="I12" s="691">
        <v>8.1</v>
      </c>
    </row>
    <row r="13" spans="2:9" ht="14.25" customHeight="1">
      <c r="B13" s="6" t="s">
        <v>1647</v>
      </c>
      <c r="C13" s="8"/>
      <c r="D13" s="8"/>
      <c r="E13" s="8"/>
      <c r="F13" s="6" t="s">
        <v>1648</v>
      </c>
      <c r="G13" s="691">
        <v>60.8</v>
      </c>
      <c r="H13" s="691">
        <v>62</v>
      </c>
      <c r="I13" s="691">
        <v>62</v>
      </c>
    </row>
    <row r="14" spans="2:9" ht="14.25" customHeight="1">
      <c r="B14" s="7">
        <v>1</v>
      </c>
      <c r="C14" s="7">
        <v>1</v>
      </c>
      <c r="D14" s="7">
        <v>3</v>
      </c>
      <c r="E14" s="7">
        <v>1</v>
      </c>
      <c r="F14" s="6" t="s">
        <v>1649</v>
      </c>
      <c r="G14" s="138">
        <v>1.7799999999999999E-3</v>
      </c>
      <c r="H14" s="138">
        <v>1.6900000000000001E-3</v>
      </c>
      <c r="I14" s="138"/>
    </row>
    <row r="15" spans="2:9" ht="14.25" customHeight="1">
      <c r="B15" s="7">
        <v>2</v>
      </c>
      <c r="C15" s="7">
        <v>4</v>
      </c>
      <c r="D15" s="7">
        <v>3</v>
      </c>
      <c r="E15" s="7">
        <v>1</v>
      </c>
      <c r="F15" s="1990" t="s">
        <v>1650</v>
      </c>
      <c r="G15" s="1990"/>
      <c r="H15" s="1990"/>
      <c r="I15" s="12">
        <f>+G16+H16+I16</f>
        <v>8085</v>
      </c>
    </row>
    <row r="16" spans="2:9" ht="14.25" customHeight="1">
      <c r="B16" s="7">
        <v>3</v>
      </c>
      <c r="C16" s="7">
        <v>4</v>
      </c>
      <c r="D16" s="7">
        <v>3</v>
      </c>
      <c r="E16" s="7">
        <v>2</v>
      </c>
      <c r="F16" s="4" t="s">
        <v>1651</v>
      </c>
      <c r="G16" s="14">
        <v>8085</v>
      </c>
      <c r="H16" s="14"/>
      <c r="I16" s="11"/>
    </row>
    <row r="17" spans="2:9" ht="14.25" customHeight="1">
      <c r="B17" s="7">
        <v>4</v>
      </c>
      <c r="C17" s="7">
        <v>4</v>
      </c>
      <c r="D17" s="7">
        <v>4</v>
      </c>
      <c r="E17" s="7">
        <v>2</v>
      </c>
      <c r="F17" s="1975" t="s">
        <v>1652</v>
      </c>
      <c r="G17" s="1975"/>
      <c r="H17" s="1975"/>
      <c r="I17" s="1975"/>
    </row>
    <row r="18" spans="2:9" ht="14.25" customHeight="1">
      <c r="B18" s="7">
        <v>5</v>
      </c>
      <c r="C18" s="7">
        <v>1</v>
      </c>
      <c r="D18" s="7">
        <v>1</v>
      </c>
      <c r="E18" s="7">
        <v>1</v>
      </c>
      <c r="F18" s="6" t="s">
        <v>1653</v>
      </c>
      <c r="G18" s="97" t="s">
        <v>1654</v>
      </c>
      <c r="H18" s="97" t="s">
        <v>1655</v>
      </c>
      <c r="I18" s="97" t="s">
        <v>1656</v>
      </c>
    </row>
    <row r="19" spans="2:9" ht="14.25" customHeight="1">
      <c r="B19" s="7">
        <v>6</v>
      </c>
      <c r="C19" s="7">
        <v>3</v>
      </c>
      <c r="D19" s="7">
        <v>4</v>
      </c>
      <c r="E19" s="7">
        <v>1</v>
      </c>
      <c r="F19" s="6" t="s">
        <v>1657</v>
      </c>
      <c r="G19" s="691">
        <v>11</v>
      </c>
      <c r="H19" s="691">
        <v>11</v>
      </c>
      <c r="I19" s="691">
        <v>11</v>
      </c>
    </row>
    <row r="20" spans="2:9" ht="14.25" customHeight="1">
      <c r="B20" s="7">
        <v>7</v>
      </c>
      <c r="C20" s="7">
        <v>2</v>
      </c>
      <c r="D20" s="7">
        <v>3</v>
      </c>
      <c r="E20" s="7">
        <v>1</v>
      </c>
      <c r="F20" s="6" t="s">
        <v>1658</v>
      </c>
      <c r="G20" s="691">
        <v>12</v>
      </c>
      <c r="H20" s="691">
        <v>12</v>
      </c>
      <c r="I20" s="691">
        <v>12</v>
      </c>
    </row>
    <row r="21" spans="2:9" ht="14.25" customHeight="1">
      <c r="B21" s="7">
        <v>8</v>
      </c>
      <c r="C21" s="7">
        <v>3</v>
      </c>
      <c r="D21" s="7">
        <v>2</v>
      </c>
      <c r="E21" s="7">
        <v>1</v>
      </c>
      <c r="F21" s="6" t="s">
        <v>1659</v>
      </c>
      <c r="G21" s="691">
        <v>16</v>
      </c>
      <c r="H21" s="691">
        <v>16</v>
      </c>
      <c r="I21" s="691">
        <v>16</v>
      </c>
    </row>
    <row r="22" spans="2:9" ht="14.25" customHeight="1">
      <c r="B22" s="7">
        <v>9</v>
      </c>
      <c r="C22" s="7">
        <v>2</v>
      </c>
      <c r="D22" s="7">
        <v>2</v>
      </c>
      <c r="E22" s="7">
        <v>1</v>
      </c>
      <c r="F22" s="6" t="s">
        <v>1660</v>
      </c>
      <c r="G22" s="691">
        <v>6.28</v>
      </c>
      <c r="H22" s="691">
        <v>6.3</v>
      </c>
      <c r="I22" s="691">
        <v>6.28</v>
      </c>
    </row>
    <row r="23" spans="2:9" ht="20.25" customHeight="1">
      <c r="B23" s="1976" t="s">
        <v>476</v>
      </c>
      <c r="C23" s="1991" t="s">
        <v>1661</v>
      </c>
      <c r="D23" s="1991" t="s">
        <v>1661</v>
      </c>
      <c r="E23" s="1991" t="s">
        <v>1661</v>
      </c>
      <c r="F23" s="13" t="s">
        <v>1662</v>
      </c>
      <c r="G23" s="691">
        <v>610</v>
      </c>
      <c r="H23" s="691">
        <v>600</v>
      </c>
      <c r="I23" s="691">
        <v>600</v>
      </c>
    </row>
    <row r="24" spans="2:9" ht="14.25" customHeight="1">
      <c r="B24" s="1976"/>
      <c r="C24" s="1991"/>
      <c r="D24" s="1991"/>
      <c r="E24" s="1991"/>
      <c r="F24" s="6" t="s">
        <v>1663</v>
      </c>
      <c r="G24" s="691">
        <v>5.12</v>
      </c>
      <c r="H24" s="691">
        <v>4.4000000000000004</v>
      </c>
      <c r="I24" s="691">
        <v>2.6</v>
      </c>
    </row>
    <row r="25" spans="2:9" ht="27.75" customHeight="1">
      <c r="B25" s="7" t="s">
        <v>1664</v>
      </c>
      <c r="C25" s="823" t="s">
        <v>1665</v>
      </c>
      <c r="D25" s="823" t="s">
        <v>1665</v>
      </c>
      <c r="E25" s="823" t="s">
        <v>1665</v>
      </c>
      <c r="F25" s="6" t="s">
        <v>1666</v>
      </c>
      <c r="G25" s="691">
        <v>370</v>
      </c>
      <c r="H25" s="691">
        <v>370</v>
      </c>
      <c r="I25" s="691">
        <v>415</v>
      </c>
    </row>
    <row r="26" spans="2:9" ht="14.25" customHeight="1">
      <c r="B26" s="7"/>
      <c r="C26" s="824"/>
      <c r="D26" s="7"/>
      <c r="E26" s="7"/>
      <c r="F26" s="6" t="s">
        <v>1667</v>
      </c>
      <c r="G26" s="1466">
        <v>1000</v>
      </c>
      <c r="H26" s="1466">
        <v>983</v>
      </c>
      <c r="I26" s="1466">
        <v>966</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1673</v>
      </c>
      <c r="D29" s="206" t="s">
        <v>1674</v>
      </c>
      <c r="E29" s="206" t="s">
        <v>1675</v>
      </c>
      <c r="F29" s="4" t="s">
        <v>1676</v>
      </c>
      <c r="G29" s="7" t="s">
        <v>1677</v>
      </c>
      <c r="H29" s="7" t="s">
        <v>1678</v>
      </c>
      <c r="I29" s="7" t="s">
        <v>1678</v>
      </c>
    </row>
    <row r="30" spans="2:9" ht="14.25" customHeight="1">
      <c r="B30" s="15" t="s">
        <v>1679</v>
      </c>
      <c r="C30" s="11" t="s">
        <v>1680</v>
      </c>
      <c r="D30" s="11" t="s">
        <v>1681</v>
      </c>
      <c r="E30" s="11" t="s">
        <v>1681</v>
      </c>
      <c r="F30" s="4" t="s">
        <v>1682</v>
      </c>
      <c r="G30" s="7">
        <v>118</v>
      </c>
      <c r="H30" s="7">
        <v>123</v>
      </c>
      <c r="I30" s="7">
        <v>122</v>
      </c>
    </row>
    <row r="31" spans="2:9" ht="14.25" customHeight="1">
      <c r="B31" s="15" t="s">
        <v>1683</v>
      </c>
      <c r="C31" s="6"/>
      <c r="D31" s="100"/>
      <c r="E31" s="100"/>
      <c r="F31" s="4" t="s">
        <v>1684</v>
      </c>
      <c r="G31" s="7">
        <v>2636</v>
      </c>
      <c r="H31" s="7">
        <v>2660</v>
      </c>
      <c r="I31" s="7">
        <v>2640</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2.15</v>
      </c>
      <c r="H33" s="7">
        <v>3.3</v>
      </c>
      <c r="I33" s="7">
        <v>2.2000000000000002</v>
      </c>
    </row>
    <row r="34" spans="2:9" ht="14.25" customHeight="1">
      <c r="B34" s="15"/>
      <c r="C34" s="6"/>
      <c r="D34" s="6"/>
      <c r="E34" s="6"/>
      <c r="F34" s="4" t="s">
        <v>1688</v>
      </c>
      <c r="G34" s="6"/>
      <c r="H34" s="6"/>
      <c r="I34" s="6"/>
    </row>
    <row r="35" spans="2:9" ht="14.25" customHeight="1">
      <c r="B35" s="15"/>
      <c r="C35" s="6"/>
      <c r="D35" s="6"/>
      <c r="E35" s="6"/>
      <c r="F35" s="4" t="s">
        <v>1676</v>
      </c>
      <c r="G35" s="7" t="s">
        <v>1689</v>
      </c>
      <c r="H35" s="7" t="s">
        <v>1689</v>
      </c>
      <c r="I35" s="7" t="s">
        <v>1689</v>
      </c>
    </row>
    <row r="36" spans="2:9" ht="14.25" customHeight="1">
      <c r="B36" s="15"/>
      <c r="C36" s="6"/>
      <c r="D36" s="6"/>
      <c r="E36" s="6"/>
      <c r="F36" s="4" t="s">
        <v>1682</v>
      </c>
      <c r="G36" s="7">
        <v>109</v>
      </c>
      <c r="H36" s="7">
        <v>115</v>
      </c>
      <c r="I36" s="7">
        <v>118</v>
      </c>
    </row>
    <row r="37" spans="2:9" ht="14.25" customHeight="1">
      <c r="B37" s="15" t="s">
        <v>1690</v>
      </c>
      <c r="C37" s="6"/>
      <c r="D37" s="6"/>
      <c r="E37" s="6"/>
      <c r="F37" s="4" t="s">
        <v>1684</v>
      </c>
      <c r="G37" s="7">
        <v>2640</v>
      </c>
      <c r="H37" s="7">
        <v>2540</v>
      </c>
      <c r="I37" s="7">
        <v>2590</v>
      </c>
    </row>
    <row r="38" spans="2:9" ht="14.25" customHeight="1">
      <c r="B38" s="6"/>
      <c r="C38" s="6"/>
      <c r="D38" s="6"/>
      <c r="E38" s="6"/>
      <c r="F38" s="4" t="s">
        <v>1685</v>
      </c>
      <c r="G38" s="7" t="s">
        <v>1691</v>
      </c>
      <c r="H38" s="7" t="s">
        <v>1691</v>
      </c>
      <c r="I38" s="7" t="s">
        <v>1691</v>
      </c>
    </row>
    <row r="39" spans="2:9" ht="14.25" customHeight="1">
      <c r="B39" s="6"/>
      <c r="C39" s="173"/>
      <c r="D39" s="173"/>
      <c r="E39" s="173"/>
      <c r="F39" s="4" t="s">
        <v>1692</v>
      </c>
      <c r="G39" s="6"/>
      <c r="H39" s="6"/>
      <c r="I39" s="6"/>
    </row>
    <row r="40" spans="2:9" ht="14.25" customHeight="1">
      <c r="B40" s="99" t="s">
        <v>1693</v>
      </c>
      <c r="C40" s="5"/>
      <c r="D40" s="5"/>
      <c r="E40" s="5"/>
      <c r="F40" s="954" t="s">
        <v>1676</v>
      </c>
      <c r="G40" s="7" t="s">
        <v>1694</v>
      </c>
      <c r="H40" s="7" t="s">
        <v>1694</v>
      </c>
      <c r="I40" s="7" t="s">
        <v>1694</v>
      </c>
    </row>
    <row r="41" spans="2:9" ht="14.25" customHeight="1">
      <c r="B41" s="102" t="s">
        <v>44</v>
      </c>
      <c r="C41" s="1533" t="s">
        <v>1695</v>
      </c>
      <c r="D41" s="1533" t="s">
        <v>1696</v>
      </c>
      <c r="E41" s="1533" t="s">
        <v>1696</v>
      </c>
      <c r="F41" s="954" t="s">
        <v>1676</v>
      </c>
      <c r="G41" s="7" t="s">
        <v>1697</v>
      </c>
      <c r="H41" s="7" t="s">
        <v>1678</v>
      </c>
      <c r="I41" s="7" t="s">
        <v>1678</v>
      </c>
    </row>
    <row r="42" spans="2:9" ht="14.25" customHeight="1">
      <c r="B42" s="102" t="s">
        <v>1698</v>
      </c>
      <c r="C42" s="1534" t="s">
        <v>1699</v>
      </c>
      <c r="D42" s="1534" t="s">
        <v>1699</v>
      </c>
      <c r="E42" s="1534" t="s">
        <v>1699</v>
      </c>
      <c r="F42" s="954" t="s">
        <v>1682</v>
      </c>
      <c r="G42" s="7">
        <v>40</v>
      </c>
      <c r="H42" s="7">
        <v>40</v>
      </c>
      <c r="I42" s="7">
        <v>38</v>
      </c>
    </row>
    <row r="43" spans="2:9" ht="14.25" customHeight="1">
      <c r="B43" s="102" t="s">
        <v>45</v>
      </c>
      <c r="C43" s="1535" t="s">
        <v>1700</v>
      </c>
      <c r="D43" s="1540" t="s">
        <v>1701</v>
      </c>
      <c r="E43" s="1540" t="s">
        <v>1701</v>
      </c>
      <c r="F43" s="954" t="s">
        <v>1682</v>
      </c>
      <c r="G43" s="7">
        <v>88</v>
      </c>
      <c r="H43" s="7">
        <v>88</v>
      </c>
      <c r="I43" s="7">
        <v>92</v>
      </c>
    </row>
    <row r="44" spans="2:9">
      <c r="B44" s="43" t="s">
        <v>1702</v>
      </c>
      <c r="C44" s="1536" t="s">
        <v>1703</v>
      </c>
      <c r="D44" s="1536"/>
      <c r="E44" s="1536"/>
      <c r="F44" s="954" t="s">
        <v>1704</v>
      </c>
      <c r="G44" s="7" t="s">
        <v>1705</v>
      </c>
      <c r="H44" s="7" t="s">
        <v>1705</v>
      </c>
      <c r="I44" s="7" t="s">
        <v>1705</v>
      </c>
    </row>
    <row r="45" spans="2:9" ht="14.25" customHeight="1">
      <c r="B45" s="956" t="s">
        <v>1706</v>
      </c>
      <c r="C45" s="1537" t="s">
        <v>1707</v>
      </c>
      <c r="D45" s="1537"/>
      <c r="E45" s="1537"/>
      <c r="F45" s="142" t="s">
        <v>1708</v>
      </c>
      <c r="G45" s="6"/>
      <c r="H45" s="6"/>
      <c r="I45" s="6"/>
    </row>
    <row r="46" spans="2:9" ht="14.25" customHeight="1">
      <c r="B46" s="102" t="s">
        <v>1709</v>
      </c>
      <c r="C46" s="1538">
        <v>168408</v>
      </c>
      <c r="D46" s="1538">
        <v>37000</v>
      </c>
      <c r="E46" s="1538">
        <v>68000</v>
      </c>
      <c r="F46" s="954" t="s">
        <v>1710</v>
      </c>
      <c r="G46" s="59" t="s">
        <v>1472</v>
      </c>
      <c r="H46" s="59" t="s">
        <v>1472</v>
      </c>
      <c r="I46" s="59" t="s">
        <v>1472</v>
      </c>
    </row>
    <row r="47" spans="2:9" ht="14.25" customHeight="1">
      <c r="B47" s="102" t="s">
        <v>44</v>
      </c>
      <c r="C47" s="1533" t="s">
        <v>1696</v>
      </c>
      <c r="D47" s="955"/>
      <c r="E47" s="955"/>
      <c r="F47" s="973" t="s">
        <v>1682</v>
      </c>
      <c r="G47" s="972">
        <v>127</v>
      </c>
      <c r="H47" s="972">
        <v>122</v>
      </c>
      <c r="I47" s="972">
        <v>129</v>
      </c>
    </row>
    <row r="48" spans="2:9" ht="14.25" customHeight="1">
      <c r="B48" s="102" t="s">
        <v>1698</v>
      </c>
      <c r="C48" s="1534" t="s">
        <v>1699</v>
      </c>
      <c r="D48" s="141"/>
      <c r="E48" s="141"/>
      <c r="F48" s="973" t="s">
        <v>1684</v>
      </c>
      <c r="G48" s="972">
        <v>1410</v>
      </c>
      <c r="H48" s="972">
        <v>1415</v>
      </c>
      <c r="I48" s="972">
        <v>1400</v>
      </c>
    </row>
    <row r="49" spans="2:9" ht="14.25" customHeight="1">
      <c r="B49" s="102" t="s">
        <v>45</v>
      </c>
      <c r="C49" s="1540" t="s">
        <v>1701</v>
      </c>
      <c r="D49" s="1084"/>
      <c r="E49" s="1084"/>
      <c r="F49" s="954" t="s">
        <v>1711</v>
      </c>
      <c r="G49" s="966">
        <v>31</v>
      </c>
      <c r="H49" s="966">
        <v>30</v>
      </c>
      <c r="I49" s="966">
        <v>28</v>
      </c>
    </row>
    <row r="50" spans="2:9" ht="14.25" customHeight="1">
      <c r="B50" s="6" t="s">
        <v>1702</v>
      </c>
      <c r="C50" s="1536"/>
      <c r="D50" s="966"/>
      <c r="E50" s="1539"/>
      <c r="F50" s="4" t="s">
        <v>1712</v>
      </c>
      <c r="G50" s="7">
        <v>31</v>
      </c>
      <c r="H50" s="7">
        <v>30</v>
      </c>
      <c r="I50" s="7">
        <v>28</v>
      </c>
    </row>
    <row r="51" spans="2:9" ht="14.25" customHeight="1">
      <c r="B51" s="60" t="s">
        <v>1706</v>
      </c>
      <c r="C51" s="1537"/>
      <c r="D51" s="1460"/>
      <c r="E51" s="1459"/>
      <c r="F51" s="954" t="s">
        <v>1713</v>
      </c>
      <c r="G51" s="7">
        <v>17</v>
      </c>
      <c r="H51" s="7">
        <v>18</v>
      </c>
      <c r="I51" s="7">
        <v>19</v>
      </c>
    </row>
    <row r="52" spans="2:9" ht="14.25" customHeight="1">
      <c r="B52" s="6" t="s">
        <v>1709</v>
      </c>
      <c r="C52" s="1538">
        <v>3600</v>
      </c>
      <c r="D52" s="1483"/>
      <c r="E52" s="1484"/>
      <c r="F52" s="1485" t="s">
        <v>1714</v>
      </c>
      <c r="G52" s="59">
        <v>5</v>
      </c>
      <c r="H52" s="59">
        <v>5</v>
      </c>
      <c r="I52" s="59">
        <v>5</v>
      </c>
    </row>
    <row r="53" spans="2:9" ht="14.25" customHeight="1">
      <c r="B53" s="136" t="s">
        <v>1715</v>
      </c>
      <c r="C53" s="1480"/>
      <c r="D53" s="1481"/>
      <c r="E53" s="1481"/>
      <c r="F53" s="1481"/>
      <c r="G53" s="1481"/>
      <c r="H53" s="1481"/>
      <c r="I53" s="1482"/>
    </row>
    <row r="54" spans="2:9" ht="15" customHeight="1">
      <c r="B54" s="1992" t="s">
        <v>1634</v>
      </c>
      <c r="C54" s="1994" t="s">
        <v>1716</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22.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1109"/>
      <c r="D61" s="1109"/>
      <c r="E61" s="1109"/>
      <c r="F61" s="1109"/>
      <c r="G61" s="1109"/>
      <c r="H61" s="1109"/>
      <c r="I61" s="1110"/>
    </row>
    <row r="62" spans="2:9" ht="25.5" customHeight="1">
      <c r="B62" s="1980"/>
      <c r="C62" s="1502" t="s">
        <v>1718</v>
      </c>
      <c r="D62" s="1494"/>
      <c r="E62" s="1494"/>
      <c r="F62" s="1494"/>
      <c r="G62" s="1494"/>
      <c r="H62" s="1494"/>
      <c r="I62" s="1495"/>
    </row>
    <row r="63" spans="2:9" ht="25.5" customHeight="1">
      <c r="B63" s="1980"/>
      <c r="C63" s="1502" t="s">
        <v>1719</v>
      </c>
      <c r="D63" s="1494"/>
      <c r="E63" s="1494"/>
      <c r="F63" s="1494"/>
      <c r="G63" s="1494"/>
      <c r="H63" s="1494"/>
      <c r="I63" s="1495"/>
    </row>
    <row r="64" spans="2:9" ht="25.5" customHeight="1">
      <c r="B64" s="1980"/>
      <c r="C64" s="1502" t="s">
        <v>1720</v>
      </c>
      <c r="D64" s="1494"/>
      <c r="E64" s="1494"/>
      <c r="F64" s="1494"/>
      <c r="G64" s="1494"/>
      <c r="H64" s="1494"/>
      <c r="I64" s="1495"/>
    </row>
    <row r="65" spans="2:9" ht="25.5" customHeight="1">
      <c r="B65" s="1980"/>
      <c r="C65" s="1494"/>
      <c r="D65" s="1494"/>
      <c r="E65" s="1494"/>
      <c r="F65" s="1494"/>
      <c r="G65" s="1494"/>
      <c r="H65" s="1494"/>
      <c r="I65" s="1495"/>
    </row>
    <row r="66" spans="2:9" ht="25.5" customHeight="1">
      <c r="B66" s="2000"/>
      <c r="C66" s="1111"/>
      <c r="D66" s="1111"/>
      <c r="E66" s="1111"/>
      <c r="F66" s="1111"/>
      <c r="G66" s="1111"/>
      <c r="H66" s="1111"/>
      <c r="I66" s="1112"/>
    </row>
    <row r="67" spans="2:9" ht="19.5" customHeight="1">
      <c r="B67" s="2001" t="s">
        <v>1721</v>
      </c>
      <c r="C67" s="1504"/>
      <c r="D67" s="1497"/>
      <c r="E67" s="1497"/>
      <c r="F67" s="1497"/>
      <c r="G67" s="1497"/>
      <c r="H67" s="1497"/>
      <c r="I67" s="1498"/>
    </row>
    <row r="68" spans="2:9" ht="19.5" customHeight="1">
      <c r="B68" s="2001"/>
      <c r="C68" s="1502" t="s">
        <v>1722</v>
      </c>
      <c r="D68" s="1490"/>
      <c r="E68" s="1490"/>
      <c r="F68" s="1490"/>
      <c r="G68" s="1490"/>
      <c r="H68" s="1490"/>
      <c r="I68" s="1491"/>
    </row>
    <row r="69" spans="2:9" ht="19.5" customHeight="1">
      <c r="B69" s="2001"/>
      <c r="C69" s="1502" t="s">
        <v>1723</v>
      </c>
      <c r="D69" s="1490"/>
      <c r="E69" s="1490"/>
      <c r="F69" s="1490"/>
      <c r="G69" s="1490"/>
      <c r="H69" s="1490"/>
      <c r="I69" s="1491"/>
    </row>
    <row r="70" spans="2:9" ht="19.5" customHeight="1">
      <c r="B70" s="2001"/>
      <c r="C70" s="1502" t="s">
        <v>1724</v>
      </c>
      <c r="D70" s="1490"/>
      <c r="E70" s="1490"/>
      <c r="F70" s="1490"/>
      <c r="G70" s="1490"/>
      <c r="H70" s="1490"/>
      <c r="I70" s="1491"/>
    </row>
    <row r="71" spans="2:9" ht="19.5" customHeight="1">
      <c r="B71" s="2001"/>
      <c r="C71" s="1490"/>
      <c r="D71" s="1490"/>
      <c r="E71" s="1490"/>
      <c r="F71" s="1490"/>
      <c r="G71" s="1490"/>
      <c r="H71" s="1490"/>
      <c r="I71" s="1491"/>
    </row>
    <row r="72" spans="2:9" ht="19.5" customHeight="1">
      <c r="B72" s="2001"/>
      <c r="C72" s="1490"/>
      <c r="D72" s="1490"/>
      <c r="E72" s="1490"/>
      <c r="F72" s="1490"/>
      <c r="G72" s="1490"/>
      <c r="H72" s="1490"/>
      <c r="I72" s="1491"/>
    </row>
    <row r="73" spans="2:9" ht="39" customHeight="1">
      <c r="B73" s="2002"/>
      <c r="C73" s="1492"/>
      <c r="D73" s="1492"/>
      <c r="E73" s="1492"/>
      <c r="F73" s="1492"/>
      <c r="G73" s="1492"/>
      <c r="H73" s="1492"/>
      <c r="I73" s="1493"/>
    </row>
    <row r="74" spans="2:9" ht="23.25" customHeight="1">
      <c r="B74" s="1980" t="s">
        <v>1725</v>
      </c>
      <c r="C74" s="1499"/>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1726</v>
      </c>
      <c r="D77" s="1982"/>
      <c r="E77" s="1982"/>
      <c r="F77" s="1982"/>
      <c r="G77" s="1982"/>
      <c r="H77" s="1982"/>
      <c r="I77" s="1983"/>
    </row>
    <row r="78" spans="2:9" ht="57" customHeight="1">
      <c r="B78" s="1979"/>
      <c r="C78" s="1984"/>
      <c r="D78" s="1985"/>
      <c r="E78" s="1985"/>
      <c r="F78" s="1985"/>
      <c r="G78" s="1985"/>
      <c r="H78" s="1985"/>
      <c r="I78" s="1986"/>
    </row>
    <row r="79" spans="2:9" ht="51.75" customHeight="1">
      <c r="B79" s="1979"/>
      <c r="C79" s="1984"/>
      <c r="D79" s="1985"/>
      <c r="E79" s="1985"/>
      <c r="F79" s="1985"/>
      <c r="G79" s="1985"/>
      <c r="H79" s="1985"/>
      <c r="I79" s="1986"/>
    </row>
    <row r="80" spans="2:9" ht="31.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1727</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21"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1729</v>
      </c>
      <c r="D91" s="2014"/>
      <c r="E91" s="2014"/>
      <c r="F91" s="2014"/>
      <c r="G91" s="2014"/>
      <c r="H91" s="2014"/>
      <c r="I91" s="2015"/>
    </row>
    <row r="92" spans="2:9" ht="19.5" customHeight="1">
      <c r="B92" s="1993" t="s">
        <v>1669</v>
      </c>
      <c r="C92" s="1981" t="s">
        <v>1730</v>
      </c>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81" customHeight="1">
      <c r="B95" s="1980"/>
      <c r="C95" s="1984"/>
      <c r="D95" s="1985"/>
      <c r="E95" s="1985"/>
      <c r="F95" s="1985"/>
      <c r="G95" s="1985"/>
      <c r="H95" s="1985"/>
      <c r="I95" s="1986"/>
    </row>
    <row r="96" spans="2:9" ht="33.75" customHeight="1">
      <c r="B96" s="1980"/>
      <c r="C96" s="1984"/>
      <c r="D96" s="1985"/>
      <c r="E96" s="1985"/>
      <c r="F96" s="1985"/>
      <c r="G96" s="1985"/>
      <c r="H96" s="1985"/>
      <c r="I96" s="1986"/>
    </row>
    <row r="97" spans="2:9" ht="41.25" customHeight="1">
      <c r="B97" s="2000"/>
      <c r="C97" s="1987"/>
      <c r="D97" s="1988"/>
      <c r="E97" s="1988"/>
      <c r="F97" s="1988"/>
      <c r="G97" s="1988"/>
      <c r="H97" s="1988"/>
      <c r="I97" s="1989"/>
    </row>
    <row r="98" spans="2:9" ht="21.75" customHeight="1">
      <c r="B98" s="1980" t="s">
        <v>1693</v>
      </c>
      <c r="C98" s="1502" t="s">
        <v>1731</v>
      </c>
      <c r="D98" s="1088"/>
      <c r="E98" s="1088"/>
      <c r="F98" s="1088"/>
      <c r="G98" s="1088"/>
      <c r="H98" s="1088"/>
      <c r="I98" s="1089"/>
    </row>
    <row r="99" spans="2:9" ht="21.75" customHeight="1">
      <c r="B99" s="1980"/>
      <c r="C99" s="1093" t="s">
        <v>1732</v>
      </c>
      <c r="D99" s="1088"/>
      <c r="E99" s="1088"/>
      <c r="F99" s="1088"/>
      <c r="G99" s="1088"/>
      <c r="H99" s="1088"/>
      <c r="I99" s="1089"/>
    </row>
    <row r="100" spans="2:9" ht="21.75" customHeight="1">
      <c r="B100" s="1980"/>
      <c r="C100" s="1093" t="s">
        <v>1733</v>
      </c>
      <c r="D100" s="1088"/>
      <c r="E100" s="1088"/>
      <c r="F100" s="1088"/>
      <c r="G100" s="1088"/>
      <c r="H100" s="1088"/>
      <c r="I100" s="1089"/>
    </row>
    <row r="101" spans="2:9" ht="21.75" customHeight="1">
      <c r="B101" s="1980"/>
      <c r="C101" s="1093" t="s">
        <v>1734</v>
      </c>
      <c r="D101" s="1088"/>
      <c r="E101" s="1088"/>
      <c r="F101" s="1088"/>
      <c r="G101" s="1088"/>
      <c r="H101" s="1088"/>
      <c r="I101" s="1089"/>
    </row>
    <row r="102" spans="2:9" ht="21.75" customHeight="1">
      <c r="B102" s="1980"/>
      <c r="C102" s="1093" t="s">
        <v>1735</v>
      </c>
      <c r="D102" s="1088"/>
      <c r="E102" s="1088"/>
      <c r="F102" s="1088"/>
      <c r="G102" s="1088"/>
      <c r="H102" s="1088"/>
      <c r="I102" s="1089"/>
    </row>
    <row r="103" spans="2:9" ht="21.75" customHeight="1">
      <c r="B103" s="1980"/>
      <c r="C103" s="1093" t="s">
        <v>1736</v>
      </c>
      <c r="D103" s="1088"/>
      <c r="E103" s="1088"/>
      <c r="F103" s="1088"/>
      <c r="G103" s="1088"/>
      <c r="H103" s="1088"/>
      <c r="I103" s="1089"/>
    </row>
    <row r="104" spans="2:9" ht="21.75" customHeight="1">
      <c r="B104" s="1980"/>
      <c r="C104" s="1093" t="s">
        <v>1737</v>
      </c>
      <c r="D104" s="1088"/>
      <c r="E104" s="1088"/>
      <c r="F104" s="1088"/>
      <c r="G104" s="1088"/>
      <c r="H104" s="1088"/>
      <c r="I104" s="1089"/>
    </row>
    <row r="105" spans="2:9" ht="21.75" customHeight="1">
      <c r="B105" s="1980"/>
      <c r="C105" s="1496"/>
      <c r="D105" s="1088"/>
      <c r="E105" s="1088"/>
      <c r="F105" s="1088"/>
      <c r="G105" s="1088"/>
      <c r="H105" s="1088"/>
      <c r="I105" s="1089"/>
    </row>
    <row r="106" spans="2:9" ht="21.75" customHeight="1">
      <c r="B106" s="2000"/>
      <c r="C106" s="1501"/>
      <c r="D106" s="1090"/>
      <c r="E106" s="1090"/>
      <c r="F106" s="1090"/>
      <c r="G106" s="1090"/>
      <c r="H106" s="1090"/>
      <c r="I106" s="1091"/>
    </row>
    <row r="107" spans="2:9" ht="22.5" customHeight="1">
      <c r="B107" s="2003" t="s">
        <v>1738</v>
      </c>
      <c r="C107" s="2004"/>
      <c r="D107" s="2004"/>
      <c r="E107" s="2004"/>
      <c r="F107" s="2004"/>
      <c r="G107" s="2004"/>
      <c r="H107" s="2004"/>
      <c r="I107" s="2005"/>
    </row>
    <row r="108" spans="2:9" ht="20.25" customHeight="1">
      <c r="B108" s="1980" t="s">
        <v>1634</v>
      </c>
      <c r="C108" s="2006" t="s">
        <v>1739</v>
      </c>
      <c r="D108" s="2007"/>
      <c r="E108" s="2007"/>
      <c r="F108" s="2007"/>
      <c r="G108" s="2007"/>
      <c r="H108" s="2007"/>
      <c r="I108" s="1509"/>
    </row>
    <row r="109" spans="2:9" ht="110.25" customHeight="1">
      <c r="B109" s="1980"/>
      <c r="C109" s="2008"/>
      <c r="D109" s="2009"/>
      <c r="E109" s="2009"/>
      <c r="F109" s="2009"/>
      <c r="G109" s="2009"/>
      <c r="H109" s="2009"/>
      <c r="I109" s="1509"/>
    </row>
    <row r="110" spans="2:9" ht="20.25" customHeight="1">
      <c r="B110" s="1980"/>
      <c r="C110" s="2010"/>
      <c r="D110" s="2009"/>
      <c r="E110" s="2009"/>
      <c r="F110" s="2009"/>
      <c r="G110" s="2009"/>
      <c r="H110" s="2009"/>
      <c r="I110" s="1509"/>
    </row>
    <row r="111" spans="2:9" ht="20.25" customHeight="1">
      <c r="B111" s="1980"/>
      <c r="C111" s="2010"/>
      <c r="D111" s="2009"/>
      <c r="E111" s="2009"/>
      <c r="F111" s="2009"/>
      <c r="G111" s="2009"/>
      <c r="H111" s="2009"/>
      <c r="I111" s="1509"/>
    </row>
    <row r="112" spans="2:9" ht="20.25" customHeight="1">
      <c r="B112" s="2000"/>
      <c r="C112" s="2011"/>
      <c r="D112" s="2012"/>
      <c r="E112" s="2012"/>
      <c r="F112" s="2012"/>
      <c r="G112" s="2012"/>
      <c r="H112" s="2012"/>
      <c r="I112" s="1510"/>
    </row>
    <row r="113" spans="2:9" ht="23.25" customHeight="1">
      <c r="B113" s="1980" t="s">
        <v>1717</v>
      </c>
      <c r="C113" s="2006" t="s">
        <v>1740</v>
      </c>
      <c r="D113" s="2007"/>
      <c r="E113" s="2007"/>
      <c r="F113" s="2007"/>
      <c r="G113" s="2007"/>
      <c r="H113" s="2007"/>
      <c r="I113" s="1516"/>
    </row>
    <row r="114" spans="2:9" ht="23.25" customHeight="1">
      <c r="B114" s="1980"/>
      <c r="C114" s="2008"/>
      <c r="D114" s="2009"/>
      <c r="E114" s="2009"/>
      <c r="F114" s="2009"/>
      <c r="G114" s="2009"/>
      <c r="H114" s="2009"/>
      <c r="I114" s="1516"/>
    </row>
    <row r="115" spans="2:9" ht="23.25" customHeight="1">
      <c r="B115" s="1980"/>
      <c r="C115" s="2008"/>
      <c r="D115" s="2009"/>
      <c r="E115" s="2009"/>
      <c r="F115" s="2009"/>
      <c r="G115" s="2009"/>
      <c r="H115" s="2009"/>
      <c r="I115" s="1516"/>
    </row>
    <row r="116" spans="2:9" ht="23.25" customHeight="1">
      <c r="B116" s="1980"/>
      <c r="C116" s="2008"/>
      <c r="D116" s="2009"/>
      <c r="E116" s="2009"/>
      <c r="F116" s="2009"/>
      <c r="G116" s="2009"/>
      <c r="H116" s="2009"/>
      <c r="I116" s="1516"/>
    </row>
    <row r="117" spans="2:9" ht="23.25" customHeight="1">
      <c r="B117" s="1980"/>
      <c r="C117" s="2008"/>
      <c r="D117" s="2009"/>
      <c r="E117" s="2009"/>
      <c r="F117" s="2009"/>
      <c r="G117" s="2009"/>
      <c r="H117" s="2009"/>
      <c r="I117" s="1516"/>
    </row>
    <row r="118" spans="2:9" ht="23.25" customHeight="1">
      <c r="B118" s="1980"/>
      <c r="C118" s="2008"/>
      <c r="D118" s="2009"/>
      <c r="E118" s="2009"/>
      <c r="F118" s="2009"/>
      <c r="G118" s="2009"/>
      <c r="H118" s="2009"/>
      <c r="I118" s="1516"/>
    </row>
    <row r="119" spans="2:9" ht="23.25" customHeight="1">
      <c r="B119" s="2000"/>
      <c r="C119" s="2011"/>
      <c r="D119" s="2012"/>
      <c r="E119" s="2012"/>
      <c r="F119" s="2012"/>
      <c r="G119" s="2012"/>
      <c r="H119" s="2012"/>
      <c r="I119" s="1521"/>
    </row>
    <row r="120" spans="2:9" ht="22.5" customHeight="1">
      <c r="B120" s="2001" t="s">
        <v>1741</v>
      </c>
      <c r="C120" s="1502"/>
      <c r="D120" s="1087"/>
      <c r="E120" s="1087"/>
      <c r="F120" s="1087"/>
      <c r="G120" s="1087"/>
      <c r="H120" s="1087"/>
      <c r="I120" s="1516"/>
    </row>
    <row r="121" spans="2:9" ht="22.5" customHeight="1">
      <c r="B121" s="2001"/>
      <c r="C121" s="2021" t="s">
        <v>1742</v>
      </c>
      <c r="D121" s="1865"/>
      <c r="E121" s="1865"/>
      <c r="F121" s="1865"/>
      <c r="G121" s="1087"/>
      <c r="H121" s="1087"/>
      <c r="I121" s="1516"/>
    </row>
    <row r="122" spans="2:9" ht="22.5" customHeight="1">
      <c r="B122" s="2001"/>
      <c r="C122" s="2022"/>
      <c r="D122" s="1865"/>
      <c r="E122" s="1865"/>
      <c r="F122" s="1865"/>
      <c r="G122" s="1087"/>
      <c r="H122" s="1087"/>
      <c r="I122" s="1516"/>
    </row>
    <row r="123" spans="2:9" ht="22.5" customHeight="1">
      <c r="B123" s="2001"/>
      <c r="C123" s="2022"/>
      <c r="D123" s="1865"/>
      <c r="E123" s="1865"/>
      <c r="F123" s="1865"/>
      <c r="G123" s="1087"/>
      <c r="H123" s="1087"/>
      <c r="I123" s="1516"/>
    </row>
    <row r="124" spans="2:9" ht="22.5" customHeight="1">
      <c r="B124" s="2001"/>
      <c r="C124" s="1502"/>
      <c r="D124" s="694"/>
      <c r="E124" s="694"/>
      <c r="F124" s="694"/>
      <c r="G124" s="694"/>
      <c r="H124" s="694"/>
      <c r="I124" s="1505"/>
    </row>
    <row r="125" spans="2:9" ht="22.5" customHeight="1">
      <c r="B125" s="2001"/>
      <c r="C125" s="1503"/>
      <c r="D125" s="1506"/>
      <c r="E125" s="1506"/>
      <c r="F125" s="1506"/>
      <c r="G125" s="1506"/>
      <c r="H125" s="1506"/>
      <c r="I125" s="1507"/>
    </row>
    <row r="126" spans="2:9" ht="15.75" customHeight="1">
      <c r="B126" s="1993" t="s">
        <v>1743</v>
      </c>
      <c r="C126" s="1502"/>
      <c r="D126" s="1522"/>
      <c r="E126" s="1522"/>
      <c r="F126" s="1522"/>
      <c r="G126" s="1522"/>
      <c r="H126" s="1522"/>
      <c r="I126" s="1523"/>
    </row>
    <row r="127" spans="2:9" ht="16.5" customHeight="1">
      <c r="B127" s="1980"/>
      <c r="C127" s="1502" t="s">
        <v>1744</v>
      </c>
      <c r="D127" s="1524"/>
      <c r="E127" s="1524"/>
      <c r="F127" s="1524"/>
      <c r="G127" s="1524"/>
      <c r="H127" s="1524"/>
      <c r="I127" s="1525"/>
    </row>
    <row r="128" spans="2:9" ht="17.25" customHeight="1">
      <c r="B128" s="2000"/>
      <c r="C128" s="1526"/>
      <c r="D128" s="1527"/>
      <c r="E128" s="1527"/>
      <c r="F128" s="1527"/>
      <c r="G128" s="1527"/>
      <c r="H128" s="1527"/>
      <c r="I128" s="1528"/>
    </row>
    <row r="129" spans="2:9" ht="17.25" customHeight="1">
      <c r="B129" s="1489"/>
      <c r="C129" s="1502"/>
      <c r="D129" s="1520"/>
      <c r="E129" s="1520"/>
      <c r="F129" s="1520"/>
      <c r="G129" s="1520"/>
      <c r="H129" s="1520"/>
      <c r="I129" s="1517"/>
    </row>
    <row r="130" spans="2:9" ht="17.25" customHeight="1">
      <c r="B130" s="1489"/>
      <c r="C130" s="2017" t="s">
        <v>1745</v>
      </c>
      <c r="D130" s="2009"/>
      <c r="E130" s="2009"/>
      <c r="F130" s="2009"/>
      <c r="G130" s="2009"/>
      <c r="H130" s="1520"/>
      <c r="I130" s="1517"/>
    </row>
    <row r="131" spans="2:9" ht="17.25" customHeight="1">
      <c r="B131" s="1489"/>
      <c r="C131" s="2008"/>
      <c r="D131" s="2009"/>
      <c r="E131" s="2009"/>
      <c r="F131" s="2009"/>
      <c r="G131" s="2009"/>
      <c r="H131" s="1520"/>
      <c r="I131" s="1517"/>
    </row>
    <row r="132" spans="2:9" ht="17.25" customHeight="1">
      <c r="B132" s="1489"/>
      <c r="C132" s="2008"/>
      <c r="D132" s="2009"/>
      <c r="E132" s="2009"/>
      <c r="F132" s="2009"/>
      <c r="G132" s="2009"/>
      <c r="H132" s="1520"/>
      <c r="I132" s="1517"/>
    </row>
    <row r="133" spans="2:9" ht="22.5" customHeight="1">
      <c r="B133" s="1980" t="s">
        <v>1635</v>
      </c>
      <c r="C133" s="2008"/>
      <c r="D133" s="2009"/>
      <c r="E133" s="2009"/>
      <c r="F133" s="2009"/>
      <c r="G133" s="2009"/>
      <c r="H133" s="1511"/>
      <c r="I133" s="1512"/>
    </row>
    <row r="134" spans="2:9" ht="22.5" customHeight="1">
      <c r="B134" s="1980"/>
      <c r="C134" s="2008"/>
      <c r="D134" s="2009"/>
      <c r="E134" s="2009"/>
      <c r="F134" s="2009"/>
      <c r="G134" s="2009"/>
      <c r="H134" s="1511"/>
      <c r="I134" s="1512"/>
    </row>
    <row r="135" spans="2:9" ht="22.5" customHeight="1">
      <c r="B135" s="2000"/>
      <c r="C135" s="1513"/>
      <c r="D135" s="1514"/>
      <c r="E135" s="1514"/>
      <c r="F135" s="1514"/>
      <c r="G135" s="1514"/>
      <c r="H135" s="1514"/>
      <c r="I135" s="1515"/>
    </row>
    <row r="136" spans="2:9" ht="18.75" customHeight="1">
      <c r="B136" s="1980" t="s">
        <v>1652</v>
      </c>
      <c r="C136" s="2006" t="s">
        <v>1746</v>
      </c>
      <c r="D136" s="2007"/>
      <c r="E136" s="2007"/>
      <c r="F136" s="2007"/>
      <c r="G136" s="2007"/>
      <c r="H136" s="1500"/>
      <c r="I136" s="1508"/>
    </row>
    <row r="137" spans="2:9" ht="18.75" customHeight="1">
      <c r="B137" s="1980"/>
      <c r="C137" s="2008"/>
      <c r="D137" s="2009"/>
      <c r="E137" s="2009"/>
      <c r="F137" s="2009"/>
      <c r="G137" s="2009"/>
      <c r="H137" s="121"/>
      <c r="I137" s="1509"/>
    </row>
    <row r="138" spans="2:9" ht="18.75" customHeight="1">
      <c r="B138" s="1980"/>
      <c r="C138" s="2008"/>
      <c r="D138" s="2009"/>
      <c r="E138" s="2009"/>
      <c r="F138" s="2009"/>
      <c r="G138" s="2009"/>
      <c r="H138" s="121"/>
      <c r="I138" s="1509"/>
    </row>
    <row r="139" spans="2:9" ht="18.75" customHeight="1">
      <c r="B139" s="1980"/>
      <c r="C139" s="2008"/>
      <c r="D139" s="2009"/>
      <c r="E139" s="2009"/>
      <c r="F139" s="2009"/>
      <c r="G139" s="2009"/>
      <c r="H139" s="121"/>
      <c r="I139" s="1509"/>
    </row>
    <row r="140" spans="2:9" ht="18.75" customHeight="1">
      <c r="B140" s="1980"/>
      <c r="C140" s="2008"/>
      <c r="D140" s="2009"/>
      <c r="E140" s="2009"/>
      <c r="F140" s="2009"/>
      <c r="G140" s="2009"/>
      <c r="H140" s="121"/>
      <c r="I140" s="1509"/>
    </row>
    <row r="141" spans="2:9" ht="18.75" customHeight="1">
      <c r="B141" s="1980"/>
      <c r="C141" s="2008"/>
      <c r="D141" s="2009"/>
      <c r="E141" s="2009"/>
      <c r="F141" s="2009"/>
      <c r="G141" s="2009"/>
      <c r="H141" s="121"/>
      <c r="I141" s="1509"/>
    </row>
    <row r="142" spans="2:9" ht="18.75" customHeight="1">
      <c r="B142" s="1980"/>
      <c r="C142" s="2008"/>
      <c r="D142" s="2009"/>
      <c r="E142" s="2009"/>
      <c r="F142" s="2009"/>
      <c r="G142" s="2009"/>
      <c r="H142" s="121"/>
      <c r="I142" s="1509"/>
    </row>
    <row r="143" spans="2:9" ht="18.75" customHeight="1">
      <c r="B143" s="1980"/>
      <c r="C143" s="2008"/>
      <c r="D143" s="2009"/>
      <c r="E143" s="2009"/>
      <c r="F143" s="2009"/>
      <c r="G143" s="2009"/>
      <c r="H143" s="121"/>
      <c r="I143" s="1509"/>
    </row>
    <row r="144" spans="2:9" ht="18.75" customHeight="1">
      <c r="B144" s="1980"/>
      <c r="C144" s="2008"/>
      <c r="D144" s="2009"/>
      <c r="E144" s="2009"/>
      <c r="F144" s="2009"/>
      <c r="G144" s="2009"/>
      <c r="H144" s="121"/>
      <c r="I144" s="1509"/>
    </row>
    <row r="145" spans="2:9" ht="18.75" customHeight="1">
      <c r="B145" s="1980"/>
      <c r="C145" s="1503"/>
      <c r="D145" s="1092"/>
      <c r="E145" s="1092"/>
      <c r="F145" s="1092"/>
      <c r="G145" s="1092"/>
      <c r="H145" s="1092"/>
      <c r="I145" s="1510"/>
    </row>
    <row r="146" spans="2:9" ht="22.5" customHeight="1">
      <c r="B146" s="1993" t="s">
        <v>1669</v>
      </c>
      <c r="C146" s="2006" t="s">
        <v>1747</v>
      </c>
      <c r="D146" s="2007"/>
      <c r="E146" s="2007"/>
      <c r="F146" s="2007"/>
      <c r="G146" s="2007"/>
      <c r="H146" s="1500"/>
      <c r="I146" s="1508"/>
    </row>
    <row r="147" spans="2:9" ht="22.5" customHeight="1">
      <c r="B147" s="1980"/>
      <c r="C147" s="2008"/>
      <c r="D147" s="2009"/>
      <c r="E147" s="2009"/>
      <c r="F147" s="2009"/>
      <c r="G147" s="2009"/>
      <c r="H147" s="121"/>
      <c r="I147" s="1509"/>
    </row>
    <row r="148" spans="2:9" ht="22.5" customHeight="1">
      <c r="B148" s="1980"/>
      <c r="C148" s="2008"/>
      <c r="D148" s="2009"/>
      <c r="E148" s="2009"/>
      <c r="F148" s="2009"/>
      <c r="G148" s="2009"/>
      <c r="H148" s="121"/>
      <c r="I148" s="1509"/>
    </row>
    <row r="149" spans="2:9" ht="22.5" customHeight="1">
      <c r="B149" s="1980"/>
      <c r="C149" s="2008"/>
      <c r="D149" s="2009"/>
      <c r="E149" s="2009"/>
      <c r="F149" s="2009"/>
      <c r="G149" s="2009"/>
      <c r="H149" s="121"/>
      <c r="I149" s="1509"/>
    </row>
    <row r="150" spans="2:9" ht="22.5" customHeight="1">
      <c r="B150" s="1980"/>
      <c r="C150" s="2008"/>
      <c r="D150" s="2009"/>
      <c r="E150" s="2009"/>
      <c r="F150" s="2009"/>
      <c r="G150" s="2009"/>
      <c r="H150" s="121"/>
      <c r="I150" s="1509"/>
    </row>
    <row r="151" spans="2:9" ht="22.5" customHeight="1">
      <c r="B151" s="1980"/>
      <c r="C151" s="2008"/>
      <c r="D151" s="2009"/>
      <c r="E151" s="2009"/>
      <c r="F151" s="2009"/>
      <c r="G151" s="2009"/>
      <c r="H151" s="121"/>
      <c r="I151" s="1509"/>
    </row>
    <row r="152" spans="2:9" ht="96.75" customHeight="1">
      <c r="B152" s="1980"/>
      <c r="C152" s="2008"/>
      <c r="D152" s="2009"/>
      <c r="E152" s="2009"/>
      <c r="F152" s="2009"/>
      <c r="G152" s="2009"/>
      <c r="H152" s="121"/>
      <c r="I152" s="1509"/>
    </row>
    <row r="153" spans="2:9" ht="22.5" customHeight="1">
      <c r="B153" s="2000"/>
      <c r="C153" s="2011"/>
      <c r="D153" s="2012"/>
      <c r="E153" s="2012"/>
      <c r="F153" s="2012"/>
      <c r="G153" s="2012"/>
      <c r="H153" s="1092"/>
      <c r="I153" s="1510"/>
    </row>
    <row r="154" spans="2:9" ht="23.25" customHeight="1">
      <c r="B154" s="1980" t="s">
        <v>1693</v>
      </c>
      <c r="C154" s="2006" t="s">
        <v>1748</v>
      </c>
      <c r="D154" s="2016"/>
      <c r="E154" s="2016"/>
      <c r="F154" s="2016"/>
      <c r="G154" s="2016"/>
      <c r="H154" s="121"/>
      <c r="I154" s="1509"/>
    </row>
    <row r="155" spans="2:9" ht="23.25" customHeight="1">
      <c r="B155" s="1980"/>
      <c r="C155" s="2017"/>
      <c r="D155" s="2018"/>
      <c r="E155" s="2018"/>
      <c r="F155" s="2018"/>
      <c r="G155" s="2018"/>
      <c r="H155" s="121"/>
      <c r="I155" s="1509"/>
    </row>
    <row r="156" spans="2:9" ht="138.75" customHeight="1">
      <c r="B156" s="1980"/>
      <c r="C156" s="2017"/>
      <c r="D156" s="2018"/>
      <c r="E156" s="2018"/>
      <c r="F156" s="2018"/>
      <c r="G156" s="2018"/>
      <c r="H156" s="121"/>
      <c r="I156" s="1509"/>
    </row>
    <row r="157" spans="2:9" ht="149.25" customHeight="1">
      <c r="B157" s="1980"/>
      <c r="C157" s="2017"/>
      <c r="D157" s="2018"/>
      <c r="E157" s="2018"/>
      <c r="F157" s="2018"/>
      <c r="G157" s="2018"/>
      <c r="H157" s="121"/>
      <c r="I157" s="1509"/>
    </row>
    <row r="158" spans="2:9" ht="147" customHeight="1">
      <c r="B158" s="1980"/>
      <c r="C158" s="2017"/>
      <c r="D158" s="2018"/>
      <c r="E158" s="2018"/>
      <c r="F158" s="2018"/>
      <c r="G158" s="2018"/>
      <c r="H158" s="121"/>
      <c r="I158" s="1509"/>
    </row>
    <row r="159" spans="2:9" ht="23.25" customHeight="1">
      <c r="B159" s="1980"/>
      <c r="C159" s="2017"/>
      <c r="D159" s="2018"/>
      <c r="E159" s="2018"/>
      <c r="F159" s="2018"/>
      <c r="G159" s="2018"/>
      <c r="H159" s="121"/>
      <c r="I159" s="1509"/>
    </row>
    <row r="160" spans="2:9" ht="23.25" customHeight="1">
      <c r="B160" s="1980"/>
      <c r="C160" s="2017"/>
      <c r="D160" s="2018"/>
      <c r="E160" s="2018"/>
      <c r="F160" s="2018"/>
      <c r="G160" s="2018"/>
      <c r="H160" s="121"/>
      <c r="I160" s="1509"/>
    </row>
    <row r="161" spans="2:9" ht="23.25" customHeight="1">
      <c r="B161" s="1980"/>
      <c r="C161" s="2017"/>
      <c r="D161" s="2018"/>
      <c r="E161" s="2018"/>
      <c r="F161" s="2018"/>
      <c r="G161" s="2018"/>
      <c r="H161" s="121"/>
      <c r="I161" s="1509"/>
    </row>
    <row r="162" spans="2:9" ht="23.25" customHeight="1">
      <c r="B162" s="1980"/>
      <c r="C162" s="2017"/>
      <c r="D162" s="2018"/>
      <c r="E162" s="2018"/>
      <c r="F162" s="2018"/>
      <c r="G162" s="2018"/>
      <c r="H162" s="121"/>
      <c r="I162" s="1509"/>
    </row>
    <row r="163" spans="2:9" s="120" customFormat="1" ht="23.25" customHeight="1">
      <c r="B163" s="2000"/>
      <c r="C163" s="2019"/>
      <c r="D163" s="2020"/>
      <c r="E163" s="2020"/>
      <c r="F163" s="2020"/>
      <c r="G163" s="2020"/>
      <c r="H163" s="1092"/>
      <c r="I163" s="1510"/>
    </row>
    <row r="164" spans="2:9" ht="19.5" customHeight="1">
      <c r="B164" s="871" t="s">
        <v>1749</v>
      </c>
      <c r="C164" s="820"/>
      <c r="D164" s="820"/>
      <c r="E164" s="820"/>
      <c r="F164" s="820"/>
      <c r="G164" s="821"/>
      <c r="H164" s="821"/>
      <c r="I164" s="822"/>
    </row>
    <row r="165" spans="2:9" ht="19.5" customHeight="1">
      <c r="B165" s="1993" t="s">
        <v>1634</v>
      </c>
      <c r="C165" s="2035" t="s">
        <v>1750</v>
      </c>
      <c r="D165" s="2036"/>
      <c r="E165" s="2036"/>
      <c r="F165" s="2036"/>
      <c r="G165" s="2036"/>
      <c r="H165" s="2036"/>
      <c r="I165" s="2037"/>
    </row>
    <row r="166" spans="2:9" ht="19.5" customHeight="1">
      <c r="B166" s="1980"/>
      <c r="C166" s="2038"/>
      <c r="D166" s="2039"/>
      <c r="E166" s="2039"/>
      <c r="F166" s="2039"/>
      <c r="G166" s="2039"/>
      <c r="H166" s="2039"/>
      <c r="I166" s="2040"/>
    </row>
    <row r="167" spans="2:9" ht="19.5" customHeight="1">
      <c r="B167" s="1980"/>
      <c r="C167" s="2038"/>
      <c r="D167" s="2039"/>
      <c r="E167" s="2039"/>
      <c r="F167" s="2039"/>
      <c r="G167" s="2039"/>
      <c r="H167" s="2039"/>
      <c r="I167" s="2040"/>
    </row>
    <row r="168" spans="2:9" ht="85.5" customHeight="1">
      <c r="B168" s="1980"/>
      <c r="C168" s="2038"/>
      <c r="D168" s="2039"/>
      <c r="E168" s="2039"/>
      <c r="F168" s="2039"/>
      <c r="G168" s="2039"/>
      <c r="H168" s="2039"/>
      <c r="I168" s="2040"/>
    </row>
    <row r="169" spans="2:9" ht="19.5" customHeight="1">
      <c r="B169" s="1980"/>
      <c r="C169" s="2038"/>
      <c r="D169" s="2039"/>
      <c r="E169" s="2039"/>
      <c r="F169" s="2039"/>
      <c r="G169" s="2039"/>
      <c r="H169" s="2039"/>
      <c r="I169" s="2040"/>
    </row>
    <row r="170" spans="2:9" ht="19.5" customHeight="1">
      <c r="B170" s="2000"/>
      <c r="C170" s="2041"/>
      <c r="D170" s="2042"/>
      <c r="E170" s="2042"/>
      <c r="F170" s="2042"/>
      <c r="G170" s="2042"/>
      <c r="H170" s="2042"/>
      <c r="I170" s="2043"/>
    </row>
    <row r="171" spans="2:9" ht="19.5" customHeight="1">
      <c r="B171" s="1980" t="s">
        <v>1717</v>
      </c>
      <c r="C171" s="2047" t="s">
        <v>1751</v>
      </c>
      <c r="D171" s="2048"/>
      <c r="E171" s="2048"/>
      <c r="F171" s="2048"/>
      <c r="G171" s="2048"/>
      <c r="H171" s="2048"/>
      <c r="I171" s="2049"/>
    </row>
    <row r="172" spans="2:9" ht="19.5" customHeight="1">
      <c r="B172" s="1980"/>
      <c r="C172" s="2050"/>
      <c r="D172" s="2051"/>
      <c r="E172" s="2051"/>
      <c r="F172" s="2051"/>
      <c r="G172" s="2051"/>
      <c r="H172" s="2051"/>
      <c r="I172" s="2052"/>
    </row>
    <row r="173" spans="2:9" ht="19.5" customHeight="1">
      <c r="B173" s="1980"/>
      <c r="C173" s="2050"/>
      <c r="D173" s="2051"/>
      <c r="E173" s="2051"/>
      <c r="F173" s="2051"/>
      <c r="G173" s="2051"/>
      <c r="H173" s="2051"/>
      <c r="I173" s="2052"/>
    </row>
    <row r="174" spans="2:9" ht="124.5" customHeight="1">
      <c r="B174" s="1980"/>
      <c r="C174" s="2050"/>
      <c r="D174" s="2051"/>
      <c r="E174" s="2051"/>
      <c r="F174" s="2051"/>
      <c r="G174" s="2051"/>
      <c r="H174" s="2051"/>
      <c r="I174" s="2052"/>
    </row>
    <row r="175" spans="2:9" ht="19.5" customHeight="1">
      <c r="B175" s="2000"/>
      <c r="C175" s="2053"/>
      <c r="D175" s="2054"/>
      <c r="E175" s="2054"/>
      <c r="F175" s="2054"/>
      <c r="G175" s="2054"/>
      <c r="H175" s="2054"/>
      <c r="I175" s="2055"/>
    </row>
    <row r="176" spans="2:9" ht="19.5" customHeight="1">
      <c r="B176" s="2056" t="s">
        <v>1721</v>
      </c>
      <c r="C176" s="2035" t="s">
        <v>1752</v>
      </c>
      <c r="D176" s="2036"/>
      <c r="E176" s="2036"/>
      <c r="F176" s="2036"/>
      <c r="G176" s="2036"/>
      <c r="H176" s="2036"/>
      <c r="I176" s="2036"/>
    </row>
    <row r="177" spans="2:9" ht="19.5" customHeight="1">
      <c r="B177" s="2001"/>
      <c r="C177" s="2038"/>
      <c r="D177" s="2039"/>
      <c r="E177" s="2039"/>
      <c r="F177" s="2039"/>
      <c r="G177" s="2039"/>
      <c r="H177" s="2039"/>
      <c r="I177" s="2039"/>
    </row>
    <row r="178" spans="2:9" ht="19.5" customHeight="1">
      <c r="B178" s="2001"/>
      <c r="C178" s="2038"/>
      <c r="D178" s="2039"/>
      <c r="E178" s="2039"/>
      <c r="F178" s="2039"/>
      <c r="G178" s="2039"/>
      <c r="H178" s="2039"/>
      <c r="I178" s="2039"/>
    </row>
    <row r="179" spans="2:9" ht="69" customHeight="1">
      <c r="B179" s="2001"/>
      <c r="C179" s="2038"/>
      <c r="D179" s="2039"/>
      <c r="E179" s="2039"/>
      <c r="F179" s="2039"/>
      <c r="G179" s="2039"/>
      <c r="H179" s="2039"/>
      <c r="I179" s="2039"/>
    </row>
    <row r="180" spans="2:9" ht="19.5" customHeight="1">
      <c r="B180" s="2002"/>
      <c r="C180" s="2041"/>
      <c r="D180" s="2042"/>
      <c r="E180" s="2042"/>
      <c r="F180" s="2042"/>
      <c r="G180" s="2042"/>
      <c r="H180" s="2042"/>
      <c r="I180" s="2042"/>
    </row>
    <row r="181" spans="2:9" ht="19.5" customHeight="1">
      <c r="B181" s="2044" t="s">
        <v>1743</v>
      </c>
      <c r="C181" s="2035" t="s">
        <v>1753</v>
      </c>
      <c r="D181" s="2036"/>
      <c r="E181" s="2036"/>
      <c r="F181" s="2036"/>
      <c r="G181" s="2036"/>
      <c r="H181" s="2036"/>
      <c r="I181" s="2037"/>
    </row>
    <row r="182" spans="2:9" ht="19.5" customHeight="1">
      <c r="B182" s="2044"/>
      <c r="C182" s="2038"/>
      <c r="D182" s="2039"/>
      <c r="E182" s="2039"/>
      <c r="F182" s="2039"/>
      <c r="G182" s="2039"/>
      <c r="H182" s="2039"/>
      <c r="I182" s="2040"/>
    </row>
    <row r="183" spans="2:9" ht="19.5" customHeight="1">
      <c r="B183" s="2045"/>
      <c r="C183" s="2038"/>
      <c r="D183" s="2039"/>
      <c r="E183" s="2039"/>
      <c r="F183" s="2039"/>
      <c r="G183" s="2039"/>
      <c r="H183" s="2039"/>
      <c r="I183" s="2040"/>
    </row>
    <row r="184" spans="2:9" ht="19.5" customHeight="1">
      <c r="B184" s="2046"/>
      <c r="C184" s="2041"/>
      <c r="D184" s="2042"/>
      <c r="E184" s="2042"/>
      <c r="F184" s="2042"/>
      <c r="G184" s="2042"/>
      <c r="H184" s="2042"/>
      <c r="I184" s="2043"/>
    </row>
    <row r="185" spans="2:9" ht="19.5" customHeight="1">
      <c r="B185" s="1980" t="s">
        <v>1635</v>
      </c>
      <c r="C185" s="2029" t="s">
        <v>1754</v>
      </c>
      <c r="D185" s="2030"/>
      <c r="E185" s="2030"/>
      <c r="F185" s="2030"/>
      <c r="G185" s="2030"/>
      <c r="H185" s="2030"/>
      <c r="I185" s="1529"/>
    </row>
    <row r="186" spans="2:9" ht="19.5" customHeight="1">
      <c r="B186" s="1980"/>
      <c r="C186" s="2031"/>
      <c r="D186" s="2032"/>
      <c r="E186" s="2032"/>
      <c r="F186" s="2032"/>
      <c r="G186" s="2032"/>
      <c r="H186" s="2032"/>
      <c r="I186" s="1505"/>
    </row>
    <row r="187" spans="2:9" ht="19.5" customHeight="1">
      <c r="B187" s="1980"/>
      <c r="C187" s="2031"/>
      <c r="D187" s="2032"/>
      <c r="E187" s="2032"/>
      <c r="F187" s="2032"/>
      <c r="G187" s="2032"/>
      <c r="H187" s="2032"/>
      <c r="I187" s="1505"/>
    </row>
    <row r="188" spans="2:9" ht="52.5" customHeight="1">
      <c r="B188" s="1980"/>
      <c r="C188" s="2031"/>
      <c r="D188" s="2032"/>
      <c r="E188" s="2032"/>
      <c r="F188" s="2032"/>
      <c r="G188" s="2032"/>
      <c r="H188" s="2032"/>
      <c r="I188" s="1505"/>
    </row>
    <row r="189" spans="2:9" ht="108.75" customHeight="1">
      <c r="B189" s="1980"/>
      <c r="C189" s="2031"/>
      <c r="D189" s="2032"/>
      <c r="E189" s="2032"/>
      <c r="F189" s="2032"/>
      <c r="G189" s="2032"/>
      <c r="H189" s="2032"/>
      <c r="I189" s="1505"/>
    </row>
    <row r="190" spans="2:9" ht="19.5" customHeight="1">
      <c r="B190" s="1980"/>
      <c r="C190" s="2033"/>
      <c r="D190" s="2034"/>
      <c r="E190" s="2034"/>
      <c r="F190" s="2034"/>
      <c r="G190" s="2034"/>
      <c r="H190" s="2034"/>
      <c r="I190" s="1507"/>
    </row>
    <row r="191" spans="2:9" ht="19.5" customHeight="1">
      <c r="B191" s="1992" t="s">
        <v>1669</v>
      </c>
      <c r="C191" s="2035" t="s">
        <v>1755</v>
      </c>
      <c r="D191" s="2036"/>
      <c r="E191" s="2036"/>
      <c r="F191" s="2036"/>
      <c r="G191" s="2036"/>
      <c r="H191" s="2036"/>
      <c r="I191" s="2037"/>
    </row>
    <row r="192" spans="2:9" ht="19.5" customHeight="1">
      <c r="B192" s="1992"/>
      <c r="C192" s="2038"/>
      <c r="D192" s="2039"/>
      <c r="E192" s="2039"/>
      <c r="F192" s="2039"/>
      <c r="G192" s="2039"/>
      <c r="H192" s="2039"/>
      <c r="I192" s="2040"/>
    </row>
    <row r="193" spans="2:9" ht="19.5" customHeight="1">
      <c r="B193" s="1992"/>
      <c r="C193" s="2038"/>
      <c r="D193" s="2039"/>
      <c r="E193" s="2039"/>
      <c r="F193" s="2039"/>
      <c r="G193" s="2039"/>
      <c r="H193" s="2039"/>
      <c r="I193" s="2040"/>
    </row>
    <row r="194" spans="2:9" ht="19.5" customHeight="1">
      <c r="B194" s="1992"/>
      <c r="C194" s="2038"/>
      <c r="D194" s="2039"/>
      <c r="E194" s="2039"/>
      <c r="F194" s="2039"/>
      <c r="G194" s="2039"/>
      <c r="H194" s="2039"/>
      <c r="I194" s="2040"/>
    </row>
    <row r="195" spans="2:9" ht="19.5" customHeight="1">
      <c r="B195" s="1992"/>
      <c r="C195" s="2038"/>
      <c r="D195" s="2039"/>
      <c r="E195" s="2039"/>
      <c r="F195" s="2039"/>
      <c r="G195" s="2039"/>
      <c r="H195" s="2039"/>
      <c r="I195" s="2040"/>
    </row>
    <row r="196" spans="2:9" ht="19.5" customHeight="1">
      <c r="B196" s="1992"/>
      <c r="C196" s="2038"/>
      <c r="D196" s="2039"/>
      <c r="E196" s="2039"/>
      <c r="F196" s="2039"/>
      <c r="G196" s="2039"/>
      <c r="H196" s="2039"/>
      <c r="I196" s="2040"/>
    </row>
    <row r="197" spans="2:9" ht="144" customHeight="1">
      <c r="B197" s="1992"/>
      <c r="C197" s="2038"/>
      <c r="D197" s="2039"/>
      <c r="E197" s="2039"/>
      <c r="F197" s="2039"/>
      <c r="G197" s="2039"/>
      <c r="H197" s="2039"/>
      <c r="I197" s="2040"/>
    </row>
    <row r="198" spans="2:9" ht="113.25" customHeight="1">
      <c r="B198" s="1992"/>
      <c r="C198" s="2038"/>
      <c r="D198" s="2039"/>
      <c r="E198" s="2039"/>
      <c r="F198" s="2039"/>
      <c r="G198" s="2039"/>
      <c r="H198" s="2039"/>
      <c r="I198" s="2040"/>
    </row>
    <row r="199" spans="2:9" ht="19.5" customHeight="1">
      <c r="B199" s="1992"/>
      <c r="C199" s="2041"/>
      <c r="D199" s="2042"/>
      <c r="E199" s="2042"/>
      <c r="F199" s="2042"/>
      <c r="G199" s="2042"/>
      <c r="H199" s="2042"/>
      <c r="I199" s="2043"/>
    </row>
    <row r="200" spans="2:9" ht="19.5" customHeight="1">
      <c r="B200" s="1980" t="s">
        <v>1652</v>
      </c>
      <c r="C200" s="2035" t="s">
        <v>1756</v>
      </c>
      <c r="D200" s="2036"/>
      <c r="E200" s="2036"/>
      <c r="F200" s="2036"/>
      <c r="G200" s="2036"/>
      <c r="H200" s="2036"/>
      <c r="I200" s="2037"/>
    </row>
    <row r="201" spans="2:9" ht="19.5" customHeight="1">
      <c r="B201" s="1980"/>
      <c r="C201" s="2038"/>
      <c r="D201" s="2039"/>
      <c r="E201" s="2039"/>
      <c r="F201" s="2039"/>
      <c r="G201" s="2039"/>
      <c r="H201" s="2039"/>
      <c r="I201" s="2040"/>
    </row>
    <row r="202" spans="2:9" ht="19.5" customHeight="1">
      <c r="B202" s="1980"/>
      <c r="C202" s="2038"/>
      <c r="D202" s="2039"/>
      <c r="E202" s="2039"/>
      <c r="F202" s="2039"/>
      <c r="G202" s="2039"/>
      <c r="H202" s="2039"/>
      <c r="I202" s="2040"/>
    </row>
    <row r="203" spans="2:9" ht="19.5" customHeight="1">
      <c r="B203" s="1980"/>
      <c r="C203" s="2038"/>
      <c r="D203" s="2039"/>
      <c r="E203" s="2039"/>
      <c r="F203" s="2039"/>
      <c r="G203" s="2039"/>
      <c r="H203" s="2039"/>
      <c r="I203" s="2040"/>
    </row>
    <row r="204" spans="2:9" ht="19.5" customHeight="1">
      <c r="B204" s="1980"/>
      <c r="C204" s="2038"/>
      <c r="D204" s="2039"/>
      <c r="E204" s="2039"/>
      <c r="F204" s="2039"/>
      <c r="G204" s="2039"/>
      <c r="H204" s="2039"/>
      <c r="I204" s="2040"/>
    </row>
    <row r="205" spans="2:9" ht="62.25" customHeight="1">
      <c r="B205" s="1980"/>
      <c r="C205" s="2038"/>
      <c r="D205" s="2039"/>
      <c r="E205" s="2039"/>
      <c r="F205" s="2039"/>
      <c r="G205" s="2039"/>
      <c r="H205" s="2039"/>
      <c r="I205" s="2040"/>
    </row>
    <row r="206" spans="2:9" ht="19.5" customHeight="1">
      <c r="B206" s="1980"/>
      <c r="C206" s="2038"/>
      <c r="D206" s="2039"/>
      <c r="E206" s="2039"/>
      <c r="F206" s="2039"/>
      <c r="G206" s="2039"/>
      <c r="H206" s="2039"/>
      <c r="I206" s="2040"/>
    </row>
    <row r="207" spans="2:9" ht="19.5" customHeight="1">
      <c r="B207" s="2000"/>
      <c r="C207" s="2041"/>
      <c r="D207" s="2042"/>
      <c r="E207" s="2042"/>
      <c r="F207" s="2042"/>
      <c r="G207" s="2042"/>
      <c r="H207" s="2042"/>
      <c r="I207" s="2043"/>
    </row>
    <row r="208" spans="2:9" ht="39.75" customHeight="1">
      <c r="B208" s="1980" t="s">
        <v>1693</v>
      </c>
      <c r="C208" s="1994" t="s">
        <v>1757</v>
      </c>
      <c r="D208" s="2023"/>
      <c r="E208" s="2023"/>
      <c r="F208" s="2023"/>
      <c r="G208" s="2023"/>
      <c r="H208" s="2023"/>
      <c r="I208" s="2024"/>
    </row>
    <row r="209" spans="2:9" ht="39.75" customHeight="1">
      <c r="B209" s="1980"/>
      <c r="C209" s="2025"/>
      <c r="D209" s="2026"/>
      <c r="E209" s="2026"/>
      <c r="F209" s="2026"/>
      <c r="G209" s="2026"/>
      <c r="H209" s="2026"/>
      <c r="I209" s="2027"/>
    </row>
    <row r="210" spans="2:9" ht="39.75" customHeight="1">
      <c r="B210" s="1980"/>
      <c r="C210" s="2025"/>
      <c r="D210" s="2026"/>
      <c r="E210" s="2026"/>
      <c r="F210" s="2026"/>
      <c r="G210" s="2026"/>
      <c r="H210" s="2026"/>
      <c r="I210" s="2027"/>
    </row>
    <row r="211" spans="2:9" ht="39.75" customHeight="1">
      <c r="B211" s="1980"/>
      <c r="C211" s="2025"/>
      <c r="D211" s="2026"/>
      <c r="E211" s="2026"/>
      <c r="F211" s="2026"/>
      <c r="G211" s="2026"/>
      <c r="H211" s="2026"/>
      <c r="I211" s="2027"/>
    </row>
    <row r="212" spans="2:9" ht="39.75" customHeight="1">
      <c r="B212" s="1980"/>
      <c r="C212" s="2025"/>
      <c r="D212" s="2026"/>
      <c r="E212" s="2026"/>
      <c r="F212" s="2026"/>
      <c r="G212" s="2026"/>
      <c r="H212" s="2026"/>
      <c r="I212" s="2027"/>
    </row>
    <row r="213" spans="2:9" ht="39.75" customHeight="1">
      <c r="B213" s="1980"/>
      <c r="C213" s="2025"/>
      <c r="D213" s="2026"/>
      <c r="E213" s="2026"/>
      <c r="F213" s="2026"/>
      <c r="G213" s="2026"/>
      <c r="H213" s="2026"/>
      <c r="I213" s="2027"/>
    </row>
    <row r="214" spans="2:9" ht="39.75" customHeight="1">
      <c r="B214" s="1980"/>
      <c r="C214" s="2025"/>
      <c r="D214" s="2026"/>
      <c r="E214" s="2026"/>
      <c r="F214" s="2026"/>
      <c r="G214" s="2026"/>
      <c r="H214" s="2026"/>
      <c r="I214" s="2027"/>
    </row>
    <row r="215" spans="2:9" ht="39.75" customHeight="1">
      <c r="B215" s="1980"/>
      <c r="C215" s="2025"/>
      <c r="D215" s="2026"/>
      <c r="E215" s="2026"/>
      <c r="F215" s="2026"/>
      <c r="G215" s="2026"/>
      <c r="H215" s="2026"/>
      <c r="I215" s="2027"/>
    </row>
    <row r="216" spans="2:9" ht="39.75" customHeight="1">
      <c r="B216" s="1980"/>
      <c r="C216" s="2025"/>
      <c r="D216" s="2026"/>
      <c r="E216" s="2026"/>
      <c r="F216" s="2026"/>
      <c r="G216" s="2026"/>
      <c r="H216" s="2026"/>
      <c r="I216" s="2027"/>
    </row>
    <row r="217" spans="2:9" ht="39.75" customHeight="1">
      <c r="B217" s="1980"/>
      <c r="C217" s="2025"/>
      <c r="D217" s="2026"/>
      <c r="E217" s="2026"/>
      <c r="F217" s="2026"/>
      <c r="G217" s="2026"/>
      <c r="H217" s="2026"/>
      <c r="I217" s="2027"/>
    </row>
    <row r="218" spans="2:9" ht="39.75" customHeight="1">
      <c r="B218" s="2000"/>
      <c r="C218" s="2028"/>
      <c r="D218" s="2014"/>
      <c r="E218" s="2014"/>
      <c r="F218" s="2014"/>
      <c r="G218" s="2014"/>
      <c r="H218" s="2014"/>
      <c r="I218" s="2015"/>
    </row>
    <row r="219" spans="2:9" ht="18" customHeight="1"/>
    <row r="220" spans="2:9" ht="18" customHeight="1"/>
    <row r="221" spans="2:9" ht="18" customHeight="1"/>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sheetData>
  <mergeCells count="58">
    <mergeCell ref="B181:B184"/>
    <mergeCell ref="C181:I184"/>
    <mergeCell ref="B165:B170"/>
    <mergeCell ref="C165:I170"/>
    <mergeCell ref="B171:B175"/>
    <mergeCell ref="C171:I175"/>
    <mergeCell ref="B176:B180"/>
    <mergeCell ref="C176:I180"/>
    <mergeCell ref="B208:B218"/>
    <mergeCell ref="C208:I218"/>
    <mergeCell ref="B185:B190"/>
    <mergeCell ref="C185:H190"/>
    <mergeCell ref="B191:B199"/>
    <mergeCell ref="C191:I199"/>
    <mergeCell ref="B200:B207"/>
    <mergeCell ref="C200:I207"/>
    <mergeCell ref="B120:B125"/>
    <mergeCell ref="C121:F123"/>
    <mergeCell ref="B126:B128"/>
    <mergeCell ref="B133:B135"/>
    <mergeCell ref="B136:B145"/>
    <mergeCell ref="B154:B163"/>
    <mergeCell ref="C154:G163"/>
    <mergeCell ref="C130:G134"/>
    <mergeCell ref="C136:G144"/>
    <mergeCell ref="C146:G153"/>
    <mergeCell ref="B146:B153"/>
    <mergeCell ref="B84:B90"/>
    <mergeCell ref="C84:I90"/>
    <mergeCell ref="C91:I91"/>
    <mergeCell ref="B92:B97"/>
    <mergeCell ref="C92:I97"/>
    <mergeCell ref="B98:B106"/>
    <mergeCell ref="B107:I107"/>
    <mergeCell ref="B108:B112"/>
    <mergeCell ref="C108:H112"/>
    <mergeCell ref="B113:B119"/>
    <mergeCell ref="C113:H119"/>
    <mergeCell ref="B77:B83"/>
    <mergeCell ref="C77:I82"/>
    <mergeCell ref="F15:H15"/>
    <mergeCell ref="F17:I17"/>
    <mergeCell ref="B23:B24"/>
    <mergeCell ref="C23:C24"/>
    <mergeCell ref="D23:D24"/>
    <mergeCell ref="E23:E24"/>
    <mergeCell ref="B54:B60"/>
    <mergeCell ref="C54:I59"/>
    <mergeCell ref="B61:B66"/>
    <mergeCell ref="B67:B73"/>
    <mergeCell ref="B74:B76"/>
    <mergeCell ref="B1:I1"/>
    <mergeCell ref="B7:E7"/>
    <mergeCell ref="F7:I7"/>
    <mergeCell ref="B11:B12"/>
    <mergeCell ref="C11:C12"/>
    <mergeCell ref="D11:D12"/>
    <mergeCell ref="E11:E12"/>
  </mergeCells>
  <pageMargins left="0.7" right="0.7" top="0.75" bottom="0.75" header="0" footer="0"/>
  <pageSetup paperSize="9"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77872-99BD-49EE-B5E6-EA5F8B5E2D7E}">
  <sheetPr codeName="Hoja185">
    <tabColor rgb="FFFFFF00"/>
    <pageSetUpPr fitToPage="1"/>
  </sheetPr>
  <dimension ref="B1:I1081"/>
  <sheetViews>
    <sheetView showGridLines="0" workbookViewId="0">
      <selection activeCell="L19" sqref="L19"/>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v>46267</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1637</v>
      </c>
      <c r="D8" s="141" t="s">
        <v>1637</v>
      </c>
      <c r="E8" s="141" t="s">
        <v>1637</v>
      </c>
      <c r="F8" s="13" t="s">
        <v>1638</v>
      </c>
      <c r="G8" s="8"/>
      <c r="H8" s="9"/>
      <c r="I8" s="9"/>
    </row>
    <row r="9" spans="2:9" ht="14.25" customHeight="1">
      <c r="B9" s="6" t="s">
        <v>1639</v>
      </c>
      <c r="C9" s="137" t="s">
        <v>1640</v>
      </c>
      <c r="D9" s="137" t="s">
        <v>1640</v>
      </c>
      <c r="E9" s="137" t="s">
        <v>1640</v>
      </c>
      <c r="F9" s="13" t="s">
        <v>1642</v>
      </c>
      <c r="G9" s="96">
        <v>0</v>
      </c>
      <c r="H9" s="96"/>
      <c r="I9" s="96">
        <v>0</v>
      </c>
    </row>
    <row r="10" spans="2:9" ht="14.25" customHeight="1">
      <c r="B10" s="10" t="s">
        <v>56</v>
      </c>
      <c r="C10" s="142"/>
      <c r="D10" s="142"/>
      <c r="E10" s="142"/>
      <c r="F10" s="13" t="s">
        <v>1643</v>
      </c>
      <c r="G10" s="1465">
        <v>0.5</v>
      </c>
      <c r="H10" s="1465"/>
      <c r="I10" s="1465">
        <v>0.4</v>
      </c>
    </row>
    <row r="11" spans="2:9" ht="14.25" customHeight="1">
      <c r="B11" s="1976" t="s">
        <v>1644</v>
      </c>
      <c r="C11" s="1977">
        <v>1000</v>
      </c>
      <c r="D11" s="1977">
        <v>1775</v>
      </c>
      <c r="E11" s="1977">
        <v>3286</v>
      </c>
      <c r="F11" s="6" t="s">
        <v>1645</v>
      </c>
      <c r="G11" s="1465">
        <v>0.45</v>
      </c>
      <c r="H11" s="1465"/>
      <c r="I11" s="1465">
        <v>0.5</v>
      </c>
    </row>
    <row r="12" spans="2:9" ht="14.25" customHeight="1">
      <c r="B12" s="1976"/>
      <c r="C12" s="1977"/>
      <c r="D12" s="1977"/>
      <c r="E12" s="1977"/>
      <c r="F12" s="6" t="s">
        <v>1646</v>
      </c>
      <c r="G12" s="691">
        <v>8.3000000000000007</v>
      </c>
      <c r="H12" s="691"/>
      <c r="I12" s="691">
        <v>8.1</v>
      </c>
    </row>
    <row r="13" spans="2:9" ht="14.25" customHeight="1">
      <c r="B13" s="6" t="s">
        <v>1647</v>
      </c>
      <c r="C13" s="8"/>
      <c r="D13" s="8"/>
      <c r="E13" s="8"/>
      <c r="F13" s="6" t="s">
        <v>1648</v>
      </c>
      <c r="G13" s="691">
        <v>62.6</v>
      </c>
      <c r="H13" s="691"/>
      <c r="I13" s="691"/>
    </row>
    <row r="14" spans="2:9" ht="14.25" customHeight="1">
      <c r="B14" s="7">
        <v>1</v>
      </c>
      <c r="C14" s="7">
        <v>4</v>
      </c>
      <c r="D14" s="7">
        <v>2</v>
      </c>
      <c r="E14" s="7">
        <v>2</v>
      </c>
      <c r="F14" s="6" t="s">
        <v>1649</v>
      </c>
      <c r="G14" s="138">
        <v>2.0300000000000001E-3</v>
      </c>
      <c r="H14" s="138"/>
      <c r="I14" s="138"/>
    </row>
    <row r="15" spans="2:9" ht="14.25" customHeight="1">
      <c r="B15" s="7">
        <v>2</v>
      </c>
      <c r="C15" s="7">
        <v>1</v>
      </c>
      <c r="D15" s="7">
        <v>1</v>
      </c>
      <c r="E15" s="7">
        <v>1</v>
      </c>
      <c r="F15" s="1990" t="s">
        <v>1650</v>
      </c>
      <c r="G15" s="1990"/>
      <c r="H15" s="1990"/>
      <c r="I15" s="12">
        <f>+G16+H16+I16</f>
        <v>8477</v>
      </c>
    </row>
    <row r="16" spans="2:9" ht="14.25" customHeight="1">
      <c r="B16" s="7">
        <v>3</v>
      </c>
      <c r="C16" s="7">
        <v>3</v>
      </c>
      <c r="D16" s="7">
        <v>2</v>
      </c>
      <c r="E16" s="7">
        <v>2</v>
      </c>
      <c r="F16" s="4" t="s">
        <v>1651</v>
      </c>
      <c r="G16" s="14">
        <v>8477</v>
      </c>
      <c r="H16" s="14"/>
      <c r="I16" s="11"/>
    </row>
    <row r="17" spans="2:9" ht="14.25" customHeight="1">
      <c r="B17" s="7">
        <v>4</v>
      </c>
      <c r="C17" s="7">
        <v>3</v>
      </c>
      <c r="D17" s="7">
        <v>2</v>
      </c>
      <c r="E17" s="7">
        <v>2</v>
      </c>
      <c r="F17" s="1975" t="s">
        <v>1652</v>
      </c>
      <c r="G17" s="1975"/>
      <c r="H17" s="1975"/>
      <c r="I17" s="1975"/>
    </row>
    <row r="18" spans="2:9" ht="14.25" customHeight="1">
      <c r="B18" s="7">
        <v>5</v>
      </c>
      <c r="C18" s="7">
        <v>1</v>
      </c>
      <c r="D18" s="7">
        <v>1</v>
      </c>
      <c r="E18" s="7">
        <v>1</v>
      </c>
      <c r="F18" s="6" t="s">
        <v>1653</v>
      </c>
      <c r="G18" s="97" t="s">
        <v>1758</v>
      </c>
      <c r="H18" s="97"/>
      <c r="I18" s="97" t="s">
        <v>1759</v>
      </c>
    </row>
    <row r="19" spans="2:9" ht="14.25" customHeight="1">
      <c r="B19" s="7">
        <v>6</v>
      </c>
      <c r="C19" s="7">
        <v>4</v>
      </c>
      <c r="D19" s="7">
        <v>6</v>
      </c>
      <c r="E19" s="7">
        <v>6</v>
      </c>
      <c r="F19" s="6" t="s">
        <v>1657</v>
      </c>
      <c r="G19" s="691">
        <v>11</v>
      </c>
      <c r="H19" s="691"/>
      <c r="I19" s="691">
        <v>12</v>
      </c>
    </row>
    <row r="20" spans="2:9" ht="14.25" customHeight="1">
      <c r="B20" s="7">
        <v>7</v>
      </c>
      <c r="C20" s="7">
        <v>4</v>
      </c>
      <c r="D20" s="7">
        <v>6</v>
      </c>
      <c r="E20" s="7">
        <v>6</v>
      </c>
      <c r="F20" s="6" t="s">
        <v>1658</v>
      </c>
      <c r="G20" s="691">
        <v>12</v>
      </c>
      <c r="H20" s="691"/>
      <c r="I20" s="691">
        <v>13</v>
      </c>
    </row>
    <row r="21" spans="2:9" ht="14.25" customHeight="1">
      <c r="B21" s="7">
        <v>8</v>
      </c>
      <c r="C21" s="7">
        <v>2</v>
      </c>
      <c r="D21" s="7">
        <v>2</v>
      </c>
      <c r="E21" s="7">
        <v>2</v>
      </c>
      <c r="F21" s="6" t="s">
        <v>1659</v>
      </c>
      <c r="G21" s="691">
        <v>17</v>
      </c>
      <c r="H21" s="691"/>
      <c r="I21" s="691">
        <v>17</v>
      </c>
    </row>
    <row r="22" spans="2:9" ht="14.25" customHeight="1">
      <c r="B22" s="7">
        <v>9</v>
      </c>
      <c r="C22" s="7">
        <v>4</v>
      </c>
      <c r="D22" s="7">
        <v>3</v>
      </c>
      <c r="E22" s="7">
        <v>3</v>
      </c>
      <c r="F22" s="6" t="s">
        <v>1660</v>
      </c>
      <c r="G22" s="691">
        <v>6.19</v>
      </c>
      <c r="H22" s="691"/>
      <c r="I22" s="691">
        <v>6.49</v>
      </c>
    </row>
    <row r="23" spans="2:9" ht="20.25" customHeight="1">
      <c r="B23" s="1976" t="s">
        <v>476</v>
      </c>
      <c r="C23" s="1991" t="s">
        <v>1760</v>
      </c>
      <c r="D23" s="1991" t="s">
        <v>1760</v>
      </c>
      <c r="E23" s="1991" t="s">
        <v>1760</v>
      </c>
      <c r="F23" s="13" t="s">
        <v>1662</v>
      </c>
      <c r="G23" s="691">
        <v>580</v>
      </c>
      <c r="H23" s="691"/>
      <c r="I23" s="691">
        <v>703</v>
      </c>
    </row>
    <row r="24" spans="2:9" ht="14.25" customHeight="1">
      <c r="B24" s="1976"/>
      <c r="C24" s="1991"/>
      <c r="D24" s="1991"/>
      <c r="E24" s="1991"/>
      <c r="F24" s="6" t="s">
        <v>1663</v>
      </c>
      <c r="G24" s="691">
        <v>4.54</v>
      </c>
      <c r="H24" s="691"/>
      <c r="I24" s="691">
        <v>3.8</v>
      </c>
    </row>
    <row r="25" spans="2:9" ht="27.75" customHeight="1">
      <c r="B25" s="7" t="s">
        <v>1664</v>
      </c>
      <c r="C25" s="823" t="s">
        <v>1665</v>
      </c>
      <c r="D25" s="823" t="s">
        <v>1665</v>
      </c>
      <c r="E25" s="823" t="s">
        <v>1665</v>
      </c>
      <c r="F25" s="6" t="s">
        <v>1666</v>
      </c>
      <c r="G25" s="691">
        <v>390</v>
      </c>
      <c r="H25" s="691"/>
      <c r="I25" s="691">
        <v>412</v>
      </c>
    </row>
    <row r="26" spans="2:9" ht="14.25" customHeight="1">
      <c r="B26" s="7"/>
      <c r="C26" s="824"/>
      <c r="D26" s="7"/>
      <c r="E26" s="7"/>
      <c r="F26" s="6" t="s">
        <v>1667</v>
      </c>
      <c r="G26" s="1466">
        <v>976</v>
      </c>
      <c r="H26" s="1466"/>
      <c r="I26" s="1466">
        <v>961</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1673</v>
      </c>
      <c r="D29" s="206" t="s">
        <v>1674</v>
      </c>
      <c r="E29" s="206" t="s">
        <v>1675</v>
      </c>
      <c r="F29" s="4" t="s">
        <v>1676</v>
      </c>
      <c r="G29" s="7" t="s">
        <v>1677</v>
      </c>
      <c r="H29" s="7" t="s">
        <v>1678</v>
      </c>
      <c r="I29" s="7" t="s">
        <v>1678</v>
      </c>
    </row>
    <row r="30" spans="2:9" ht="14.25" customHeight="1">
      <c r="B30" s="15" t="s">
        <v>1679</v>
      </c>
      <c r="C30" s="11" t="s">
        <v>1680</v>
      </c>
      <c r="D30" s="11" t="s">
        <v>1681</v>
      </c>
      <c r="E30" s="11" t="s">
        <v>1681</v>
      </c>
      <c r="F30" s="4" t="s">
        <v>1682</v>
      </c>
      <c r="G30" s="7">
        <v>118</v>
      </c>
      <c r="H30" s="7">
        <v>123</v>
      </c>
      <c r="I30" s="7">
        <v>121</v>
      </c>
    </row>
    <row r="31" spans="2:9" ht="14.25" customHeight="1">
      <c r="B31" s="15" t="s">
        <v>1683</v>
      </c>
      <c r="C31" s="6"/>
      <c r="D31" s="100"/>
      <c r="E31" s="100"/>
      <c r="F31" s="4" t="s">
        <v>1684</v>
      </c>
      <c r="G31" s="7">
        <v>2636</v>
      </c>
      <c r="H31" s="7">
        <v>2660</v>
      </c>
      <c r="I31" s="7">
        <v>2612</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2.15</v>
      </c>
      <c r="H33" s="7">
        <v>3.3</v>
      </c>
      <c r="I33" s="7">
        <v>2.44</v>
      </c>
    </row>
    <row r="34" spans="2:9" ht="14.25" customHeight="1">
      <c r="B34" s="15"/>
      <c r="C34" s="6"/>
      <c r="D34" s="6"/>
      <c r="E34" s="6"/>
      <c r="F34" s="4" t="s">
        <v>1688</v>
      </c>
      <c r="G34" s="6"/>
      <c r="H34" s="6"/>
      <c r="I34" s="6"/>
    </row>
    <row r="35" spans="2:9" ht="14.25" customHeight="1">
      <c r="B35" s="15"/>
      <c r="C35" s="6"/>
      <c r="D35" s="6"/>
      <c r="E35" s="6"/>
      <c r="F35" s="4" t="s">
        <v>1676</v>
      </c>
      <c r="G35" s="7" t="s">
        <v>1689</v>
      </c>
      <c r="H35" s="7" t="s">
        <v>1689</v>
      </c>
      <c r="I35" s="7" t="s">
        <v>1689</v>
      </c>
    </row>
    <row r="36" spans="2:9" ht="14.25" customHeight="1">
      <c r="B36" s="15"/>
      <c r="C36" s="6"/>
      <c r="D36" s="6"/>
      <c r="E36" s="6"/>
      <c r="F36" s="4" t="s">
        <v>1682</v>
      </c>
      <c r="G36" s="7">
        <v>109</v>
      </c>
      <c r="H36" s="7">
        <v>115</v>
      </c>
      <c r="I36" s="7">
        <v>105</v>
      </c>
    </row>
    <row r="37" spans="2:9" ht="14.25" customHeight="1">
      <c r="B37" s="15" t="s">
        <v>1690</v>
      </c>
      <c r="C37" s="6"/>
      <c r="D37" s="6"/>
      <c r="E37" s="6"/>
      <c r="F37" s="4" t="s">
        <v>1684</v>
      </c>
      <c r="G37" s="7">
        <v>2640</v>
      </c>
      <c r="H37" s="7">
        <v>2540</v>
      </c>
      <c r="I37" s="7">
        <v>2750</v>
      </c>
    </row>
    <row r="38" spans="2:9" ht="14.25" customHeight="1">
      <c r="B38" s="6"/>
      <c r="C38" s="6"/>
      <c r="D38" s="6"/>
      <c r="E38" s="6"/>
      <c r="F38" s="4" t="s">
        <v>1685</v>
      </c>
      <c r="G38" s="7" t="s">
        <v>1691</v>
      </c>
      <c r="H38" s="7" t="s">
        <v>1691</v>
      </c>
      <c r="I38" s="7" t="s">
        <v>1691</v>
      </c>
    </row>
    <row r="39" spans="2:9" ht="14.25" customHeight="1">
      <c r="B39" s="6"/>
      <c r="C39" s="173"/>
      <c r="D39" s="173"/>
      <c r="E39" s="173"/>
      <c r="F39" s="4" t="s">
        <v>1692</v>
      </c>
      <c r="G39" s="6"/>
      <c r="H39" s="6"/>
      <c r="I39" s="6"/>
    </row>
    <row r="40" spans="2:9" ht="14.25" customHeight="1">
      <c r="B40" s="99" t="s">
        <v>1693</v>
      </c>
      <c r="C40" s="5"/>
      <c r="D40" s="5"/>
      <c r="E40" s="5"/>
      <c r="F40" s="954" t="s">
        <v>1676</v>
      </c>
      <c r="G40" s="7" t="s">
        <v>1694</v>
      </c>
      <c r="H40" s="7" t="s">
        <v>1694</v>
      </c>
      <c r="I40" s="7" t="s">
        <v>1694</v>
      </c>
    </row>
    <row r="41" spans="2:9" ht="14.25" customHeight="1">
      <c r="B41" s="102" t="s">
        <v>44</v>
      </c>
      <c r="C41" s="1533" t="s">
        <v>1696</v>
      </c>
      <c r="D41" s="1533" t="s">
        <v>1696</v>
      </c>
      <c r="E41" s="1533" t="s">
        <v>1696</v>
      </c>
      <c r="F41" s="954" t="s">
        <v>1676</v>
      </c>
      <c r="G41" s="7" t="s">
        <v>1697</v>
      </c>
      <c r="H41" s="7" t="s">
        <v>1678</v>
      </c>
      <c r="I41" s="7" t="s">
        <v>1697</v>
      </c>
    </row>
    <row r="42" spans="2:9" ht="14.25" customHeight="1">
      <c r="B42" s="102" t="s">
        <v>1698</v>
      </c>
      <c r="C42" s="1534" t="s">
        <v>1699</v>
      </c>
      <c r="D42" s="1534" t="s">
        <v>1699</v>
      </c>
      <c r="E42" s="1534" t="s">
        <v>1699</v>
      </c>
      <c r="F42" s="954" t="s">
        <v>1682</v>
      </c>
      <c r="G42" s="7">
        <v>40</v>
      </c>
      <c r="H42" s="7">
        <v>40</v>
      </c>
      <c r="I42" s="7">
        <v>35</v>
      </c>
    </row>
    <row r="43" spans="2:9" ht="14.25" customHeight="1">
      <c r="B43" s="102" t="s">
        <v>45</v>
      </c>
      <c r="C43" s="1540" t="s">
        <v>1701</v>
      </c>
      <c r="D43" s="1540" t="s">
        <v>1701</v>
      </c>
      <c r="E43" s="1540" t="s">
        <v>1701</v>
      </c>
      <c r="F43" s="954" t="s">
        <v>1682</v>
      </c>
      <c r="G43" s="7">
        <v>88</v>
      </c>
      <c r="H43" s="7">
        <v>88</v>
      </c>
      <c r="I43" s="7">
        <v>78</v>
      </c>
    </row>
    <row r="44" spans="2:9">
      <c r="B44" s="43" t="s">
        <v>1702</v>
      </c>
      <c r="C44" s="1536"/>
      <c r="D44" s="1536"/>
      <c r="E44" s="1536"/>
      <c r="F44" s="954" t="s">
        <v>1704</v>
      </c>
      <c r="G44" s="7" t="s">
        <v>1705</v>
      </c>
      <c r="H44" s="7" t="s">
        <v>1705</v>
      </c>
      <c r="I44" s="7" t="s">
        <v>1705</v>
      </c>
    </row>
    <row r="45" spans="2:9" ht="14.25" customHeight="1">
      <c r="B45" s="956" t="s">
        <v>1706</v>
      </c>
      <c r="C45" s="1537"/>
      <c r="D45" s="1537"/>
      <c r="E45" s="1537"/>
      <c r="F45" s="142" t="s">
        <v>1708</v>
      </c>
      <c r="G45" s="6"/>
      <c r="H45" s="6"/>
      <c r="I45" s="6"/>
    </row>
    <row r="46" spans="2:9" ht="14.25" customHeight="1">
      <c r="B46" s="102" t="s">
        <v>1709</v>
      </c>
      <c r="C46" s="1538">
        <v>100000</v>
      </c>
      <c r="D46" s="1538"/>
      <c r="E46" s="1538">
        <v>156073</v>
      </c>
      <c r="F46" s="954" t="s">
        <v>1710</v>
      </c>
      <c r="G46" s="59" t="s">
        <v>1472</v>
      </c>
      <c r="H46" s="59" t="s">
        <v>1472</v>
      </c>
      <c r="I46" s="59" t="s">
        <v>1472</v>
      </c>
    </row>
    <row r="47" spans="2:9" ht="14.25" customHeight="1">
      <c r="B47" s="102" t="s">
        <v>44</v>
      </c>
      <c r="C47" s="1533"/>
      <c r="D47" s="955"/>
      <c r="E47" s="955"/>
      <c r="F47" s="973" t="s">
        <v>1682</v>
      </c>
      <c r="G47" s="972">
        <v>127</v>
      </c>
      <c r="H47" s="972">
        <v>122</v>
      </c>
      <c r="I47" s="972">
        <v>132</v>
      </c>
    </row>
    <row r="48" spans="2:9" ht="14.25" customHeight="1">
      <c r="B48" s="102" t="s">
        <v>1698</v>
      </c>
      <c r="C48" s="1534"/>
      <c r="D48" s="141"/>
      <c r="E48" s="141"/>
      <c r="F48" s="973" t="s">
        <v>1684</v>
      </c>
      <c r="G48" s="972">
        <v>1410</v>
      </c>
      <c r="H48" s="972">
        <v>1415</v>
      </c>
      <c r="I48" s="972">
        <v>1396</v>
      </c>
    </row>
    <row r="49" spans="2:9" ht="14.25" customHeight="1">
      <c r="B49" s="102" t="s">
        <v>45</v>
      </c>
      <c r="C49" s="1540"/>
      <c r="D49" s="1084"/>
      <c r="E49" s="1084"/>
      <c r="F49" s="954" t="s">
        <v>1711</v>
      </c>
      <c r="G49" s="966">
        <v>31</v>
      </c>
      <c r="H49" s="966">
        <v>30</v>
      </c>
      <c r="I49" s="966">
        <v>28</v>
      </c>
    </row>
    <row r="50" spans="2:9" ht="14.25" customHeight="1">
      <c r="B50" s="6" t="s">
        <v>1702</v>
      </c>
      <c r="C50" s="1536"/>
      <c r="D50" s="966"/>
      <c r="E50" s="1539"/>
      <c r="F50" s="4" t="s">
        <v>1712</v>
      </c>
      <c r="G50" s="7">
        <v>31</v>
      </c>
      <c r="H50" s="7">
        <v>30</v>
      </c>
      <c r="I50" s="7">
        <v>28</v>
      </c>
    </row>
    <row r="51" spans="2:9" ht="14.25" customHeight="1">
      <c r="B51" s="60" t="s">
        <v>1706</v>
      </c>
      <c r="C51" s="1537"/>
      <c r="D51" s="1460"/>
      <c r="E51" s="1459"/>
      <c r="F51" s="954" t="s">
        <v>1713</v>
      </c>
      <c r="G51" s="7">
        <v>17</v>
      </c>
      <c r="H51" s="7">
        <v>18</v>
      </c>
      <c r="I51" s="7">
        <v>17</v>
      </c>
    </row>
    <row r="52" spans="2:9" ht="14.25" customHeight="1">
      <c r="B52" s="6" t="s">
        <v>1709</v>
      </c>
      <c r="C52" s="1538"/>
      <c r="D52" s="1483"/>
      <c r="E52" s="1484"/>
      <c r="F52" s="1485" t="s">
        <v>1714</v>
      </c>
      <c r="G52" s="59">
        <v>5</v>
      </c>
      <c r="H52" s="59">
        <v>5</v>
      </c>
      <c r="I52" s="59">
        <v>5</v>
      </c>
    </row>
    <row r="53" spans="2:9" ht="14.25" customHeight="1">
      <c r="B53" s="136" t="s">
        <v>1715</v>
      </c>
      <c r="C53" s="1480"/>
      <c r="D53" s="1481"/>
      <c r="E53" s="1481"/>
      <c r="F53" s="1481"/>
      <c r="G53" s="1481"/>
      <c r="H53" s="1481"/>
      <c r="I53" s="1482"/>
    </row>
    <row r="54" spans="2:9" ht="15" customHeight="1">
      <c r="B54" s="1992" t="s">
        <v>1634</v>
      </c>
      <c r="C54" s="1994" t="s">
        <v>1761</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22.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1109"/>
      <c r="D61" s="1109"/>
      <c r="E61" s="1109"/>
      <c r="F61" s="1109"/>
      <c r="G61" s="1109"/>
      <c r="H61" s="1109"/>
      <c r="I61" s="1110"/>
    </row>
    <row r="62" spans="2:9" ht="25.5" customHeight="1">
      <c r="B62" s="1980"/>
      <c r="C62" s="1502" t="s">
        <v>1718</v>
      </c>
      <c r="D62" s="1494"/>
      <c r="E62" s="1494"/>
      <c r="F62" s="1494"/>
      <c r="G62" s="1494"/>
      <c r="H62" s="1494"/>
      <c r="I62" s="1495"/>
    </row>
    <row r="63" spans="2:9" ht="25.5" customHeight="1">
      <c r="B63" s="1980"/>
      <c r="C63" s="1502" t="s">
        <v>1719</v>
      </c>
      <c r="D63" s="1494"/>
      <c r="E63" s="1494"/>
      <c r="F63" s="1494"/>
      <c r="G63" s="1494"/>
      <c r="H63" s="1494"/>
      <c r="I63" s="1495"/>
    </row>
    <row r="64" spans="2:9" ht="25.5" customHeight="1">
      <c r="B64" s="1980"/>
      <c r="C64" s="1502" t="s">
        <v>1720</v>
      </c>
      <c r="D64" s="1494"/>
      <c r="E64" s="1494"/>
      <c r="F64" s="1494"/>
      <c r="G64" s="1494"/>
      <c r="H64" s="1494"/>
      <c r="I64" s="1495"/>
    </row>
    <row r="65" spans="2:9" ht="25.5" customHeight="1">
      <c r="B65" s="1980"/>
      <c r="C65" s="1494"/>
      <c r="D65" s="1494"/>
      <c r="E65" s="1494"/>
      <c r="F65" s="1494"/>
      <c r="G65" s="1494"/>
      <c r="H65" s="1494"/>
      <c r="I65" s="1495"/>
    </row>
    <row r="66" spans="2:9" ht="25.5" customHeight="1">
      <c r="B66" s="2000"/>
      <c r="C66" s="1111"/>
      <c r="D66" s="1111"/>
      <c r="E66" s="1111"/>
      <c r="F66" s="1111"/>
      <c r="G66" s="1111"/>
      <c r="H66" s="1111"/>
      <c r="I66" s="1112"/>
    </row>
    <row r="67" spans="2:9" ht="19.5" customHeight="1">
      <c r="B67" s="2001" t="s">
        <v>1721</v>
      </c>
      <c r="C67" s="1504"/>
      <c r="D67" s="1497"/>
      <c r="E67" s="1497"/>
      <c r="F67" s="1497"/>
      <c r="G67" s="1497"/>
      <c r="H67" s="1497"/>
      <c r="I67" s="1498"/>
    </row>
    <row r="68" spans="2:9" ht="19.5" customHeight="1">
      <c r="B68" s="2001"/>
      <c r="C68" s="1502" t="s">
        <v>1722</v>
      </c>
      <c r="D68" s="1490"/>
      <c r="E68" s="1490"/>
      <c r="F68" s="1490"/>
      <c r="G68" s="1490"/>
      <c r="H68" s="1490"/>
      <c r="I68" s="1491"/>
    </row>
    <row r="69" spans="2:9" ht="19.5" customHeight="1">
      <c r="B69" s="2001"/>
      <c r="C69" s="1502" t="s">
        <v>1723</v>
      </c>
      <c r="D69" s="1490"/>
      <c r="E69" s="1490"/>
      <c r="F69" s="1490"/>
      <c r="G69" s="1490"/>
      <c r="H69" s="1490"/>
      <c r="I69" s="1491"/>
    </row>
    <row r="70" spans="2:9" ht="19.5" customHeight="1">
      <c r="B70" s="2001"/>
      <c r="C70" s="1502" t="s">
        <v>1724</v>
      </c>
      <c r="D70" s="1490"/>
      <c r="E70" s="1490"/>
      <c r="F70" s="1490"/>
      <c r="G70" s="1490"/>
      <c r="H70" s="1490"/>
      <c r="I70" s="1491"/>
    </row>
    <row r="71" spans="2:9" ht="19.5" customHeight="1">
      <c r="B71" s="2001"/>
      <c r="C71" s="1490"/>
      <c r="D71" s="1490"/>
      <c r="E71" s="1490"/>
      <c r="F71" s="1490"/>
      <c r="G71" s="1490"/>
      <c r="H71" s="1490"/>
      <c r="I71" s="1491"/>
    </row>
    <row r="72" spans="2:9" ht="19.5" customHeight="1">
      <c r="B72" s="2001"/>
      <c r="C72" s="1490"/>
      <c r="D72" s="1490"/>
      <c r="E72" s="1490"/>
      <c r="F72" s="1490"/>
      <c r="G72" s="1490"/>
      <c r="H72" s="1490"/>
      <c r="I72" s="1491"/>
    </row>
    <row r="73" spans="2:9" ht="39" customHeight="1">
      <c r="B73" s="2002"/>
      <c r="C73" s="1492"/>
      <c r="D73" s="1492"/>
      <c r="E73" s="1492"/>
      <c r="F73" s="1492"/>
      <c r="G73" s="1492"/>
      <c r="H73" s="1492"/>
      <c r="I73" s="1493"/>
    </row>
    <row r="74" spans="2:9" ht="23.25" customHeight="1">
      <c r="B74" s="1980" t="s">
        <v>1725</v>
      </c>
      <c r="C74" s="1499"/>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1762</v>
      </c>
      <c r="D77" s="1982"/>
      <c r="E77" s="1982"/>
      <c r="F77" s="1982"/>
      <c r="G77" s="1982"/>
      <c r="H77" s="1982"/>
      <c r="I77" s="1983"/>
    </row>
    <row r="78" spans="2:9" ht="57" customHeight="1">
      <c r="B78" s="1979"/>
      <c r="C78" s="1984"/>
      <c r="D78" s="1985"/>
      <c r="E78" s="1985"/>
      <c r="F78" s="1985"/>
      <c r="G78" s="1985"/>
      <c r="H78" s="1985"/>
      <c r="I78" s="1986"/>
    </row>
    <row r="79" spans="2:9" ht="51.75" customHeight="1">
      <c r="B79" s="1979"/>
      <c r="C79" s="1984"/>
      <c r="D79" s="1985"/>
      <c r="E79" s="1985"/>
      <c r="F79" s="1985"/>
      <c r="G79" s="1985"/>
      <c r="H79" s="1985"/>
      <c r="I79" s="1986"/>
    </row>
    <row r="80" spans="2:9" ht="31.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1763</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21"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1764</v>
      </c>
      <c r="D91" s="2014"/>
      <c r="E91" s="2014"/>
      <c r="F91" s="2014"/>
      <c r="G91" s="2014"/>
      <c r="H91" s="2014"/>
      <c r="I91" s="2015"/>
    </row>
    <row r="92" spans="2:9" ht="19.5" customHeight="1">
      <c r="B92" s="1993" t="s">
        <v>1669</v>
      </c>
      <c r="C92" s="1981" t="s">
        <v>1765</v>
      </c>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81" customHeight="1">
      <c r="B95" s="1980"/>
      <c r="C95" s="1984"/>
      <c r="D95" s="1985"/>
      <c r="E95" s="1985"/>
      <c r="F95" s="1985"/>
      <c r="G95" s="1985"/>
      <c r="H95" s="1985"/>
      <c r="I95" s="1986"/>
    </row>
    <row r="96" spans="2:9" ht="33.75" customHeight="1">
      <c r="B96" s="1980"/>
      <c r="C96" s="1984"/>
      <c r="D96" s="1985"/>
      <c r="E96" s="1985"/>
      <c r="F96" s="1985"/>
      <c r="G96" s="1985"/>
      <c r="H96" s="1985"/>
      <c r="I96" s="1986"/>
    </row>
    <row r="97" spans="2:9" ht="41.25" customHeight="1">
      <c r="B97" s="2000"/>
      <c r="C97" s="1987"/>
      <c r="D97" s="1988"/>
      <c r="E97" s="1988"/>
      <c r="F97" s="1988"/>
      <c r="G97" s="1988"/>
      <c r="H97" s="1988"/>
      <c r="I97" s="1989"/>
    </row>
    <row r="98" spans="2:9" ht="21.75" customHeight="1">
      <c r="B98" s="1980" t="s">
        <v>1693</v>
      </c>
      <c r="C98" s="1502" t="s">
        <v>1731</v>
      </c>
      <c r="D98" s="1088"/>
      <c r="E98" s="1088"/>
      <c r="F98" s="1088"/>
      <c r="G98" s="1088"/>
      <c r="H98" s="1088"/>
      <c r="I98" s="1089"/>
    </row>
    <row r="99" spans="2:9" ht="21.75" customHeight="1">
      <c r="B99" s="1980"/>
      <c r="C99" s="1093" t="s">
        <v>1732</v>
      </c>
      <c r="D99" s="1088"/>
      <c r="E99" s="1088"/>
      <c r="F99" s="1088"/>
      <c r="G99" s="1088"/>
      <c r="H99" s="1088"/>
      <c r="I99" s="1089"/>
    </row>
    <row r="100" spans="2:9" ht="21.75" customHeight="1">
      <c r="B100" s="1980"/>
      <c r="C100" s="1093" t="s">
        <v>1733</v>
      </c>
      <c r="D100" s="1088"/>
      <c r="E100" s="1088"/>
      <c r="F100" s="1088"/>
      <c r="G100" s="1088"/>
      <c r="H100" s="1088"/>
      <c r="I100" s="1089"/>
    </row>
    <row r="101" spans="2:9" ht="21.75" customHeight="1">
      <c r="B101" s="1980"/>
      <c r="C101" s="1093" t="s">
        <v>1734</v>
      </c>
      <c r="D101" s="1088"/>
      <c r="E101" s="1088"/>
      <c r="F101" s="1088"/>
      <c r="G101" s="1088"/>
      <c r="H101" s="1088"/>
      <c r="I101" s="1089"/>
    </row>
    <row r="102" spans="2:9" ht="21.75" customHeight="1">
      <c r="B102" s="1980"/>
      <c r="C102" s="1093" t="s">
        <v>1735</v>
      </c>
      <c r="D102" s="1088"/>
      <c r="E102" s="1088"/>
      <c r="F102" s="1088"/>
      <c r="G102" s="1088"/>
      <c r="H102" s="1088"/>
      <c r="I102" s="1089"/>
    </row>
    <row r="103" spans="2:9" ht="21.75" customHeight="1">
      <c r="B103" s="1980"/>
      <c r="C103" s="1093" t="s">
        <v>1736</v>
      </c>
      <c r="D103" s="1088"/>
      <c r="E103" s="1088"/>
      <c r="F103" s="1088"/>
      <c r="G103" s="1088"/>
      <c r="H103" s="1088"/>
      <c r="I103" s="1089"/>
    </row>
    <row r="104" spans="2:9" ht="21.75" customHeight="1">
      <c r="B104" s="1980"/>
      <c r="C104" s="1093" t="s">
        <v>1737</v>
      </c>
      <c r="D104" s="1088"/>
      <c r="E104" s="1088"/>
      <c r="F104" s="1088"/>
      <c r="G104" s="1088"/>
      <c r="H104" s="1088"/>
      <c r="I104" s="1089"/>
    </row>
    <row r="105" spans="2:9" ht="21.75" customHeight="1">
      <c r="B105" s="1980"/>
      <c r="C105" s="1496"/>
      <c r="D105" s="1088"/>
      <c r="E105" s="1088"/>
      <c r="F105" s="1088"/>
      <c r="G105" s="1088"/>
      <c r="H105" s="1088"/>
      <c r="I105" s="1089"/>
    </row>
    <row r="106" spans="2:9" ht="21.75" customHeight="1">
      <c r="B106" s="2000"/>
      <c r="C106" s="1501"/>
      <c r="D106" s="1090"/>
      <c r="E106" s="1090"/>
      <c r="F106" s="1090"/>
      <c r="G106" s="1090"/>
      <c r="H106" s="1090"/>
      <c r="I106" s="1091"/>
    </row>
    <row r="107" spans="2:9" ht="22.5" customHeight="1">
      <c r="B107" s="2003" t="s">
        <v>1738</v>
      </c>
      <c r="C107" s="2004"/>
      <c r="D107" s="2004"/>
      <c r="E107" s="2004"/>
      <c r="F107" s="2004"/>
      <c r="G107" s="2004"/>
      <c r="H107" s="2004"/>
      <c r="I107" s="2005"/>
    </row>
    <row r="108" spans="2:9" ht="20.25" customHeight="1">
      <c r="B108" s="1980" t="s">
        <v>1634</v>
      </c>
      <c r="C108" s="2006"/>
      <c r="D108" s="2007"/>
      <c r="E108" s="2007"/>
      <c r="F108" s="2007"/>
      <c r="G108" s="2007"/>
      <c r="H108" s="2007"/>
      <c r="I108" s="1509"/>
    </row>
    <row r="109" spans="2:9" ht="110.25" customHeight="1">
      <c r="B109" s="1980"/>
      <c r="C109" s="2008"/>
      <c r="D109" s="2009"/>
      <c r="E109" s="2009"/>
      <c r="F109" s="2009"/>
      <c r="G109" s="2009"/>
      <c r="H109" s="2009"/>
      <c r="I109" s="1509"/>
    </row>
    <row r="110" spans="2:9" ht="20.25" customHeight="1">
      <c r="B110" s="1980"/>
      <c r="C110" s="2008"/>
      <c r="D110" s="2009"/>
      <c r="E110" s="2009"/>
      <c r="F110" s="2009"/>
      <c r="G110" s="2009"/>
      <c r="H110" s="2009"/>
      <c r="I110" s="1509"/>
    </row>
    <row r="111" spans="2:9" ht="20.25" customHeight="1">
      <c r="B111" s="1980"/>
      <c r="C111" s="2008"/>
      <c r="D111" s="2009"/>
      <c r="E111" s="2009"/>
      <c r="F111" s="2009"/>
      <c r="G111" s="2009"/>
      <c r="H111" s="2009"/>
      <c r="I111" s="1509"/>
    </row>
    <row r="112" spans="2:9" ht="20.25" customHeight="1">
      <c r="B112" s="2000"/>
      <c r="C112" s="2011"/>
      <c r="D112" s="2012"/>
      <c r="E112" s="2012"/>
      <c r="F112" s="2012"/>
      <c r="G112" s="2012"/>
      <c r="H112" s="2012"/>
      <c r="I112" s="1510"/>
    </row>
    <row r="113" spans="2:9" ht="23.25" customHeight="1">
      <c r="B113" s="1980" t="s">
        <v>1717</v>
      </c>
      <c r="C113" s="2006" t="s">
        <v>1740</v>
      </c>
      <c r="D113" s="2007"/>
      <c r="E113" s="2007"/>
      <c r="F113" s="2007"/>
      <c r="G113" s="2007"/>
      <c r="H113" s="2007"/>
      <c r="I113" s="1516"/>
    </row>
    <row r="114" spans="2:9" ht="23.25" customHeight="1">
      <c r="B114" s="1980"/>
      <c r="C114" s="2008"/>
      <c r="D114" s="2009"/>
      <c r="E114" s="2009"/>
      <c r="F114" s="2009"/>
      <c r="G114" s="2009"/>
      <c r="H114" s="2009"/>
      <c r="I114" s="1516"/>
    </row>
    <row r="115" spans="2:9" ht="23.25" customHeight="1">
      <c r="B115" s="1980"/>
      <c r="C115" s="2008"/>
      <c r="D115" s="2009"/>
      <c r="E115" s="2009"/>
      <c r="F115" s="2009"/>
      <c r="G115" s="2009"/>
      <c r="H115" s="2009"/>
      <c r="I115" s="1516"/>
    </row>
    <row r="116" spans="2:9" ht="23.25" customHeight="1">
      <c r="B116" s="1980"/>
      <c r="C116" s="2008"/>
      <c r="D116" s="2009"/>
      <c r="E116" s="2009"/>
      <c r="F116" s="2009"/>
      <c r="G116" s="2009"/>
      <c r="H116" s="2009"/>
      <c r="I116" s="1516"/>
    </row>
    <row r="117" spans="2:9" ht="23.25" customHeight="1">
      <c r="B117" s="1980"/>
      <c r="C117" s="2008"/>
      <c r="D117" s="2009"/>
      <c r="E117" s="2009"/>
      <c r="F117" s="2009"/>
      <c r="G117" s="2009"/>
      <c r="H117" s="2009"/>
      <c r="I117" s="1516"/>
    </row>
    <row r="118" spans="2:9" ht="23.25" customHeight="1">
      <c r="B118" s="1980"/>
      <c r="C118" s="2008"/>
      <c r="D118" s="2009"/>
      <c r="E118" s="2009"/>
      <c r="F118" s="2009"/>
      <c r="G118" s="2009"/>
      <c r="H118" s="2009"/>
      <c r="I118" s="1516"/>
    </row>
    <row r="119" spans="2:9" ht="23.25" customHeight="1">
      <c r="B119" s="2000"/>
      <c r="C119" s="2011"/>
      <c r="D119" s="2012"/>
      <c r="E119" s="2012"/>
      <c r="F119" s="2012"/>
      <c r="G119" s="2012"/>
      <c r="H119" s="2012"/>
      <c r="I119" s="1521"/>
    </row>
    <row r="120" spans="2:9" ht="22.5" customHeight="1">
      <c r="B120" s="2001" t="s">
        <v>1741</v>
      </c>
      <c r="C120" s="1502"/>
      <c r="D120" s="1087"/>
      <c r="E120" s="1087"/>
      <c r="F120" s="1087"/>
      <c r="G120" s="1087"/>
      <c r="H120" s="1087"/>
      <c r="I120" s="1516"/>
    </row>
    <row r="121" spans="2:9" ht="22.5" customHeight="1">
      <c r="B121" s="2001"/>
      <c r="C121" s="2021" t="s">
        <v>1742</v>
      </c>
      <c r="D121" s="1865"/>
      <c r="E121" s="1865"/>
      <c r="F121" s="1865"/>
      <c r="G121" s="1087"/>
      <c r="H121" s="1087"/>
      <c r="I121" s="1516"/>
    </row>
    <row r="122" spans="2:9" ht="22.5" customHeight="1">
      <c r="B122" s="2001"/>
      <c r="C122" s="2022"/>
      <c r="D122" s="1865"/>
      <c r="E122" s="1865"/>
      <c r="F122" s="1865"/>
      <c r="G122" s="1087"/>
      <c r="H122" s="1087"/>
      <c r="I122" s="1516"/>
    </row>
    <row r="123" spans="2:9" ht="22.5" customHeight="1">
      <c r="B123" s="2001"/>
      <c r="C123" s="2022"/>
      <c r="D123" s="1865"/>
      <c r="E123" s="1865"/>
      <c r="F123" s="1865"/>
      <c r="G123" s="1087"/>
      <c r="H123" s="1087"/>
      <c r="I123" s="1516"/>
    </row>
    <row r="124" spans="2:9" ht="22.5" customHeight="1">
      <c r="B124" s="2001"/>
      <c r="C124" s="1502"/>
      <c r="D124" s="694"/>
      <c r="E124" s="694"/>
      <c r="F124" s="694"/>
      <c r="G124" s="694"/>
      <c r="H124" s="694"/>
      <c r="I124" s="1505"/>
    </row>
    <row r="125" spans="2:9" ht="22.5" customHeight="1">
      <c r="B125" s="2001"/>
      <c r="C125" s="1503"/>
      <c r="D125" s="1506"/>
      <c r="E125" s="1506"/>
      <c r="F125" s="1506"/>
      <c r="G125" s="1506"/>
      <c r="H125" s="1506"/>
      <c r="I125" s="1507"/>
    </row>
    <row r="126" spans="2:9" ht="15.75" customHeight="1">
      <c r="B126" s="1993" t="s">
        <v>1743</v>
      </c>
      <c r="C126" s="1502"/>
      <c r="D126" s="1522"/>
      <c r="E126" s="1522"/>
      <c r="F126" s="1522"/>
      <c r="G126" s="1522"/>
      <c r="H126" s="1522"/>
      <c r="I126" s="1523"/>
    </row>
    <row r="127" spans="2:9" ht="16.5" customHeight="1">
      <c r="B127" s="1980"/>
      <c r="C127" s="1502" t="s">
        <v>1744</v>
      </c>
      <c r="D127" s="1524"/>
      <c r="E127" s="1524"/>
      <c r="F127" s="1524"/>
      <c r="G127" s="1524"/>
      <c r="H127" s="1524"/>
      <c r="I127" s="1525"/>
    </row>
    <row r="128" spans="2:9" ht="17.25" customHeight="1">
      <c r="B128" s="2000"/>
      <c r="C128" s="1526"/>
      <c r="D128" s="1527"/>
      <c r="E128" s="1527"/>
      <c r="F128" s="1527"/>
      <c r="G128" s="1527"/>
      <c r="H128" s="1527"/>
      <c r="I128" s="1528"/>
    </row>
    <row r="129" spans="2:9" ht="17.25" customHeight="1">
      <c r="B129" s="1489"/>
      <c r="C129" s="1502"/>
      <c r="D129" s="1520"/>
      <c r="E129" s="1520"/>
      <c r="F129" s="1520"/>
      <c r="G129" s="1520"/>
      <c r="H129" s="1520"/>
      <c r="I129" s="1517"/>
    </row>
    <row r="130" spans="2:9" ht="17.25" customHeight="1">
      <c r="B130" s="1489"/>
      <c r="C130" s="2017" t="s">
        <v>1745</v>
      </c>
      <c r="D130" s="2009"/>
      <c r="E130" s="2009"/>
      <c r="F130" s="2009"/>
      <c r="G130" s="2009"/>
      <c r="H130" s="1520"/>
      <c r="I130" s="1517"/>
    </row>
    <row r="131" spans="2:9" ht="17.25" customHeight="1">
      <c r="B131" s="1489"/>
      <c r="C131" s="2008"/>
      <c r="D131" s="2009"/>
      <c r="E131" s="2009"/>
      <c r="F131" s="2009"/>
      <c r="G131" s="2009"/>
      <c r="H131" s="1520"/>
      <c r="I131" s="1517"/>
    </row>
    <row r="132" spans="2:9" ht="17.25" customHeight="1">
      <c r="B132" s="1489"/>
      <c r="C132" s="2008"/>
      <c r="D132" s="2009"/>
      <c r="E132" s="2009"/>
      <c r="F132" s="2009"/>
      <c r="G132" s="2009"/>
      <c r="H132" s="1520"/>
      <c r="I132" s="1517"/>
    </row>
    <row r="133" spans="2:9" ht="22.5" customHeight="1">
      <c r="B133" s="1980" t="s">
        <v>1635</v>
      </c>
      <c r="C133" s="2008"/>
      <c r="D133" s="2009"/>
      <c r="E133" s="2009"/>
      <c r="F133" s="2009"/>
      <c r="G133" s="2009"/>
      <c r="H133" s="1511"/>
      <c r="I133" s="1512"/>
    </row>
    <row r="134" spans="2:9" ht="22.5" customHeight="1">
      <c r="B134" s="1980"/>
      <c r="C134" s="2008"/>
      <c r="D134" s="2009"/>
      <c r="E134" s="2009"/>
      <c r="F134" s="2009"/>
      <c r="G134" s="2009"/>
      <c r="H134" s="1511"/>
      <c r="I134" s="1512"/>
    </row>
    <row r="135" spans="2:9" ht="22.5" customHeight="1">
      <c r="B135" s="2000"/>
      <c r="C135" s="1513"/>
      <c r="D135" s="1514"/>
      <c r="E135" s="1514"/>
      <c r="F135" s="1514"/>
      <c r="G135" s="1514"/>
      <c r="H135" s="1514"/>
      <c r="I135" s="1515"/>
    </row>
    <row r="136" spans="2:9" ht="18.75" customHeight="1">
      <c r="B136" s="1980" t="s">
        <v>1652</v>
      </c>
      <c r="C136" s="2006" t="s">
        <v>1746</v>
      </c>
      <c r="D136" s="2007"/>
      <c r="E136" s="2007"/>
      <c r="F136" s="2007"/>
      <c r="G136" s="2007"/>
      <c r="H136" s="1500"/>
      <c r="I136" s="1508"/>
    </row>
    <row r="137" spans="2:9" ht="18.75" customHeight="1">
      <c r="B137" s="1980"/>
      <c r="C137" s="2008"/>
      <c r="D137" s="2009"/>
      <c r="E137" s="2009"/>
      <c r="F137" s="2009"/>
      <c r="G137" s="2009"/>
      <c r="H137" s="121"/>
      <c r="I137" s="1509"/>
    </row>
    <row r="138" spans="2:9" ht="18.75" customHeight="1">
      <c r="B138" s="1980"/>
      <c r="C138" s="2008"/>
      <c r="D138" s="2009"/>
      <c r="E138" s="2009"/>
      <c r="F138" s="2009"/>
      <c r="G138" s="2009"/>
      <c r="H138" s="121"/>
      <c r="I138" s="1509"/>
    </row>
    <row r="139" spans="2:9" ht="18.75" customHeight="1">
      <c r="B139" s="1980"/>
      <c r="C139" s="2008"/>
      <c r="D139" s="2009"/>
      <c r="E139" s="2009"/>
      <c r="F139" s="2009"/>
      <c r="G139" s="2009"/>
      <c r="H139" s="121"/>
      <c r="I139" s="1509"/>
    </row>
    <row r="140" spans="2:9" ht="18.75" customHeight="1">
      <c r="B140" s="1980"/>
      <c r="C140" s="2008"/>
      <c r="D140" s="2009"/>
      <c r="E140" s="2009"/>
      <c r="F140" s="2009"/>
      <c r="G140" s="2009"/>
      <c r="H140" s="121"/>
      <c r="I140" s="1509"/>
    </row>
    <row r="141" spans="2:9" ht="18.75" customHeight="1">
      <c r="B141" s="1980"/>
      <c r="C141" s="2008"/>
      <c r="D141" s="2009"/>
      <c r="E141" s="2009"/>
      <c r="F141" s="2009"/>
      <c r="G141" s="2009"/>
      <c r="H141" s="121"/>
      <c r="I141" s="1509"/>
    </row>
    <row r="142" spans="2:9" ht="18.75" customHeight="1">
      <c r="B142" s="1980"/>
      <c r="C142" s="2008"/>
      <c r="D142" s="2009"/>
      <c r="E142" s="2009"/>
      <c r="F142" s="2009"/>
      <c r="G142" s="2009"/>
      <c r="H142" s="121"/>
      <c r="I142" s="1509"/>
    </row>
    <row r="143" spans="2:9" ht="18.75" customHeight="1">
      <c r="B143" s="1980"/>
      <c r="C143" s="2008"/>
      <c r="D143" s="2009"/>
      <c r="E143" s="2009"/>
      <c r="F143" s="2009"/>
      <c r="G143" s="2009"/>
      <c r="H143" s="121"/>
      <c r="I143" s="1509"/>
    </row>
    <row r="144" spans="2:9" ht="18.75" customHeight="1">
      <c r="B144" s="1980"/>
      <c r="C144" s="2008"/>
      <c r="D144" s="2009"/>
      <c r="E144" s="2009"/>
      <c r="F144" s="2009"/>
      <c r="G144" s="2009"/>
      <c r="H144" s="121"/>
      <c r="I144" s="1509"/>
    </row>
    <row r="145" spans="2:9" ht="18.75" customHeight="1">
      <c r="B145" s="1980"/>
      <c r="C145" s="1503"/>
      <c r="D145" s="1092"/>
      <c r="E145" s="1092"/>
      <c r="F145" s="1092"/>
      <c r="G145" s="1092"/>
      <c r="H145" s="1092"/>
      <c r="I145" s="1510"/>
    </row>
    <row r="146" spans="2:9" ht="22.5" customHeight="1">
      <c r="B146" s="1993" t="s">
        <v>1669</v>
      </c>
      <c r="C146" s="2006" t="s">
        <v>1747</v>
      </c>
      <c r="D146" s="2007"/>
      <c r="E146" s="2007"/>
      <c r="F146" s="2007"/>
      <c r="G146" s="2007"/>
      <c r="H146" s="1500"/>
      <c r="I146" s="1508"/>
    </row>
    <row r="147" spans="2:9" ht="22.5" customHeight="1">
      <c r="B147" s="1980"/>
      <c r="C147" s="2008"/>
      <c r="D147" s="2009"/>
      <c r="E147" s="2009"/>
      <c r="F147" s="2009"/>
      <c r="G147" s="2009"/>
      <c r="H147" s="121"/>
      <c r="I147" s="1509"/>
    </row>
    <row r="148" spans="2:9" ht="22.5" customHeight="1">
      <c r="B148" s="1980"/>
      <c r="C148" s="2008"/>
      <c r="D148" s="2009"/>
      <c r="E148" s="2009"/>
      <c r="F148" s="2009"/>
      <c r="G148" s="2009"/>
      <c r="H148" s="121"/>
      <c r="I148" s="1509"/>
    </row>
    <row r="149" spans="2:9" ht="22.5" customHeight="1">
      <c r="B149" s="1980"/>
      <c r="C149" s="2008"/>
      <c r="D149" s="2009"/>
      <c r="E149" s="2009"/>
      <c r="F149" s="2009"/>
      <c r="G149" s="2009"/>
      <c r="H149" s="121"/>
      <c r="I149" s="1509"/>
    </row>
    <row r="150" spans="2:9" ht="22.5" customHeight="1">
      <c r="B150" s="1980"/>
      <c r="C150" s="2008"/>
      <c r="D150" s="2009"/>
      <c r="E150" s="2009"/>
      <c r="F150" s="2009"/>
      <c r="G150" s="2009"/>
      <c r="H150" s="121"/>
      <c r="I150" s="1509"/>
    </row>
    <row r="151" spans="2:9" ht="22.5" customHeight="1">
      <c r="B151" s="1980"/>
      <c r="C151" s="2008"/>
      <c r="D151" s="2009"/>
      <c r="E151" s="2009"/>
      <c r="F151" s="2009"/>
      <c r="G151" s="2009"/>
      <c r="H151" s="121"/>
      <c r="I151" s="1509"/>
    </row>
    <row r="152" spans="2:9" ht="96.75" customHeight="1">
      <c r="B152" s="1980"/>
      <c r="C152" s="2008"/>
      <c r="D152" s="2009"/>
      <c r="E152" s="2009"/>
      <c r="F152" s="2009"/>
      <c r="G152" s="2009"/>
      <c r="H152" s="121"/>
      <c r="I152" s="1509"/>
    </row>
    <row r="153" spans="2:9" ht="22.5" customHeight="1">
      <c r="B153" s="2000"/>
      <c r="C153" s="2011"/>
      <c r="D153" s="2012"/>
      <c r="E153" s="2012"/>
      <c r="F153" s="2012"/>
      <c r="G153" s="2012"/>
      <c r="H153" s="1092"/>
      <c r="I153" s="1510"/>
    </row>
    <row r="154" spans="2:9" ht="23.25" customHeight="1">
      <c r="B154" s="1980" t="s">
        <v>1693</v>
      </c>
      <c r="C154" s="2006" t="s">
        <v>1748</v>
      </c>
      <c r="D154" s="2016"/>
      <c r="E154" s="2016"/>
      <c r="F154" s="2016"/>
      <c r="G154" s="2016"/>
      <c r="H154" s="121"/>
      <c r="I154" s="1509"/>
    </row>
    <row r="155" spans="2:9" ht="23.25" customHeight="1">
      <c r="B155" s="1980"/>
      <c r="C155" s="2017"/>
      <c r="D155" s="2018"/>
      <c r="E155" s="2018"/>
      <c r="F155" s="2018"/>
      <c r="G155" s="2018"/>
      <c r="H155" s="121"/>
      <c r="I155" s="1509"/>
    </row>
    <row r="156" spans="2:9" ht="138.75" customHeight="1">
      <c r="B156" s="1980"/>
      <c r="C156" s="2017"/>
      <c r="D156" s="2018"/>
      <c r="E156" s="2018"/>
      <c r="F156" s="2018"/>
      <c r="G156" s="2018"/>
      <c r="H156" s="121"/>
      <c r="I156" s="1509"/>
    </row>
    <row r="157" spans="2:9" ht="149.25" customHeight="1">
      <c r="B157" s="1980"/>
      <c r="C157" s="2017"/>
      <c r="D157" s="2018"/>
      <c r="E157" s="2018"/>
      <c r="F157" s="2018"/>
      <c r="G157" s="2018"/>
      <c r="H157" s="121"/>
      <c r="I157" s="1509"/>
    </row>
    <row r="158" spans="2:9" ht="147" customHeight="1">
      <c r="B158" s="1980"/>
      <c r="C158" s="2017"/>
      <c r="D158" s="2018"/>
      <c r="E158" s="2018"/>
      <c r="F158" s="2018"/>
      <c r="G158" s="2018"/>
      <c r="H158" s="121"/>
      <c r="I158" s="1509"/>
    </row>
    <row r="159" spans="2:9" ht="23.25" customHeight="1">
      <c r="B159" s="1980"/>
      <c r="C159" s="2017"/>
      <c r="D159" s="2018"/>
      <c r="E159" s="2018"/>
      <c r="F159" s="2018"/>
      <c r="G159" s="2018"/>
      <c r="H159" s="121"/>
      <c r="I159" s="1509"/>
    </row>
    <row r="160" spans="2:9" ht="23.25" customHeight="1">
      <c r="B160" s="1980"/>
      <c r="C160" s="2017"/>
      <c r="D160" s="2018"/>
      <c r="E160" s="2018"/>
      <c r="F160" s="2018"/>
      <c r="G160" s="2018"/>
      <c r="H160" s="121"/>
      <c r="I160" s="1509"/>
    </row>
    <row r="161" spans="2:9" ht="23.25" customHeight="1">
      <c r="B161" s="1980"/>
      <c r="C161" s="2017"/>
      <c r="D161" s="2018"/>
      <c r="E161" s="2018"/>
      <c r="F161" s="2018"/>
      <c r="G161" s="2018"/>
      <c r="H161" s="121"/>
      <c r="I161" s="1509"/>
    </row>
    <row r="162" spans="2:9" ht="23.25" customHeight="1">
      <c r="B162" s="1980"/>
      <c r="C162" s="2017"/>
      <c r="D162" s="2018"/>
      <c r="E162" s="2018"/>
      <c r="F162" s="2018"/>
      <c r="G162" s="2018"/>
      <c r="H162" s="121"/>
      <c r="I162" s="1509"/>
    </row>
    <row r="163" spans="2:9" s="120" customFormat="1" ht="23.25" customHeight="1">
      <c r="B163" s="2000"/>
      <c r="C163" s="2019"/>
      <c r="D163" s="2020"/>
      <c r="E163" s="2020"/>
      <c r="F163" s="2020"/>
      <c r="G163" s="2020"/>
      <c r="H163" s="1092"/>
      <c r="I163" s="1510"/>
    </row>
    <row r="164" spans="2:9" ht="19.5" customHeight="1">
      <c r="B164" s="871" t="s">
        <v>1749</v>
      </c>
      <c r="C164" s="820"/>
      <c r="D164" s="820"/>
      <c r="E164" s="820"/>
      <c r="F164" s="820"/>
      <c r="G164" s="821"/>
      <c r="H164" s="821"/>
      <c r="I164" s="822"/>
    </row>
    <row r="165" spans="2:9" ht="19.5" customHeight="1">
      <c r="B165" s="1993" t="s">
        <v>1634</v>
      </c>
      <c r="C165" s="1502" t="s">
        <v>1766</v>
      </c>
      <c r="D165" s="1500"/>
      <c r="E165" s="1500"/>
      <c r="F165" s="1500"/>
      <c r="G165" s="1500"/>
      <c r="H165" s="1500"/>
      <c r="I165" s="1508"/>
    </row>
    <row r="166" spans="2:9" ht="19.5" customHeight="1">
      <c r="B166" s="1980"/>
      <c r="C166" s="1502" t="s">
        <v>1767</v>
      </c>
      <c r="D166" s="121"/>
      <c r="E166" s="121"/>
      <c r="F166" s="121"/>
      <c r="G166" s="121"/>
      <c r="H166" s="121"/>
      <c r="I166" s="1509"/>
    </row>
    <row r="167" spans="2:9" ht="19.5" customHeight="1">
      <c r="B167" s="1980"/>
      <c r="C167" s="1502" t="s">
        <v>1768</v>
      </c>
      <c r="D167" s="121"/>
      <c r="E167" s="121"/>
      <c r="F167" s="121"/>
      <c r="G167" s="121"/>
      <c r="H167" s="121"/>
      <c r="I167" s="1509"/>
    </row>
    <row r="168" spans="2:9" ht="19.5" customHeight="1">
      <c r="B168" s="1980"/>
      <c r="C168" s="1558" t="s">
        <v>1769</v>
      </c>
      <c r="D168" s="121"/>
      <c r="E168" s="121"/>
      <c r="F168" s="121"/>
      <c r="G168" s="121"/>
      <c r="H168" s="121"/>
      <c r="I168" s="1509"/>
    </row>
    <row r="169" spans="2:9" ht="19.5" customHeight="1">
      <c r="B169" s="1980"/>
      <c r="C169" s="1558" t="s">
        <v>1770</v>
      </c>
      <c r="D169" s="121"/>
      <c r="E169" s="121"/>
      <c r="F169" s="121"/>
      <c r="G169" s="121"/>
      <c r="H169" s="121"/>
      <c r="I169" s="1509"/>
    </row>
    <row r="170" spans="2:9" ht="19.5" customHeight="1">
      <c r="B170" s="2000"/>
      <c r="C170" s="1542"/>
      <c r="D170" s="1092"/>
      <c r="E170" s="1092"/>
      <c r="F170" s="1092"/>
      <c r="G170" s="1092"/>
      <c r="H170" s="1092"/>
      <c r="I170" s="1510"/>
    </row>
    <row r="171" spans="2:9" ht="19.5" customHeight="1">
      <c r="B171" s="1980" t="s">
        <v>1717</v>
      </c>
      <c r="C171" s="1543"/>
      <c r="D171" s="1544"/>
      <c r="E171" s="1544"/>
      <c r="F171" s="1544"/>
      <c r="G171" s="1544"/>
      <c r="H171" s="1544"/>
      <c r="I171" s="1545"/>
    </row>
    <row r="172" spans="2:9" ht="19.5" customHeight="1">
      <c r="B172" s="1980"/>
      <c r="C172" s="1502" t="s">
        <v>1771</v>
      </c>
      <c r="D172" s="1547"/>
      <c r="E172" s="1547"/>
      <c r="F172" s="1547"/>
      <c r="G172" s="1547"/>
      <c r="H172" s="1547"/>
      <c r="I172" s="1548"/>
    </row>
    <row r="173" spans="2:9" ht="19.5" customHeight="1">
      <c r="B173" s="1980"/>
      <c r="C173" s="1546"/>
      <c r="D173" s="1547"/>
      <c r="E173" s="1547"/>
      <c r="F173" s="1547"/>
      <c r="G173" s="1547"/>
      <c r="H173" s="1547"/>
      <c r="I173" s="1548"/>
    </row>
    <row r="174" spans="2:9" ht="19.5" customHeight="1">
      <c r="B174" s="1980"/>
      <c r="C174" s="1546"/>
      <c r="D174" s="1547"/>
      <c r="E174" s="1547"/>
      <c r="F174" s="1547"/>
      <c r="G174" s="1547"/>
      <c r="H174" s="1547"/>
      <c r="I174" s="1548"/>
    </row>
    <row r="175" spans="2:9" ht="19.5" customHeight="1">
      <c r="B175" s="2000"/>
      <c r="C175" s="1549"/>
      <c r="D175" s="1550"/>
      <c r="E175" s="1550"/>
      <c r="F175" s="1550"/>
      <c r="G175" s="1550"/>
      <c r="H175" s="1550"/>
      <c r="I175" s="1551"/>
    </row>
    <row r="176" spans="2:9" ht="19.5" customHeight="1">
      <c r="B176" s="2056" t="s">
        <v>1721</v>
      </c>
      <c r="C176" s="1502" t="s">
        <v>1772</v>
      </c>
      <c r="D176" s="1500"/>
      <c r="E176" s="1500"/>
      <c r="F176" s="1500"/>
      <c r="G176" s="1500"/>
      <c r="H176" s="1500"/>
      <c r="I176" s="1500"/>
    </row>
    <row r="177" spans="2:9" ht="19.5" customHeight="1">
      <c r="B177" s="2001"/>
      <c r="C177" s="1502" t="s">
        <v>1773</v>
      </c>
      <c r="D177" s="121"/>
      <c r="E177" s="121"/>
      <c r="F177" s="121"/>
      <c r="G177" s="121"/>
      <c r="H177" s="121"/>
      <c r="I177" s="121"/>
    </row>
    <row r="178" spans="2:9" ht="19.5" customHeight="1">
      <c r="B178" s="2001"/>
      <c r="C178" s="1502" t="s">
        <v>1774</v>
      </c>
      <c r="D178" s="121"/>
      <c r="E178" s="121"/>
      <c r="F178" s="121"/>
      <c r="G178" s="121"/>
      <c r="H178" s="121"/>
      <c r="I178" s="121"/>
    </row>
    <row r="179" spans="2:9" ht="19.5" customHeight="1">
      <c r="B179" s="2001"/>
      <c r="C179" s="1502" t="s">
        <v>1775</v>
      </c>
      <c r="D179" s="121"/>
      <c r="E179" s="121"/>
      <c r="F179" s="121"/>
      <c r="G179" s="121"/>
      <c r="H179" s="121"/>
      <c r="I179" s="121"/>
    </row>
    <row r="180" spans="2:9" ht="19.5" customHeight="1">
      <c r="B180" s="2002"/>
      <c r="C180" s="1502" t="s">
        <v>1776</v>
      </c>
      <c r="D180" s="1092"/>
      <c r="E180" s="1092"/>
      <c r="F180" s="1092"/>
      <c r="G180" s="1092"/>
      <c r="H180" s="1092"/>
      <c r="I180" s="1092"/>
    </row>
    <row r="181" spans="2:9" ht="19.5" customHeight="1">
      <c r="B181" s="2044" t="s">
        <v>1743</v>
      </c>
      <c r="C181" s="1499"/>
      <c r="D181" s="1500"/>
      <c r="E181" s="1500"/>
      <c r="F181" s="1500"/>
      <c r="G181" s="1500"/>
      <c r="H181" s="1500"/>
      <c r="I181" s="1508"/>
    </row>
    <row r="182" spans="2:9" ht="19.5" customHeight="1">
      <c r="B182" s="2044"/>
      <c r="C182" s="1502" t="s">
        <v>1777</v>
      </c>
      <c r="D182" s="121"/>
      <c r="E182" s="121"/>
      <c r="F182" s="121"/>
      <c r="G182" s="121"/>
      <c r="H182" s="121"/>
      <c r="I182" s="1509"/>
    </row>
    <row r="183" spans="2:9" ht="19.5" customHeight="1">
      <c r="B183" s="2045"/>
      <c r="C183" s="1541"/>
      <c r="D183" s="121"/>
      <c r="E183" s="121"/>
      <c r="F183" s="121"/>
      <c r="G183" s="121"/>
      <c r="H183" s="121"/>
      <c r="I183" s="1509"/>
    </row>
    <row r="184" spans="2:9" ht="19.5" customHeight="1">
      <c r="B184" s="2046"/>
      <c r="C184" s="1542"/>
      <c r="D184" s="1092"/>
      <c r="E184" s="1092"/>
      <c r="F184" s="1092"/>
      <c r="G184" s="1092"/>
      <c r="H184" s="1092"/>
      <c r="I184" s="1510"/>
    </row>
    <row r="185" spans="2:9" ht="19.5" customHeight="1">
      <c r="B185" s="1980" t="s">
        <v>1635</v>
      </c>
      <c r="C185" s="1502" t="s">
        <v>1778</v>
      </c>
      <c r="D185" s="1552"/>
      <c r="E185" s="1552"/>
      <c r="F185" s="1552"/>
      <c r="G185" s="1552"/>
      <c r="H185" s="1552"/>
      <c r="I185" s="1529"/>
    </row>
    <row r="186" spans="2:9" ht="19.5" customHeight="1">
      <c r="B186" s="1980"/>
      <c r="C186" s="1502" t="s">
        <v>1779</v>
      </c>
      <c r="D186" s="1553"/>
      <c r="E186" s="1553"/>
      <c r="F186" s="1553"/>
      <c r="G186" s="1553"/>
      <c r="H186" s="1553"/>
      <c r="I186" s="1505"/>
    </row>
    <row r="187" spans="2:9" ht="19.5" customHeight="1">
      <c r="B187" s="1980"/>
      <c r="C187" s="1558" t="s">
        <v>1780</v>
      </c>
      <c r="D187" s="1553"/>
      <c r="E187" s="1553"/>
      <c r="F187" s="1553"/>
      <c r="G187" s="1553"/>
      <c r="H187" s="1553"/>
      <c r="I187" s="1505"/>
    </row>
    <row r="188" spans="2:9" ht="19.5" customHeight="1">
      <c r="B188" s="1980"/>
      <c r="C188" s="1502" t="s">
        <v>1781</v>
      </c>
      <c r="D188" s="1553"/>
      <c r="E188" s="1553"/>
      <c r="F188" s="1553"/>
      <c r="G188" s="1553"/>
      <c r="H188" s="1553"/>
      <c r="I188" s="1505"/>
    </row>
    <row r="189" spans="2:9" ht="19.5" customHeight="1">
      <c r="B189" s="1980"/>
      <c r="C189" s="1502" t="s">
        <v>1782</v>
      </c>
      <c r="D189" s="1553"/>
      <c r="E189" s="1553"/>
      <c r="F189" s="1553"/>
      <c r="G189" s="1553"/>
      <c r="H189" s="1553"/>
      <c r="I189" s="1505"/>
    </row>
    <row r="190" spans="2:9" ht="19.5" customHeight="1">
      <c r="B190" s="1980"/>
      <c r="C190" s="1502" t="s">
        <v>1783</v>
      </c>
      <c r="D190" s="1554"/>
      <c r="E190" s="1554"/>
      <c r="F190" s="1554"/>
      <c r="G190" s="1554"/>
      <c r="H190" s="1554"/>
      <c r="I190" s="1507"/>
    </row>
    <row r="191" spans="2:9" ht="19.5" customHeight="1">
      <c r="B191" s="1992" t="s">
        <v>1669</v>
      </c>
      <c r="C191" s="1499"/>
      <c r="D191" s="1500"/>
      <c r="E191" s="1500"/>
      <c r="F191" s="1500"/>
      <c r="G191" s="1500"/>
      <c r="H191" s="1500"/>
      <c r="I191" s="1508"/>
    </row>
    <row r="192" spans="2:9" ht="19.5" customHeight="1">
      <c r="B192" s="1992"/>
      <c r="C192" s="1502" t="s">
        <v>1692</v>
      </c>
      <c r="D192" s="121"/>
      <c r="E192" s="121"/>
      <c r="F192" s="121"/>
      <c r="G192" s="121"/>
      <c r="H192" s="121"/>
      <c r="I192" s="1509"/>
    </row>
    <row r="193" spans="2:9" ht="19.5" customHeight="1">
      <c r="B193" s="1992"/>
      <c r="C193" s="1502" t="s">
        <v>1784</v>
      </c>
      <c r="D193" s="121"/>
      <c r="E193" s="121"/>
      <c r="F193" s="121"/>
      <c r="G193" s="121"/>
      <c r="H193" s="121"/>
      <c r="I193" s="1509"/>
    </row>
    <row r="194" spans="2:9" ht="19.5" customHeight="1">
      <c r="B194" s="1992"/>
      <c r="C194" s="1502" t="s">
        <v>1785</v>
      </c>
      <c r="D194" s="121"/>
      <c r="E194" s="121"/>
      <c r="F194" s="121"/>
      <c r="G194" s="121"/>
      <c r="H194" s="121"/>
      <c r="I194" s="1509"/>
    </row>
    <row r="195" spans="2:9" ht="19.5" customHeight="1">
      <c r="B195" s="1992"/>
      <c r="C195" s="1502" t="s">
        <v>1786</v>
      </c>
      <c r="D195" s="121"/>
      <c r="E195" s="121"/>
      <c r="F195" s="121"/>
      <c r="G195" s="121"/>
      <c r="H195" s="121"/>
      <c r="I195" s="1509"/>
    </row>
    <row r="196" spans="2:9" ht="19.5" customHeight="1">
      <c r="B196" s="1992"/>
      <c r="C196" s="1502" t="s">
        <v>1787</v>
      </c>
      <c r="D196" s="121"/>
      <c r="E196" s="121"/>
      <c r="F196" s="121"/>
      <c r="G196" s="121"/>
      <c r="H196" s="121"/>
      <c r="I196" s="1509"/>
    </row>
    <row r="197" spans="2:9" ht="19.5" customHeight="1">
      <c r="B197" s="1992"/>
      <c r="C197" s="1502" t="s">
        <v>1788</v>
      </c>
      <c r="D197" s="121"/>
      <c r="E197" s="121"/>
      <c r="F197" s="121"/>
      <c r="G197" s="121"/>
      <c r="H197" s="121"/>
      <c r="I197" s="1509"/>
    </row>
    <row r="198" spans="2:9" ht="19.5" customHeight="1">
      <c r="B198" s="1992"/>
      <c r="C198" s="1502" t="s">
        <v>1789</v>
      </c>
      <c r="D198" s="121"/>
      <c r="E198" s="121"/>
      <c r="F198" s="121"/>
      <c r="G198" s="121"/>
      <c r="H198" s="121"/>
      <c r="I198" s="1509"/>
    </row>
    <row r="199" spans="2:9" ht="19.5" customHeight="1">
      <c r="B199" s="1992"/>
      <c r="C199" s="1502" t="s">
        <v>1790</v>
      </c>
      <c r="D199" s="1092"/>
      <c r="E199" s="1092"/>
      <c r="F199" s="1092"/>
      <c r="G199" s="1092"/>
      <c r="H199" s="1092"/>
      <c r="I199" s="1510"/>
    </row>
    <row r="200" spans="2:9" ht="19.5" customHeight="1">
      <c r="B200" s="1980" t="s">
        <v>1652</v>
      </c>
      <c r="C200" s="1502" t="s">
        <v>1791</v>
      </c>
      <c r="D200" s="1500"/>
      <c r="E200" s="1500"/>
      <c r="F200" s="1500"/>
      <c r="G200" s="1500"/>
      <c r="H200" s="1500"/>
      <c r="I200" s="1508"/>
    </row>
    <row r="201" spans="2:9" ht="19.5" customHeight="1">
      <c r="B201" s="1980"/>
      <c r="C201" s="1502" t="s">
        <v>1792</v>
      </c>
      <c r="D201" s="121"/>
      <c r="E201" s="121"/>
      <c r="F201" s="121"/>
      <c r="G201" s="121"/>
      <c r="H201" s="121"/>
      <c r="I201" s="1509"/>
    </row>
    <row r="202" spans="2:9" ht="19.5" customHeight="1">
      <c r="B202" s="1980"/>
      <c r="C202" s="1502" t="s">
        <v>1793</v>
      </c>
      <c r="D202" s="121"/>
      <c r="E202" s="121"/>
      <c r="F202" s="121"/>
      <c r="G202" s="121"/>
      <c r="H202" s="121"/>
      <c r="I202" s="1509"/>
    </row>
    <row r="203" spans="2:9" ht="19.5" customHeight="1">
      <c r="B203" s="1980"/>
      <c r="C203" s="1502" t="s">
        <v>1794</v>
      </c>
      <c r="D203" s="121"/>
      <c r="E203" s="121"/>
      <c r="F203" s="121"/>
      <c r="G203" s="121"/>
      <c r="H203" s="121"/>
      <c r="I203" s="1509"/>
    </row>
    <row r="204" spans="2:9" ht="19.5" customHeight="1">
      <c r="B204" s="1980"/>
      <c r="C204" s="1502" t="s">
        <v>1795</v>
      </c>
      <c r="D204" s="121"/>
      <c r="E204" s="121"/>
      <c r="F204" s="121"/>
      <c r="G204" s="121"/>
      <c r="H204" s="121"/>
      <c r="I204" s="1509"/>
    </row>
    <row r="205" spans="2:9" ht="19.5" customHeight="1">
      <c r="B205" s="1980"/>
      <c r="C205" s="1502" t="s">
        <v>1796</v>
      </c>
      <c r="D205" s="121"/>
      <c r="E205" s="121"/>
      <c r="F205" s="121"/>
      <c r="G205" s="121"/>
      <c r="H205" s="121"/>
      <c r="I205" s="1509"/>
    </row>
    <row r="206" spans="2:9" ht="19.5" customHeight="1">
      <c r="B206" s="1980"/>
      <c r="C206" s="1502" t="s">
        <v>1797</v>
      </c>
      <c r="D206" s="121"/>
      <c r="E206" s="121"/>
      <c r="F206" s="121"/>
      <c r="G206" s="121"/>
      <c r="H206" s="121"/>
      <c r="I206" s="1509"/>
    </row>
    <row r="207" spans="2:9" ht="19.5" customHeight="1">
      <c r="B207" s="2000"/>
      <c r="C207" s="1503" t="s">
        <v>1798</v>
      </c>
      <c r="D207" s="1502" t="s">
        <v>1799</v>
      </c>
      <c r="E207" s="1092"/>
      <c r="F207" s="1092"/>
      <c r="G207" s="1092"/>
      <c r="H207" s="1092"/>
      <c r="I207" s="1510"/>
    </row>
    <row r="208" spans="2:9" ht="19.5" customHeight="1">
      <c r="B208" s="1980" t="s">
        <v>1693</v>
      </c>
      <c r="D208" s="1555"/>
      <c r="E208" s="1555"/>
      <c r="F208" s="1555"/>
      <c r="G208" s="1555"/>
      <c r="H208" s="1555"/>
      <c r="I208" s="1556"/>
    </row>
    <row r="209" spans="2:9" ht="19.5" customHeight="1">
      <c r="B209" s="1980"/>
      <c r="C209" s="1502" t="s">
        <v>1696</v>
      </c>
      <c r="D209" s="1511"/>
      <c r="E209" s="1511"/>
      <c r="F209" s="1511"/>
      <c r="G209" s="1511"/>
      <c r="H209" s="1511"/>
      <c r="I209" s="1512"/>
    </row>
    <row r="210" spans="2:9" ht="19.5" customHeight="1">
      <c r="B210" s="1980"/>
      <c r="C210" s="1093" t="s">
        <v>1800</v>
      </c>
      <c r="D210" s="1511"/>
      <c r="E210" s="1511"/>
      <c r="F210" s="1511"/>
      <c r="G210" s="1511"/>
      <c r="H210" s="1511"/>
      <c r="I210" s="1512"/>
    </row>
    <row r="211" spans="2:9" ht="19.5" customHeight="1">
      <c r="B211" s="1980"/>
      <c r="C211" s="1502" t="s">
        <v>1801</v>
      </c>
      <c r="D211" s="1511"/>
      <c r="E211" s="1511"/>
      <c r="F211" s="1511"/>
      <c r="G211" s="1511"/>
      <c r="H211" s="1511"/>
      <c r="I211" s="1512"/>
    </row>
    <row r="212" spans="2:9" ht="19.5" customHeight="1">
      <c r="B212" s="1980"/>
      <c r="C212" s="1502" t="s">
        <v>1802</v>
      </c>
      <c r="D212" s="1511"/>
      <c r="E212" s="1511"/>
      <c r="F212" s="1511"/>
      <c r="G212" s="1511"/>
      <c r="H212" s="1511"/>
      <c r="I212" s="1512"/>
    </row>
    <row r="213" spans="2:9" ht="19.5" customHeight="1">
      <c r="B213" s="1980"/>
      <c r="C213" s="1093" t="s">
        <v>1803</v>
      </c>
      <c r="D213" s="1511"/>
      <c r="E213" s="1511"/>
      <c r="F213" s="1511"/>
      <c r="G213" s="1511"/>
      <c r="H213" s="1511"/>
      <c r="I213" s="1512"/>
    </row>
    <row r="214" spans="2:9" ht="19.5" customHeight="1">
      <c r="B214" s="1980"/>
      <c r="C214" s="1093" t="s">
        <v>1804</v>
      </c>
      <c r="D214" s="1511"/>
      <c r="E214" s="1511"/>
      <c r="F214" s="1511"/>
      <c r="G214" s="1511"/>
      <c r="H214" s="1511"/>
      <c r="I214" s="1512"/>
    </row>
    <row r="215" spans="2:9" ht="19.5" customHeight="1">
      <c r="B215" s="1980"/>
      <c r="C215" s="1557"/>
      <c r="D215" s="1511"/>
      <c r="E215" s="1511"/>
      <c r="F215" s="1511"/>
      <c r="G215" s="1511"/>
      <c r="H215" s="1511"/>
      <c r="I215" s="1512"/>
    </row>
    <row r="216" spans="2:9" ht="19.5" customHeight="1">
      <c r="B216" s="1980"/>
      <c r="C216" s="1557"/>
      <c r="D216" s="1511"/>
      <c r="E216" s="1511"/>
      <c r="F216" s="1511"/>
      <c r="G216" s="1511"/>
      <c r="H216" s="1511"/>
      <c r="I216" s="1512"/>
    </row>
    <row r="217" spans="2:9" ht="19.5" customHeight="1">
      <c r="B217" s="1980"/>
      <c r="C217" s="1557"/>
      <c r="D217" s="1511"/>
      <c r="E217" s="1511"/>
      <c r="F217" s="1511"/>
      <c r="G217" s="1511"/>
      <c r="H217" s="1511"/>
      <c r="I217" s="1512"/>
    </row>
    <row r="218" spans="2:9" ht="19.5" customHeight="1">
      <c r="B218" s="2000"/>
      <c r="C218" s="1513"/>
      <c r="D218" s="1514"/>
      <c r="E218" s="1514"/>
      <c r="F218" s="1514"/>
      <c r="G218" s="1514"/>
      <c r="H218" s="1514"/>
      <c r="I218" s="1515"/>
    </row>
    <row r="219" spans="2:9" ht="18" customHeight="1"/>
    <row r="220" spans="2:9" ht="18" customHeight="1"/>
    <row r="221" spans="2:9" ht="18" customHeight="1"/>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sheetData>
  <mergeCells count="50">
    <mergeCell ref="B191:B199"/>
    <mergeCell ref="B200:B207"/>
    <mergeCell ref="B208:B218"/>
    <mergeCell ref="B176:B180"/>
    <mergeCell ref="B181:B184"/>
    <mergeCell ref="B185:B190"/>
    <mergeCell ref="B154:B163"/>
    <mergeCell ref="C154:G163"/>
    <mergeCell ref="B165:B170"/>
    <mergeCell ref="B171:B175"/>
    <mergeCell ref="B146:B153"/>
    <mergeCell ref="C146:G153"/>
    <mergeCell ref="C121:F123"/>
    <mergeCell ref="B126:B128"/>
    <mergeCell ref="C130:G134"/>
    <mergeCell ref="B133:B135"/>
    <mergeCell ref="B107:I107"/>
    <mergeCell ref="B108:B112"/>
    <mergeCell ref="C108:H112"/>
    <mergeCell ref="B113:B119"/>
    <mergeCell ref="C113:H119"/>
    <mergeCell ref="B136:B145"/>
    <mergeCell ref="C136:G144"/>
    <mergeCell ref="B98:B106"/>
    <mergeCell ref="B54:B60"/>
    <mergeCell ref="C54:I59"/>
    <mergeCell ref="B61:B66"/>
    <mergeCell ref="B67:B73"/>
    <mergeCell ref="B74:B76"/>
    <mergeCell ref="B77:B83"/>
    <mergeCell ref="C77:I82"/>
    <mergeCell ref="B84:B90"/>
    <mergeCell ref="C84:I90"/>
    <mergeCell ref="C91:I91"/>
    <mergeCell ref="B92:B97"/>
    <mergeCell ref="C92:I97"/>
    <mergeCell ref="B120:B125"/>
    <mergeCell ref="F15:H15"/>
    <mergeCell ref="F17:I17"/>
    <mergeCell ref="B23:B24"/>
    <mergeCell ref="C23:C24"/>
    <mergeCell ref="D23:D24"/>
    <mergeCell ref="E23:E24"/>
    <mergeCell ref="B1:I1"/>
    <mergeCell ref="B7:E7"/>
    <mergeCell ref="F7:I7"/>
    <mergeCell ref="B11:B12"/>
    <mergeCell ref="C11:C12"/>
    <mergeCell ref="D11:D12"/>
    <mergeCell ref="E11:E12"/>
  </mergeCells>
  <pageMargins left="0.7" right="0.7" top="0.75" bottom="0.75" header="0" footer="0"/>
  <pageSetup paperSize="9"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9A2D-C844-4BE4-AAC9-16AA1A12C6E2}">
  <sheetPr codeName="Hoja186">
    <tabColor rgb="FFFFFF00"/>
    <pageSetUpPr fitToPage="1"/>
  </sheetPr>
  <dimension ref="B1:I1080"/>
  <sheetViews>
    <sheetView showGridLines="0" workbookViewId="0">
      <selection activeCell="E48" sqref="E48"/>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v>46268</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1805</v>
      </c>
      <c r="D8" s="141" t="s">
        <v>1637</v>
      </c>
      <c r="E8" s="141" t="s">
        <v>1637</v>
      </c>
      <c r="F8" s="13" t="s">
        <v>1638</v>
      </c>
      <c r="G8" s="8"/>
      <c r="H8" s="9"/>
      <c r="I8" s="9"/>
    </row>
    <row r="9" spans="2:9" ht="14.25" customHeight="1">
      <c r="B9" s="6" t="s">
        <v>1639</v>
      </c>
      <c r="C9" s="137" t="s">
        <v>1806</v>
      </c>
      <c r="D9" s="137" t="s">
        <v>1807</v>
      </c>
      <c r="E9" s="137" t="s">
        <v>1807</v>
      </c>
      <c r="F9" s="13" t="s">
        <v>1642</v>
      </c>
      <c r="G9" s="96">
        <v>0.2</v>
      </c>
      <c r="H9" s="96">
        <v>0</v>
      </c>
      <c r="I9" s="96">
        <v>0</v>
      </c>
    </row>
    <row r="10" spans="2:9" ht="14.25" customHeight="1">
      <c r="B10" s="10" t="s">
        <v>56</v>
      </c>
      <c r="C10" s="142"/>
      <c r="D10" s="142"/>
      <c r="E10" s="142"/>
      <c r="F10" s="13" t="s">
        <v>1643</v>
      </c>
      <c r="G10" s="1465">
        <v>0.5</v>
      </c>
      <c r="H10" s="1465">
        <v>0.4</v>
      </c>
      <c r="I10" s="1465">
        <v>0.4</v>
      </c>
    </row>
    <row r="11" spans="2:9" ht="14.25" customHeight="1">
      <c r="B11" s="1976" t="s">
        <v>1644</v>
      </c>
      <c r="C11" s="1977">
        <v>593</v>
      </c>
      <c r="D11" s="1977">
        <v>1710</v>
      </c>
      <c r="E11" s="1977">
        <v>3318</v>
      </c>
      <c r="F11" s="6" t="s">
        <v>1645</v>
      </c>
      <c r="G11" s="1465">
        <v>0.45</v>
      </c>
      <c r="H11" s="1465">
        <v>0.5</v>
      </c>
      <c r="I11" s="1465">
        <v>0.4</v>
      </c>
    </row>
    <row r="12" spans="2:9" ht="14.25" customHeight="1">
      <c r="B12" s="1976"/>
      <c r="C12" s="1977"/>
      <c r="D12" s="1977"/>
      <c r="E12" s="1977"/>
      <c r="F12" s="6" t="s">
        <v>1646</v>
      </c>
      <c r="G12" s="691">
        <v>8.1999999999999993</v>
      </c>
      <c r="H12" s="691">
        <v>8.1</v>
      </c>
      <c r="I12" s="1574">
        <v>8</v>
      </c>
    </row>
    <row r="13" spans="2:9" ht="14.25" customHeight="1">
      <c r="B13" s="6" t="s">
        <v>1647</v>
      </c>
      <c r="C13" s="8"/>
      <c r="D13" s="8"/>
      <c r="E13" s="8"/>
      <c r="F13" s="6" t="s">
        <v>1648</v>
      </c>
      <c r="G13" s="691">
        <v>63</v>
      </c>
      <c r="H13" s="691">
        <v>62.6</v>
      </c>
      <c r="I13" s="691">
        <v>62.4</v>
      </c>
    </row>
    <row r="14" spans="2:9" ht="14.25" customHeight="1">
      <c r="B14" s="7">
        <v>1</v>
      </c>
      <c r="C14" s="7">
        <v>5</v>
      </c>
      <c r="D14" s="7">
        <v>4</v>
      </c>
      <c r="E14" s="7">
        <v>3</v>
      </c>
      <c r="F14" s="6" t="s">
        <v>1649</v>
      </c>
      <c r="G14" s="138">
        <v>1.6999999999999999E-3</v>
      </c>
      <c r="H14" s="138">
        <v>1.6800000000000001E-3</v>
      </c>
      <c r="I14" s="138">
        <v>1.8500000000000001E-3</v>
      </c>
    </row>
    <row r="15" spans="2:9" ht="14.25" customHeight="1">
      <c r="B15" s="7">
        <v>2</v>
      </c>
      <c r="C15" s="7">
        <v>1</v>
      </c>
      <c r="D15" s="7">
        <v>1</v>
      </c>
      <c r="E15" s="7">
        <v>1</v>
      </c>
      <c r="F15" s="1990" t="s">
        <v>1650</v>
      </c>
      <c r="G15" s="1990"/>
      <c r="H15" s="1990"/>
      <c r="I15" s="12">
        <f>+G16+H16+I16</f>
        <v>8477</v>
      </c>
    </row>
    <row r="16" spans="2:9" ht="14.25" customHeight="1">
      <c r="B16" s="7">
        <v>3</v>
      </c>
      <c r="C16" s="7">
        <v>4</v>
      </c>
      <c r="D16" s="7">
        <v>4</v>
      </c>
      <c r="E16" s="7">
        <v>3</v>
      </c>
      <c r="F16" s="4" t="s">
        <v>1651</v>
      </c>
      <c r="G16" s="14">
        <v>8477</v>
      </c>
      <c r="H16" s="14"/>
      <c r="I16" s="11"/>
    </row>
    <row r="17" spans="2:9" ht="14.25" customHeight="1">
      <c r="B17" s="7">
        <v>4</v>
      </c>
      <c r="C17" s="7">
        <v>4</v>
      </c>
      <c r="D17" s="7">
        <v>4</v>
      </c>
      <c r="E17" s="7">
        <v>3</v>
      </c>
      <c r="F17" s="1975" t="s">
        <v>1652</v>
      </c>
      <c r="G17" s="1975"/>
      <c r="H17" s="1975"/>
      <c r="I17" s="1975"/>
    </row>
    <row r="18" spans="2:9" ht="14.25" customHeight="1">
      <c r="B18" s="7">
        <v>5</v>
      </c>
      <c r="C18" s="7">
        <v>1</v>
      </c>
      <c r="D18" s="7">
        <v>1</v>
      </c>
      <c r="E18" s="7">
        <v>1</v>
      </c>
      <c r="F18" s="6" t="s">
        <v>1653</v>
      </c>
      <c r="G18" s="97" t="s">
        <v>1808</v>
      </c>
      <c r="H18" s="97" t="s">
        <v>1809</v>
      </c>
      <c r="I18" s="97" t="s">
        <v>1656</v>
      </c>
    </row>
    <row r="19" spans="2:9" ht="14.25" customHeight="1">
      <c r="B19" s="7">
        <v>6</v>
      </c>
      <c r="C19" s="7">
        <v>3</v>
      </c>
      <c r="D19" s="7">
        <v>4</v>
      </c>
      <c r="E19" s="7">
        <v>2</v>
      </c>
      <c r="F19" s="6" t="s">
        <v>1657</v>
      </c>
      <c r="G19" s="691">
        <v>12</v>
      </c>
      <c r="H19" s="691">
        <v>11</v>
      </c>
      <c r="I19" s="691">
        <v>10</v>
      </c>
    </row>
    <row r="20" spans="2:9" ht="14.25" customHeight="1">
      <c r="B20" s="7">
        <v>7</v>
      </c>
      <c r="C20" s="7">
        <v>4</v>
      </c>
      <c r="D20" s="7">
        <v>4</v>
      </c>
      <c r="E20" s="7">
        <v>2</v>
      </c>
      <c r="F20" s="6" t="s">
        <v>1658</v>
      </c>
      <c r="G20" s="691">
        <v>13</v>
      </c>
      <c r="H20" s="691">
        <v>12</v>
      </c>
      <c r="I20" s="691">
        <v>11</v>
      </c>
    </row>
    <row r="21" spans="2:9" ht="14.25" customHeight="1">
      <c r="B21" s="7">
        <v>8</v>
      </c>
      <c r="C21" s="7">
        <v>3</v>
      </c>
      <c r="D21" s="7">
        <v>1</v>
      </c>
      <c r="E21" s="7">
        <v>1</v>
      </c>
      <c r="F21" s="6" t="s">
        <v>1659</v>
      </c>
      <c r="G21" s="691">
        <v>17</v>
      </c>
      <c r="H21" s="691">
        <v>17</v>
      </c>
      <c r="I21" s="691">
        <v>15</v>
      </c>
    </row>
    <row r="22" spans="2:9" ht="14.25" customHeight="1">
      <c r="B22" s="7">
        <v>9</v>
      </c>
      <c r="C22" s="7">
        <v>3</v>
      </c>
      <c r="D22" s="7">
        <v>4</v>
      </c>
      <c r="E22" s="7">
        <v>1</v>
      </c>
      <c r="F22" s="6" t="s">
        <v>1660</v>
      </c>
      <c r="G22" s="691">
        <v>6.64</v>
      </c>
      <c r="H22" s="691">
        <v>7.31</v>
      </c>
      <c r="I22" s="691">
        <v>7.25</v>
      </c>
    </row>
    <row r="23" spans="2:9" ht="20.25" customHeight="1">
      <c r="B23" s="1976" t="s">
        <v>476</v>
      </c>
      <c r="C23" s="1991" t="s">
        <v>1810</v>
      </c>
      <c r="D23" s="1991" t="s">
        <v>1810</v>
      </c>
      <c r="E23" s="1991" t="s">
        <v>1810</v>
      </c>
      <c r="F23" s="13" t="s">
        <v>1662</v>
      </c>
      <c r="G23" s="691">
        <v>760</v>
      </c>
      <c r="H23" s="691">
        <v>590</v>
      </c>
      <c r="I23" s="691">
        <v>560</v>
      </c>
    </row>
    <row r="24" spans="2:9" ht="14.25" customHeight="1">
      <c r="B24" s="1976"/>
      <c r="C24" s="1991"/>
      <c r="D24" s="1991"/>
      <c r="E24" s="1991"/>
      <c r="F24" s="6" t="s">
        <v>1663</v>
      </c>
      <c r="G24" s="691">
        <v>5.74</v>
      </c>
      <c r="H24" s="691">
        <v>5</v>
      </c>
      <c r="I24" s="691">
        <v>3.83</v>
      </c>
    </row>
    <row r="25" spans="2:9" ht="27.75" customHeight="1">
      <c r="B25" s="7" t="s">
        <v>1664</v>
      </c>
      <c r="C25" s="823" t="s">
        <v>1665</v>
      </c>
      <c r="D25" s="823" t="s">
        <v>1665</v>
      </c>
      <c r="E25" s="823" t="s">
        <v>1665</v>
      </c>
      <c r="F25" s="6" t="s">
        <v>1666</v>
      </c>
      <c r="G25" s="691">
        <v>360</v>
      </c>
      <c r="H25" s="691">
        <v>400</v>
      </c>
      <c r="I25" s="691">
        <v>400</v>
      </c>
    </row>
    <row r="26" spans="2:9" ht="14.25" customHeight="1">
      <c r="B26" s="7"/>
      <c r="C26" s="824"/>
      <c r="D26" s="7"/>
      <c r="E26" s="7"/>
      <c r="F26" s="6" t="s">
        <v>1667</v>
      </c>
      <c r="G26" s="1466">
        <v>973</v>
      </c>
      <c r="H26" s="1466">
        <v>966</v>
      </c>
      <c r="I26" s="1466">
        <v>951</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1673</v>
      </c>
      <c r="D29" s="206" t="s">
        <v>1674</v>
      </c>
      <c r="E29" s="206" t="s">
        <v>1811</v>
      </c>
      <c r="F29" s="4" t="s">
        <v>1676</v>
      </c>
      <c r="G29" s="7" t="s">
        <v>1677</v>
      </c>
      <c r="H29" s="7" t="s">
        <v>1678</v>
      </c>
      <c r="I29" s="7" t="s">
        <v>1678</v>
      </c>
    </row>
    <row r="30" spans="2:9" ht="14.25" customHeight="1">
      <c r="B30" s="15" t="s">
        <v>1679</v>
      </c>
      <c r="C30" s="11" t="s">
        <v>1680</v>
      </c>
      <c r="D30" s="11" t="s">
        <v>1681</v>
      </c>
      <c r="E30" s="11" t="s">
        <v>1812</v>
      </c>
      <c r="F30" s="4" t="s">
        <v>1682</v>
      </c>
      <c r="G30" s="7">
        <v>118</v>
      </c>
      <c r="H30" s="7">
        <v>120</v>
      </c>
      <c r="I30" s="7">
        <v>120</v>
      </c>
    </row>
    <row r="31" spans="2:9" ht="14.25" customHeight="1">
      <c r="B31" s="15" t="s">
        <v>1683</v>
      </c>
      <c r="C31" s="6"/>
      <c r="D31" s="100"/>
      <c r="E31" s="100"/>
      <c r="F31" s="4" t="s">
        <v>1684</v>
      </c>
      <c r="G31" s="7">
        <v>2636</v>
      </c>
      <c r="H31" s="7">
        <v>2640</v>
      </c>
      <c r="I31" s="7">
        <v>2634</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2.15</v>
      </c>
      <c r="H33" s="7">
        <v>2.85</v>
      </c>
      <c r="I33" s="7">
        <v>2.2000000000000002</v>
      </c>
    </row>
    <row r="34" spans="2:9" ht="14.25" customHeight="1">
      <c r="B34" s="15"/>
      <c r="C34" s="6"/>
      <c r="D34" s="6"/>
      <c r="E34" s="6"/>
      <c r="F34" s="4" t="s">
        <v>1688</v>
      </c>
      <c r="G34" s="6"/>
      <c r="H34" s="6"/>
      <c r="I34" s="6"/>
    </row>
    <row r="35" spans="2:9" ht="14.25" customHeight="1">
      <c r="B35" s="15"/>
      <c r="C35" s="6"/>
      <c r="D35" s="6"/>
      <c r="E35" s="6"/>
      <c r="F35" s="4" t="s">
        <v>1676</v>
      </c>
      <c r="G35" s="7" t="s">
        <v>1689</v>
      </c>
      <c r="H35" s="7" t="s">
        <v>1689</v>
      </c>
      <c r="I35" s="7" t="s">
        <v>1689</v>
      </c>
    </row>
    <row r="36" spans="2:9" ht="14.25" customHeight="1">
      <c r="B36" s="15"/>
      <c r="C36" s="6"/>
      <c r="D36" s="6"/>
      <c r="E36" s="6"/>
      <c r="F36" s="4" t="s">
        <v>1682</v>
      </c>
      <c r="G36" s="7">
        <v>109</v>
      </c>
      <c r="H36" s="7">
        <v>110</v>
      </c>
      <c r="I36" s="7">
        <v>106</v>
      </c>
    </row>
    <row r="37" spans="2:9" ht="14.25" customHeight="1">
      <c r="B37" s="15" t="s">
        <v>1690</v>
      </c>
      <c r="C37" s="6"/>
      <c r="D37" s="6"/>
      <c r="E37" s="6"/>
      <c r="F37" s="4" t="s">
        <v>1684</v>
      </c>
      <c r="G37" s="7">
        <v>2640</v>
      </c>
      <c r="H37" s="7">
        <v>2760</v>
      </c>
      <c r="I37" s="7">
        <v>2628</v>
      </c>
    </row>
    <row r="38" spans="2:9" ht="14.25" customHeight="1">
      <c r="B38" s="6"/>
      <c r="C38" s="6"/>
      <c r="D38" s="6"/>
      <c r="E38" s="6"/>
      <c r="F38" s="4" t="s">
        <v>1685</v>
      </c>
      <c r="G38" s="7" t="s">
        <v>1691</v>
      </c>
      <c r="H38" s="7" t="s">
        <v>1691</v>
      </c>
      <c r="I38" s="7" t="s">
        <v>1691</v>
      </c>
    </row>
    <row r="39" spans="2:9" ht="14.25" customHeight="1">
      <c r="B39" s="6"/>
      <c r="C39" s="173"/>
      <c r="D39" s="173"/>
      <c r="E39" s="173"/>
      <c r="F39" s="4" t="s">
        <v>1692</v>
      </c>
      <c r="G39" s="6"/>
      <c r="H39" s="6"/>
      <c r="I39" s="6"/>
    </row>
    <row r="40" spans="2:9" ht="14.25" customHeight="1">
      <c r="B40" s="99" t="s">
        <v>1693</v>
      </c>
      <c r="C40" s="5"/>
      <c r="D40" s="5"/>
      <c r="E40" s="1571"/>
      <c r="F40" s="954" t="s">
        <v>1676</v>
      </c>
      <c r="G40" s="7" t="s">
        <v>1694</v>
      </c>
      <c r="H40" s="7" t="s">
        <v>1694</v>
      </c>
      <c r="I40" s="7" t="s">
        <v>1694</v>
      </c>
    </row>
    <row r="41" spans="2:9" ht="14.25" customHeight="1">
      <c r="B41" s="102" t="s">
        <v>44</v>
      </c>
      <c r="C41" s="1533" t="s">
        <v>1696</v>
      </c>
      <c r="D41" s="1533" t="s">
        <v>1696</v>
      </c>
      <c r="E41" s="1573" t="s">
        <v>72</v>
      </c>
      <c r="F41" s="954" t="s">
        <v>1676</v>
      </c>
      <c r="G41" s="7" t="s">
        <v>1697</v>
      </c>
      <c r="H41" s="7" t="s">
        <v>1697</v>
      </c>
      <c r="I41" s="7" t="s">
        <v>1697</v>
      </c>
    </row>
    <row r="42" spans="2:9" ht="14.25" customHeight="1">
      <c r="B42" s="102" t="s">
        <v>1698</v>
      </c>
      <c r="C42" s="1534" t="s">
        <v>1699</v>
      </c>
      <c r="D42" s="1534" t="s">
        <v>1699</v>
      </c>
      <c r="E42" s="1084" t="s">
        <v>1813</v>
      </c>
      <c r="F42" s="954" t="s">
        <v>1682</v>
      </c>
      <c r="G42" s="7">
        <v>40</v>
      </c>
      <c r="H42" s="7">
        <v>48</v>
      </c>
      <c r="I42" s="7">
        <v>46</v>
      </c>
    </row>
    <row r="43" spans="2:9" ht="14.25" customHeight="1">
      <c r="B43" s="102" t="s">
        <v>45</v>
      </c>
      <c r="C43" s="1540" t="s">
        <v>1701</v>
      </c>
      <c r="D43" s="1540" t="s">
        <v>1701</v>
      </c>
      <c r="E43" s="1573" t="s">
        <v>1814</v>
      </c>
      <c r="F43" s="954" t="s">
        <v>1682</v>
      </c>
      <c r="G43" s="7">
        <v>88</v>
      </c>
      <c r="H43" s="7">
        <v>85</v>
      </c>
      <c r="I43" s="7">
        <v>81</v>
      </c>
    </row>
    <row r="44" spans="2:9">
      <c r="B44" s="43" t="s">
        <v>1702</v>
      </c>
      <c r="C44" s="1536"/>
      <c r="D44" s="1536"/>
      <c r="E44" s="1572"/>
      <c r="F44" s="954" t="s">
        <v>1704</v>
      </c>
      <c r="G44" s="7" t="s">
        <v>1705</v>
      </c>
      <c r="H44" s="7" t="s">
        <v>1705</v>
      </c>
      <c r="I44" s="7" t="s">
        <v>1705</v>
      </c>
    </row>
    <row r="45" spans="2:9" ht="14.25" customHeight="1">
      <c r="B45" s="956" t="s">
        <v>1706</v>
      </c>
      <c r="C45" s="1537"/>
      <c r="D45" s="1540" t="s">
        <v>1815</v>
      </c>
      <c r="E45" s="1538"/>
      <c r="F45" s="142" t="s">
        <v>1708</v>
      </c>
      <c r="G45" s="6"/>
      <c r="H45" s="6"/>
      <c r="I45" s="6"/>
    </row>
    <row r="46" spans="2:9" ht="14.25" customHeight="1">
      <c r="B46" s="102" t="s">
        <v>1709</v>
      </c>
      <c r="C46" s="1538">
        <v>100000</v>
      </c>
      <c r="D46" s="1538">
        <v>162585</v>
      </c>
      <c r="E46" s="1538">
        <v>9000</v>
      </c>
      <c r="F46" s="954" t="s">
        <v>1710</v>
      </c>
      <c r="G46" s="59" t="s">
        <v>1472</v>
      </c>
      <c r="H46" s="59" t="s">
        <v>1472</v>
      </c>
      <c r="I46" s="59" t="s">
        <v>1472</v>
      </c>
    </row>
    <row r="47" spans="2:9" ht="14.25" customHeight="1">
      <c r="B47" s="102" t="s">
        <v>44</v>
      </c>
      <c r="C47" s="1533"/>
      <c r="D47" s="1538"/>
      <c r="E47" s="955"/>
      <c r="F47" s="973" t="s">
        <v>1682</v>
      </c>
      <c r="G47" s="972">
        <v>127</v>
      </c>
      <c r="H47" s="972">
        <v>122</v>
      </c>
      <c r="I47" s="972">
        <v>126</v>
      </c>
    </row>
    <row r="48" spans="2:9" ht="14.25" customHeight="1">
      <c r="B48" s="102" t="s">
        <v>1698</v>
      </c>
      <c r="C48" s="1534"/>
      <c r="D48" s="141"/>
      <c r="E48" s="141"/>
      <c r="F48" s="973" t="s">
        <v>1684</v>
      </c>
      <c r="G48" s="972">
        <v>1410</v>
      </c>
      <c r="H48" s="972">
        <v>1350</v>
      </c>
      <c r="I48" s="972">
        <v>1428</v>
      </c>
    </row>
    <row r="49" spans="2:9" ht="14.25" customHeight="1">
      <c r="B49" s="102" t="s">
        <v>45</v>
      </c>
      <c r="C49" s="1540"/>
      <c r="D49" s="1084"/>
      <c r="E49" s="1084"/>
      <c r="F49" s="954" t="s">
        <v>1711</v>
      </c>
      <c r="G49" s="966">
        <v>31</v>
      </c>
      <c r="H49" s="966">
        <v>28</v>
      </c>
      <c r="I49" s="966">
        <v>29</v>
      </c>
    </row>
    <row r="50" spans="2:9" ht="14.25" customHeight="1">
      <c r="B50" s="6" t="s">
        <v>1702</v>
      </c>
      <c r="C50" s="1536"/>
      <c r="D50" s="966"/>
      <c r="E50" s="1539"/>
      <c r="F50" s="4" t="s">
        <v>1712</v>
      </c>
      <c r="G50" s="7">
        <v>31</v>
      </c>
      <c r="H50" s="7">
        <v>28</v>
      </c>
      <c r="I50" s="7"/>
    </row>
    <row r="51" spans="2:9" ht="14.25" customHeight="1">
      <c r="B51" s="60" t="s">
        <v>1706</v>
      </c>
      <c r="C51" s="1537"/>
      <c r="D51" s="1460"/>
      <c r="E51" s="1459"/>
      <c r="F51" s="954" t="s">
        <v>1713</v>
      </c>
      <c r="G51" s="7">
        <v>17</v>
      </c>
      <c r="H51" s="7">
        <v>18</v>
      </c>
      <c r="I51" s="7">
        <v>16</v>
      </c>
    </row>
    <row r="52" spans="2:9" ht="14.25" customHeight="1">
      <c r="B52" s="6" t="s">
        <v>1709</v>
      </c>
      <c r="C52" s="1538"/>
      <c r="D52" s="1483"/>
      <c r="E52" s="1484"/>
      <c r="F52" s="1485" t="s">
        <v>1714</v>
      </c>
      <c r="G52" s="59">
        <v>5</v>
      </c>
      <c r="H52" s="59">
        <v>5</v>
      </c>
      <c r="I52" s="59">
        <v>5</v>
      </c>
    </row>
    <row r="53" spans="2:9" ht="14.25" customHeight="1">
      <c r="B53" s="136" t="s">
        <v>1715</v>
      </c>
      <c r="C53" s="1480"/>
      <c r="D53" s="1481"/>
      <c r="E53" s="1481"/>
      <c r="F53" s="1481"/>
      <c r="G53" s="1481"/>
      <c r="H53" s="1481"/>
      <c r="I53" s="1482"/>
    </row>
    <row r="54" spans="2:9" ht="15" customHeight="1">
      <c r="B54" s="1992" t="s">
        <v>1634</v>
      </c>
      <c r="C54" s="1994" t="s">
        <v>1816</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22.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1109"/>
      <c r="D61" s="1109"/>
      <c r="E61" s="1109"/>
      <c r="F61" s="1109"/>
      <c r="G61" s="1109"/>
      <c r="H61" s="1109"/>
      <c r="I61" s="1110"/>
    </row>
    <row r="62" spans="2:9" ht="25.5" customHeight="1">
      <c r="B62" s="1980"/>
      <c r="C62" s="1502" t="s">
        <v>1718</v>
      </c>
      <c r="D62" s="1494"/>
      <c r="E62" s="1494"/>
      <c r="F62" s="1494"/>
      <c r="G62" s="1494"/>
      <c r="H62" s="1494"/>
      <c r="I62" s="1495"/>
    </row>
    <row r="63" spans="2:9" ht="25.5" customHeight="1">
      <c r="B63" s="1980"/>
      <c r="C63" s="1502" t="s">
        <v>1719</v>
      </c>
      <c r="D63" s="1494"/>
      <c r="E63" s="1494"/>
      <c r="F63" s="1494"/>
      <c r="G63" s="1494"/>
      <c r="H63" s="1494"/>
      <c r="I63" s="1495"/>
    </row>
    <row r="64" spans="2:9" ht="25.5" customHeight="1">
      <c r="B64" s="1980"/>
      <c r="C64" s="1502" t="s">
        <v>1720</v>
      </c>
      <c r="D64" s="1494"/>
      <c r="E64" s="1494"/>
      <c r="F64" s="1494"/>
      <c r="G64" s="1494"/>
      <c r="H64" s="1494"/>
      <c r="I64" s="1495"/>
    </row>
    <row r="65" spans="2:9" ht="25.5" customHeight="1">
      <c r="B65" s="1980"/>
      <c r="C65" s="1494"/>
      <c r="D65" s="1494"/>
      <c r="E65" s="1494"/>
      <c r="F65" s="1494"/>
      <c r="G65" s="1494"/>
      <c r="H65" s="1494"/>
      <c r="I65" s="1495"/>
    </row>
    <row r="66" spans="2:9" ht="25.5" customHeight="1">
      <c r="B66" s="2000"/>
      <c r="C66" s="1111"/>
      <c r="D66" s="1111"/>
      <c r="E66" s="1111"/>
      <c r="F66" s="1111"/>
      <c r="G66" s="1111"/>
      <c r="H66" s="1111"/>
      <c r="I66" s="1112"/>
    </row>
    <row r="67" spans="2:9" ht="19.5" customHeight="1">
      <c r="B67" s="2001" t="s">
        <v>1721</v>
      </c>
      <c r="C67" s="1504"/>
      <c r="D67" s="1497"/>
      <c r="E67" s="1497"/>
      <c r="F67" s="1497"/>
      <c r="G67" s="1497"/>
      <c r="H67" s="1497"/>
      <c r="I67" s="1498"/>
    </row>
    <row r="68" spans="2:9" ht="19.5" customHeight="1">
      <c r="B68" s="2001"/>
      <c r="C68" s="1502" t="s">
        <v>1722</v>
      </c>
      <c r="D68" s="1490"/>
      <c r="E68" s="1490"/>
      <c r="F68" s="1490"/>
      <c r="G68" s="1490"/>
      <c r="H68" s="1490"/>
      <c r="I68" s="1491"/>
    </row>
    <row r="69" spans="2:9" ht="19.5" customHeight="1">
      <c r="B69" s="2001"/>
      <c r="C69" s="1502" t="s">
        <v>1723</v>
      </c>
      <c r="D69" s="1490"/>
      <c r="E69" s="1490"/>
      <c r="F69" s="1490"/>
      <c r="G69" s="1490"/>
      <c r="H69" s="1490"/>
      <c r="I69" s="1491"/>
    </row>
    <row r="70" spans="2:9" ht="19.5" customHeight="1">
      <c r="B70" s="2001"/>
      <c r="C70" s="1502" t="s">
        <v>1724</v>
      </c>
      <c r="D70" s="1490"/>
      <c r="E70" s="1490"/>
      <c r="F70" s="1490"/>
      <c r="G70" s="1490"/>
      <c r="H70" s="1490"/>
      <c r="I70" s="1491"/>
    </row>
    <row r="71" spans="2:9" ht="19.5" customHeight="1">
      <c r="B71" s="2001"/>
      <c r="C71" s="1490"/>
      <c r="D71" s="1490"/>
      <c r="E71" s="1490"/>
      <c r="F71" s="1490"/>
      <c r="G71" s="1490"/>
      <c r="H71" s="1490"/>
      <c r="I71" s="1491"/>
    </row>
    <row r="72" spans="2:9" ht="19.5" customHeight="1">
      <c r="B72" s="2001"/>
      <c r="C72" s="1490"/>
      <c r="D72" s="1490"/>
      <c r="E72" s="1490"/>
      <c r="F72" s="1490"/>
      <c r="G72" s="1490"/>
      <c r="H72" s="1490"/>
      <c r="I72" s="1491"/>
    </row>
    <row r="73" spans="2:9" ht="39" customHeight="1">
      <c r="B73" s="2002"/>
      <c r="C73" s="1492"/>
      <c r="D73" s="1492"/>
      <c r="E73" s="1492"/>
      <c r="F73" s="1492"/>
      <c r="G73" s="1492"/>
      <c r="H73" s="1492"/>
      <c r="I73" s="1493"/>
    </row>
    <row r="74" spans="2:9" ht="23.25" customHeight="1">
      <c r="B74" s="1980" t="s">
        <v>1725</v>
      </c>
      <c r="C74" s="1499"/>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1817</v>
      </c>
      <c r="D77" s="1982"/>
      <c r="E77" s="1982"/>
      <c r="F77" s="1982"/>
      <c r="G77" s="1982"/>
      <c r="H77" s="1982"/>
      <c r="I77" s="1983"/>
    </row>
    <row r="78" spans="2:9" ht="57" customHeight="1">
      <c r="B78" s="1979"/>
      <c r="C78" s="1984"/>
      <c r="D78" s="1985"/>
      <c r="E78" s="1985"/>
      <c r="F78" s="1985"/>
      <c r="G78" s="1985"/>
      <c r="H78" s="1985"/>
      <c r="I78" s="1986"/>
    </row>
    <row r="79" spans="2:9" ht="51.75" customHeight="1">
      <c r="B79" s="1979"/>
      <c r="C79" s="1984"/>
      <c r="D79" s="1985"/>
      <c r="E79" s="1985"/>
      <c r="F79" s="1985"/>
      <c r="G79" s="1985"/>
      <c r="H79" s="1985"/>
      <c r="I79" s="1986"/>
    </row>
    <row r="80" spans="2:9" ht="31.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1818</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21"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1764</v>
      </c>
      <c r="D91" s="2014"/>
      <c r="E91" s="2014"/>
      <c r="F91" s="2014"/>
      <c r="G91" s="2014"/>
      <c r="H91" s="2014"/>
      <c r="I91" s="2015"/>
    </row>
    <row r="92" spans="2:9" ht="19.5" customHeight="1">
      <c r="B92" s="1993" t="s">
        <v>1669</v>
      </c>
      <c r="C92" s="1981" t="s">
        <v>1819</v>
      </c>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81" customHeight="1">
      <c r="B95" s="1980"/>
      <c r="C95" s="1984"/>
      <c r="D95" s="1985"/>
      <c r="E95" s="1985"/>
      <c r="F95" s="1985"/>
      <c r="G95" s="1985"/>
      <c r="H95" s="1985"/>
      <c r="I95" s="1986"/>
    </row>
    <row r="96" spans="2:9" ht="33.75" customHeight="1">
      <c r="B96" s="1980"/>
      <c r="C96" s="1984"/>
      <c r="D96" s="1985"/>
      <c r="E96" s="1985"/>
      <c r="F96" s="1985"/>
      <c r="G96" s="1985"/>
      <c r="H96" s="1985"/>
      <c r="I96" s="1986"/>
    </row>
    <row r="97" spans="2:9" ht="41.25" customHeight="1">
      <c r="B97" s="2000"/>
      <c r="C97" s="1987"/>
      <c r="D97" s="1988"/>
      <c r="E97" s="1988"/>
      <c r="F97" s="1988"/>
      <c r="G97" s="1988"/>
      <c r="H97" s="1988"/>
      <c r="I97" s="1989"/>
    </row>
    <row r="98" spans="2:9" ht="21.75" customHeight="1">
      <c r="B98" s="1980" t="s">
        <v>1693</v>
      </c>
      <c r="C98" s="1502" t="s">
        <v>1731</v>
      </c>
      <c r="D98" s="1088"/>
      <c r="E98" s="1088"/>
      <c r="F98" s="1088"/>
      <c r="G98" s="1088"/>
      <c r="H98" s="1088"/>
      <c r="I98" s="1089"/>
    </row>
    <row r="99" spans="2:9" ht="21.75" customHeight="1">
      <c r="B99" s="1980"/>
      <c r="C99" s="1093" t="s">
        <v>1732</v>
      </c>
      <c r="D99" s="1088"/>
      <c r="E99" s="1088"/>
      <c r="F99" s="1088"/>
      <c r="G99" s="1088"/>
      <c r="H99" s="1088"/>
      <c r="I99" s="1089"/>
    </row>
    <row r="100" spans="2:9" ht="21.75" customHeight="1">
      <c r="B100" s="1980"/>
      <c r="C100" s="1093" t="s">
        <v>1733</v>
      </c>
      <c r="D100" s="1088"/>
      <c r="E100" s="1088"/>
      <c r="F100" s="1088"/>
      <c r="G100" s="1088"/>
      <c r="H100" s="1088"/>
      <c r="I100" s="1089"/>
    </row>
    <row r="101" spans="2:9" ht="21.75" customHeight="1">
      <c r="B101" s="1980"/>
      <c r="C101" s="1093" t="s">
        <v>1734</v>
      </c>
      <c r="D101" s="1088"/>
      <c r="E101" s="1088"/>
      <c r="F101" s="1088"/>
      <c r="G101" s="1088"/>
      <c r="H101" s="1088"/>
      <c r="I101" s="1089"/>
    </row>
    <row r="102" spans="2:9" ht="21.75" customHeight="1">
      <c r="B102" s="1980"/>
      <c r="C102" s="1093" t="s">
        <v>1735</v>
      </c>
      <c r="D102" s="1088"/>
      <c r="E102" s="1088"/>
      <c r="F102" s="1088"/>
      <c r="G102" s="1088"/>
      <c r="H102" s="1088"/>
      <c r="I102" s="1089"/>
    </row>
    <row r="103" spans="2:9" ht="21.75" customHeight="1">
      <c r="B103" s="1980"/>
      <c r="C103" s="1093" t="s">
        <v>1736</v>
      </c>
      <c r="D103" s="1088"/>
      <c r="E103" s="1088"/>
      <c r="F103" s="1088"/>
      <c r="G103" s="1088"/>
      <c r="H103" s="1088"/>
      <c r="I103" s="1089"/>
    </row>
    <row r="104" spans="2:9" ht="21.75" customHeight="1">
      <c r="B104" s="1980"/>
      <c r="C104" s="1093" t="s">
        <v>1737</v>
      </c>
      <c r="D104" s="1088"/>
      <c r="E104" s="1088"/>
      <c r="F104" s="1088"/>
      <c r="G104" s="1088"/>
      <c r="H104" s="1088"/>
      <c r="I104" s="1089"/>
    </row>
    <row r="105" spans="2:9" ht="21.75" customHeight="1">
      <c r="B105" s="1980"/>
      <c r="C105" s="1496"/>
      <c r="D105" s="1088"/>
      <c r="E105" s="1088"/>
      <c r="F105" s="1088"/>
      <c r="G105" s="1088"/>
      <c r="H105" s="1088"/>
      <c r="I105" s="1089"/>
    </row>
    <row r="106" spans="2:9" ht="21.75" customHeight="1">
      <c r="B106" s="2000"/>
      <c r="C106" s="1501"/>
      <c r="D106" s="1090"/>
      <c r="E106" s="1090"/>
      <c r="F106" s="1090"/>
      <c r="G106" s="1090"/>
      <c r="H106" s="1090"/>
      <c r="I106" s="1091"/>
    </row>
    <row r="107" spans="2:9" ht="22.5" customHeight="1">
      <c r="B107" s="2003" t="s">
        <v>1738</v>
      </c>
      <c r="C107" s="2004"/>
      <c r="D107" s="2004"/>
      <c r="E107" s="2004"/>
      <c r="F107" s="2004"/>
      <c r="G107" s="2004"/>
      <c r="H107" s="2004"/>
      <c r="I107" s="2005"/>
    </row>
    <row r="108" spans="2:9" ht="20.25" customHeight="1">
      <c r="B108" s="1980" t="s">
        <v>1634</v>
      </c>
      <c r="C108" s="2006" t="s">
        <v>1820</v>
      </c>
      <c r="D108" s="2007"/>
      <c r="E108" s="2007"/>
      <c r="F108" s="2007"/>
      <c r="G108" s="2007"/>
      <c r="H108" s="2007"/>
      <c r="I108" s="1509"/>
    </row>
    <row r="109" spans="2:9" ht="110.25" customHeight="1">
      <c r="B109" s="1980"/>
      <c r="C109" s="2008"/>
      <c r="D109" s="2009"/>
      <c r="E109" s="2009"/>
      <c r="F109" s="2009"/>
      <c r="G109" s="2009"/>
      <c r="H109" s="2009"/>
      <c r="I109" s="1509"/>
    </row>
    <row r="110" spans="2:9" ht="20.25" customHeight="1">
      <c r="B110" s="1980"/>
      <c r="C110" s="2008"/>
      <c r="D110" s="2009"/>
      <c r="E110" s="2009"/>
      <c r="F110" s="2009"/>
      <c r="G110" s="2009"/>
      <c r="H110" s="2009"/>
      <c r="I110" s="1509"/>
    </row>
    <row r="111" spans="2:9" ht="20.25" customHeight="1">
      <c r="B111" s="1980"/>
      <c r="C111" s="2008"/>
      <c r="D111" s="2009"/>
      <c r="E111" s="2009"/>
      <c r="F111" s="2009"/>
      <c r="G111" s="2009"/>
      <c r="H111" s="2009"/>
      <c r="I111" s="1509"/>
    </row>
    <row r="112" spans="2:9" ht="20.25" customHeight="1">
      <c r="B112" s="2000"/>
      <c r="C112" s="2011"/>
      <c r="D112" s="2012"/>
      <c r="E112" s="2012"/>
      <c r="F112" s="2012"/>
      <c r="G112" s="2012"/>
      <c r="H112" s="2012"/>
      <c r="I112" s="1510"/>
    </row>
    <row r="113" spans="2:9" ht="23.25" customHeight="1">
      <c r="B113" s="1980" t="s">
        <v>1717</v>
      </c>
      <c r="C113" s="2006" t="s">
        <v>1821</v>
      </c>
      <c r="D113" s="2007"/>
      <c r="E113" s="2007"/>
      <c r="F113" s="2007"/>
      <c r="G113" s="2007"/>
      <c r="H113" s="2007"/>
      <c r="I113" s="1516"/>
    </row>
    <row r="114" spans="2:9" ht="23.25" customHeight="1">
      <c r="B114" s="1980"/>
      <c r="C114" s="2008"/>
      <c r="D114" s="2009"/>
      <c r="E114" s="2009"/>
      <c r="F114" s="2009"/>
      <c r="G114" s="2009"/>
      <c r="H114" s="2009"/>
      <c r="I114" s="1516"/>
    </row>
    <row r="115" spans="2:9" ht="23.25" customHeight="1">
      <c r="B115" s="1980"/>
      <c r="C115" s="2008"/>
      <c r="D115" s="2009"/>
      <c r="E115" s="2009"/>
      <c r="F115" s="2009"/>
      <c r="G115" s="2009"/>
      <c r="H115" s="2009"/>
      <c r="I115" s="1516"/>
    </row>
    <row r="116" spans="2:9" ht="23.25" customHeight="1">
      <c r="B116" s="1980"/>
      <c r="C116" s="2008"/>
      <c r="D116" s="2009"/>
      <c r="E116" s="2009"/>
      <c r="F116" s="2009"/>
      <c r="G116" s="2009"/>
      <c r="H116" s="2009"/>
      <c r="I116" s="1516"/>
    </row>
    <row r="117" spans="2:9" ht="23.25" customHeight="1">
      <c r="B117" s="1980"/>
      <c r="C117" s="2008"/>
      <c r="D117" s="2009"/>
      <c r="E117" s="2009"/>
      <c r="F117" s="2009"/>
      <c r="G117" s="2009"/>
      <c r="H117" s="2009"/>
      <c r="I117" s="1516"/>
    </row>
    <row r="118" spans="2:9" ht="23.25" customHeight="1">
      <c r="B118" s="1980"/>
      <c r="C118" s="2008"/>
      <c r="D118" s="2009"/>
      <c r="E118" s="2009"/>
      <c r="F118" s="2009"/>
      <c r="G118" s="2009"/>
      <c r="H118" s="2009"/>
      <c r="I118" s="1516"/>
    </row>
    <row r="119" spans="2:9" ht="23.25" customHeight="1">
      <c r="B119" s="2000"/>
      <c r="C119" s="2011"/>
      <c r="D119" s="2012"/>
      <c r="E119" s="2012"/>
      <c r="F119" s="2012"/>
      <c r="G119" s="2012"/>
      <c r="H119" s="2012"/>
      <c r="I119" s="1521"/>
    </row>
    <row r="120" spans="2:9" ht="22.5" customHeight="1">
      <c r="B120" s="2001" t="s">
        <v>1741</v>
      </c>
      <c r="C120" s="1502"/>
      <c r="D120" s="1087"/>
      <c r="E120" s="1087"/>
      <c r="F120" s="1087"/>
      <c r="G120" s="1087"/>
      <c r="H120" s="1087"/>
      <c r="I120" s="1516"/>
    </row>
    <row r="121" spans="2:9" ht="48.75" customHeight="1">
      <c r="B121" s="2001"/>
      <c r="C121" s="2021" t="s">
        <v>1822</v>
      </c>
      <c r="D121" s="1865"/>
      <c r="E121" s="1865"/>
      <c r="F121" s="1865"/>
      <c r="G121" s="1087"/>
      <c r="H121" s="1087"/>
      <c r="I121" s="1516"/>
    </row>
    <row r="122" spans="2:9" ht="34.5" customHeight="1">
      <c r="B122" s="2001"/>
      <c r="C122" s="2022"/>
      <c r="D122" s="1865"/>
      <c r="E122" s="1865"/>
      <c r="F122" s="1865"/>
      <c r="G122" s="1087"/>
      <c r="H122" s="1087"/>
      <c r="I122" s="1516"/>
    </row>
    <row r="123" spans="2:9" ht="22.5" customHeight="1">
      <c r="B123" s="2001"/>
      <c r="C123" s="2022"/>
      <c r="D123" s="1865"/>
      <c r="E123" s="1865"/>
      <c r="F123" s="1865"/>
      <c r="G123" s="1087"/>
      <c r="H123" s="1087"/>
      <c r="I123" s="1516"/>
    </row>
    <row r="124" spans="2:9" ht="22.5" customHeight="1">
      <c r="B124" s="2001"/>
      <c r="C124" s="1502"/>
      <c r="D124" s="694"/>
      <c r="E124" s="694"/>
      <c r="F124" s="694"/>
      <c r="G124" s="694"/>
      <c r="H124" s="694"/>
      <c r="I124" s="1505"/>
    </row>
    <row r="125" spans="2:9" ht="22.5" customHeight="1">
      <c r="B125" s="2001"/>
      <c r="C125" s="1503"/>
      <c r="D125" s="1506"/>
      <c r="E125" s="1506"/>
      <c r="F125" s="1506"/>
      <c r="G125" s="1506"/>
      <c r="H125" s="1506"/>
      <c r="I125" s="1507"/>
    </row>
    <row r="126" spans="2:9" ht="15.75" customHeight="1">
      <c r="B126" s="1993" t="s">
        <v>1743</v>
      </c>
      <c r="C126" s="2057" t="s">
        <v>1823</v>
      </c>
      <c r="D126" s="2007"/>
      <c r="E126" s="2007"/>
      <c r="F126" s="2007"/>
      <c r="G126" s="2007"/>
      <c r="H126" s="1522"/>
      <c r="I126" s="1523"/>
    </row>
    <row r="127" spans="2:9" ht="16.5" customHeight="1">
      <c r="B127" s="1980"/>
      <c r="C127" s="2008"/>
      <c r="D127" s="2009"/>
      <c r="E127" s="2009"/>
      <c r="F127" s="2009"/>
      <c r="G127" s="2009"/>
      <c r="H127" s="1524"/>
      <c r="I127" s="1525"/>
    </row>
    <row r="128" spans="2:9" ht="17.25" customHeight="1">
      <c r="B128" s="2000"/>
      <c r="C128" s="2011"/>
      <c r="D128" s="2012"/>
      <c r="E128" s="2012"/>
      <c r="F128" s="2012"/>
      <c r="G128" s="2012"/>
      <c r="H128" s="1527"/>
      <c r="I128" s="1528"/>
    </row>
    <row r="129" spans="2:9" ht="17.25" customHeight="1">
      <c r="B129" s="1489"/>
      <c r="C129" s="1502"/>
      <c r="D129" s="1520"/>
      <c r="E129" s="1520"/>
      <c r="F129" s="1520"/>
      <c r="G129" s="1520"/>
      <c r="H129" s="1520"/>
      <c r="I129" s="1517"/>
    </row>
    <row r="130" spans="2:9" ht="17.25" customHeight="1">
      <c r="B130" s="1489"/>
      <c r="C130" s="2017" t="s">
        <v>1824</v>
      </c>
      <c r="D130" s="2009"/>
      <c r="E130" s="2009"/>
      <c r="F130" s="2009"/>
      <c r="G130" s="2009"/>
      <c r="H130" s="1520"/>
      <c r="I130" s="1517"/>
    </row>
    <row r="131" spans="2:9" ht="17.25" customHeight="1">
      <c r="B131" s="1489"/>
      <c r="C131" s="2008"/>
      <c r="D131" s="2009"/>
      <c r="E131" s="2009"/>
      <c r="F131" s="2009"/>
      <c r="G131" s="2009"/>
      <c r="H131" s="1520"/>
      <c r="I131" s="1517"/>
    </row>
    <row r="132" spans="2:9" ht="17.25" customHeight="1">
      <c r="B132" s="1489"/>
      <c r="C132" s="2008"/>
      <c r="D132" s="2009"/>
      <c r="E132" s="2009"/>
      <c r="F132" s="2009"/>
      <c r="G132" s="2009"/>
      <c r="H132" s="1520"/>
      <c r="I132" s="1517"/>
    </row>
    <row r="133" spans="2:9" ht="22.5" customHeight="1">
      <c r="B133" s="1980" t="s">
        <v>1635</v>
      </c>
      <c r="C133" s="2008"/>
      <c r="D133" s="2009"/>
      <c r="E133" s="2009"/>
      <c r="F133" s="2009"/>
      <c r="G133" s="2009"/>
      <c r="H133" s="1511"/>
      <c r="I133" s="1512"/>
    </row>
    <row r="134" spans="2:9" ht="22.5" customHeight="1">
      <c r="B134" s="1980"/>
      <c r="C134" s="2008"/>
      <c r="D134" s="2009"/>
      <c r="E134" s="2009"/>
      <c r="F134" s="2009"/>
      <c r="G134" s="2009"/>
      <c r="H134" s="1511"/>
      <c r="I134" s="1512"/>
    </row>
    <row r="135" spans="2:9" ht="22.5" customHeight="1">
      <c r="B135" s="2000"/>
      <c r="C135" s="1513"/>
      <c r="D135" s="1514"/>
      <c r="E135" s="1514"/>
      <c r="F135" s="1514"/>
      <c r="G135" s="1514"/>
      <c r="H135" s="1514"/>
      <c r="I135" s="1515"/>
    </row>
    <row r="136" spans="2:9" ht="18.75" customHeight="1">
      <c r="B136" s="1980" t="s">
        <v>1652</v>
      </c>
      <c r="C136" s="2006" t="s">
        <v>1825</v>
      </c>
      <c r="D136" s="2007"/>
      <c r="E136" s="2007"/>
      <c r="F136" s="2007"/>
      <c r="G136" s="2007"/>
      <c r="H136" s="1500"/>
      <c r="I136" s="1508"/>
    </row>
    <row r="137" spans="2:9" ht="18.75" customHeight="1">
      <c r="B137" s="1980"/>
      <c r="C137" s="2008"/>
      <c r="D137" s="2009"/>
      <c r="E137" s="2009"/>
      <c r="F137" s="2009"/>
      <c r="G137" s="2009"/>
      <c r="H137" s="121"/>
      <c r="I137" s="1509"/>
    </row>
    <row r="138" spans="2:9" ht="18.75" customHeight="1">
      <c r="B138" s="1980"/>
      <c r="C138" s="2008"/>
      <c r="D138" s="2009"/>
      <c r="E138" s="2009"/>
      <c r="F138" s="2009"/>
      <c r="G138" s="2009"/>
      <c r="H138" s="121"/>
      <c r="I138" s="1509"/>
    </row>
    <row r="139" spans="2:9" ht="18.75" customHeight="1">
      <c r="B139" s="1980"/>
      <c r="C139" s="2008"/>
      <c r="D139" s="2009"/>
      <c r="E139" s="2009"/>
      <c r="F139" s="2009"/>
      <c r="G139" s="2009"/>
      <c r="H139" s="121"/>
      <c r="I139" s="1509"/>
    </row>
    <row r="140" spans="2:9" ht="18.75" customHeight="1">
      <c r="B140" s="1980"/>
      <c r="C140" s="2008"/>
      <c r="D140" s="2009"/>
      <c r="E140" s="2009"/>
      <c r="F140" s="2009"/>
      <c r="G140" s="2009"/>
      <c r="H140" s="121"/>
      <c r="I140" s="1509"/>
    </row>
    <row r="141" spans="2:9" ht="18.75" customHeight="1">
      <c r="B141" s="1980"/>
      <c r="C141" s="2008"/>
      <c r="D141" s="2009"/>
      <c r="E141" s="2009"/>
      <c r="F141" s="2009"/>
      <c r="G141" s="2009"/>
      <c r="H141" s="121"/>
      <c r="I141" s="1509"/>
    </row>
    <row r="142" spans="2:9" ht="18.75" customHeight="1">
      <c r="B142" s="1980"/>
      <c r="C142" s="2008"/>
      <c r="D142" s="2009"/>
      <c r="E142" s="2009"/>
      <c r="F142" s="2009"/>
      <c r="G142" s="2009"/>
      <c r="H142" s="121"/>
      <c r="I142" s="1509"/>
    </row>
    <row r="143" spans="2:9" ht="18.75" customHeight="1">
      <c r="B143" s="1980"/>
      <c r="C143" s="2008"/>
      <c r="D143" s="2009"/>
      <c r="E143" s="2009"/>
      <c r="F143" s="2009"/>
      <c r="G143" s="2009"/>
      <c r="H143" s="121"/>
      <c r="I143" s="1509"/>
    </row>
    <row r="144" spans="2:9" ht="18.75" customHeight="1">
      <c r="B144" s="1980"/>
      <c r="C144" s="2008"/>
      <c r="D144" s="2009"/>
      <c r="E144" s="2009"/>
      <c r="F144" s="2009"/>
      <c r="G144" s="2009"/>
      <c r="H144" s="121"/>
      <c r="I144" s="1509"/>
    </row>
    <row r="145" spans="2:9" ht="18.75" customHeight="1">
      <c r="B145" s="1980"/>
      <c r="C145" s="1503"/>
      <c r="D145" s="1092"/>
      <c r="E145" s="1092"/>
      <c r="F145" s="1092"/>
      <c r="G145" s="1092"/>
      <c r="H145" s="1092"/>
      <c r="I145" s="1510"/>
    </row>
    <row r="146" spans="2:9" ht="22.5" customHeight="1">
      <c r="B146" s="1993" t="s">
        <v>1669</v>
      </c>
      <c r="C146" s="2006" t="s">
        <v>1826</v>
      </c>
      <c r="D146" s="2007"/>
      <c r="E146" s="2007"/>
      <c r="F146" s="2007"/>
      <c r="G146" s="2007"/>
      <c r="H146" s="1500"/>
      <c r="I146" s="1508"/>
    </row>
    <row r="147" spans="2:9" ht="22.5" customHeight="1">
      <c r="B147" s="1980"/>
      <c r="C147" s="2008"/>
      <c r="D147" s="2009"/>
      <c r="E147" s="2009"/>
      <c r="F147" s="2009"/>
      <c r="G147" s="2009"/>
      <c r="H147" s="121"/>
      <c r="I147" s="1509"/>
    </row>
    <row r="148" spans="2:9" ht="22.5" customHeight="1">
      <c r="B148" s="1980"/>
      <c r="C148" s="2008"/>
      <c r="D148" s="2009"/>
      <c r="E148" s="2009"/>
      <c r="F148" s="2009"/>
      <c r="G148" s="2009"/>
      <c r="H148" s="121"/>
      <c r="I148" s="1509"/>
    </row>
    <row r="149" spans="2:9" ht="22.5" customHeight="1">
      <c r="B149" s="1980"/>
      <c r="C149" s="2008"/>
      <c r="D149" s="2009"/>
      <c r="E149" s="2009"/>
      <c r="F149" s="2009"/>
      <c r="G149" s="2009"/>
      <c r="H149" s="121"/>
      <c r="I149" s="1509"/>
    </row>
    <row r="150" spans="2:9" ht="22.5" customHeight="1">
      <c r="B150" s="1980"/>
      <c r="C150" s="2008"/>
      <c r="D150" s="2009"/>
      <c r="E150" s="2009"/>
      <c r="F150" s="2009"/>
      <c r="G150" s="2009"/>
      <c r="H150" s="121"/>
      <c r="I150" s="1509"/>
    </row>
    <row r="151" spans="2:9" ht="22.5" customHeight="1">
      <c r="B151" s="1980"/>
      <c r="C151" s="2008"/>
      <c r="D151" s="2009"/>
      <c r="E151" s="2009"/>
      <c r="F151" s="2009"/>
      <c r="G151" s="2009"/>
      <c r="H151" s="121"/>
      <c r="I151" s="1509"/>
    </row>
    <row r="152" spans="2:9" ht="96.75" customHeight="1">
      <c r="B152" s="1980"/>
      <c r="C152" s="2008"/>
      <c r="D152" s="2009"/>
      <c r="E152" s="2009"/>
      <c r="F152" s="2009"/>
      <c r="G152" s="2009"/>
      <c r="H152" s="121"/>
      <c r="I152" s="1509"/>
    </row>
    <row r="153" spans="2:9" ht="22.5" customHeight="1">
      <c r="B153" s="2000"/>
      <c r="C153" s="2011"/>
      <c r="D153" s="2012"/>
      <c r="E153" s="2012"/>
      <c r="F153" s="2012"/>
      <c r="G153" s="2012"/>
      <c r="H153" s="1092"/>
      <c r="I153" s="1510"/>
    </row>
    <row r="154" spans="2:9" ht="23.25" customHeight="1">
      <c r="B154" s="1980" t="s">
        <v>1693</v>
      </c>
      <c r="C154" s="2006" t="s">
        <v>1827</v>
      </c>
      <c r="D154" s="2016"/>
      <c r="E154" s="2016"/>
      <c r="F154" s="2016"/>
      <c r="G154" s="2016"/>
      <c r="H154" s="121"/>
      <c r="I154" s="1509"/>
    </row>
    <row r="155" spans="2:9" ht="23.25" customHeight="1">
      <c r="B155" s="1980"/>
      <c r="C155" s="2017"/>
      <c r="D155" s="2018"/>
      <c r="E155" s="2018"/>
      <c r="F155" s="2018"/>
      <c r="G155" s="2018"/>
      <c r="H155" s="121"/>
      <c r="I155" s="1509"/>
    </row>
    <row r="156" spans="2:9" ht="138.75" customHeight="1">
      <c r="B156" s="1980"/>
      <c r="C156" s="2017"/>
      <c r="D156" s="2018"/>
      <c r="E156" s="2018"/>
      <c r="F156" s="2018"/>
      <c r="G156" s="2018"/>
      <c r="H156" s="121"/>
      <c r="I156" s="1509"/>
    </row>
    <row r="157" spans="2:9" ht="149.25" customHeight="1">
      <c r="B157" s="1980"/>
      <c r="C157" s="2017"/>
      <c r="D157" s="2018"/>
      <c r="E157" s="2018"/>
      <c r="F157" s="2018"/>
      <c r="G157" s="2018"/>
      <c r="H157" s="121"/>
      <c r="I157" s="1509"/>
    </row>
    <row r="158" spans="2:9" ht="147" customHeight="1">
      <c r="B158" s="1980"/>
      <c r="C158" s="2017"/>
      <c r="D158" s="2018"/>
      <c r="E158" s="2018"/>
      <c r="F158" s="2018"/>
      <c r="G158" s="2018"/>
      <c r="H158" s="121"/>
      <c r="I158" s="1509"/>
    </row>
    <row r="159" spans="2:9" ht="23.25" customHeight="1">
      <c r="B159" s="1980"/>
      <c r="C159" s="2017"/>
      <c r="D159" s="2018"/>
      <c r="E159" s="2018"/>
      <c r="F159" s="2018"/>
      <c r="G159" s="2018"/>
      <c r="H159" s="121"/>
      <c r="I159" s="1509"/>
    </row>
    <row r="160" spans="2:9" ht="23.25" customHeight="1">
      <c r="B160" s="1980"/>
      <c r="C160" s="2017"/>
      <c r="D160" s="2018"/>
      <c r="E160" s="2018"/>
      <c r="F160" s="2018"/>
      <c r="G160" s="2018"/>
      <c r="H160" s="121"/>
      <c r="I160" s="1509"/>
    </row>
    <row r="161" spans="2:9" ht="23.25" customHeight="1">
      <c r="B161" s="1980"/>
      <c r="C161" s="2017"/>
      <c r="D161" s="2018"/>
      <c r="E161" s="2018"/>
      <c r="F161" s="2018"/>
      <c r="G161" s="2018"/>
      <c r="H161" s="121"/>
      <c r="I161" s="1509"/>
    </row>
    <row r="162" spans="2:9" ht="23.25" customHeight="1">
      <c r="B162" s="1980"/>
      <c r="C162" s="2017"/>
      <c r="D162" s="2018"/>
      <c r="E162" s="2018"/>
      <c r="F162" s="2018"/>
      <c r="G162" s="2018"/>
      <c r="H162" s="121"/>
      <c r="I162" s="1509"/>
    </row>
    <row r="163" spans="2:9" s="120" customFormat="1" ht="23.25" customHeight="1">
      <c r="B163" s="2000"/>
      <c r="C163" s="2019"/>
      <c r="D163" s="2020"/>
      <c r="E163" s="2020"/>
      <c r="F163" s="2020"/>
      <c r="G163" s="2020"/>
      <c r="H163" s="1092"/>
      <c r="I163" s="1510"/>
    </row>
    <row r="164" spans="2:9" ht="19.5" customHeight="1">
      <c r="B164" s="871" t="s">
        <v>1749</v>
      </c>
      <c r="C164" s="820"/>
      <c r="D164" s="820"/>
      <c r="E164" s="820"/>
      <c r="F164" s="820"/>
      <c r="G164" s="821"/>
      <c r="H164" s="821"/>
      <c r="I164" s="822"/>
    </row>
    <row r="165" spans="2:9" ht="19.5" customHeight="1">
      <c r="B165" s="1993" t="s">
        <v>1634</v>
      </c>
      <c r="C165" s="1502" t="s">
        <v>1828</v>
      </c>
      <c r="D165" s="1500"/>
      <c r="E165" s="1500"/>
      <c r="F165" s="1500"/>
      <c r="G165" s="1500"/>
      <c r="H165" s="1500"/>
      <c r="I165" s="1508"/>
    </row>
    <row r="166" spans="2:9" ht="19.5" customHeight="1">
      <c r="B166" s="1980"/>
      <c r="C166" s="1502" t="s">
        <v>1829</v>
      </c>
      <c r="D166" s="121"/>
      <c r="E166" s="121"/>
      <c r="F166" s="121"/>
      <c r="G166" s="121"/>
      <c r="H166" s="121"/>
      <c r="I166" s="1509"/>
    </row>
    <row r="167" spans="2:9" ht="19.5" customHeight="1">
      <c r="B167" s="1980"/>
      <c r="C167" s="1502" t="s">
        <v>1768</v>
      </c>
      <c r="D167" s="121"/>
      <c r="E167" s="121"/>
      <c r="F167" s="121"/>
      <c r="G167" s="121"/>
      <c r="H167" s="121"/>
      <c r="I167" s="1509"/>
    </row>
    <row r="168" spans="2:9" ht="19.5" customHeight="1">
      <c r="B168" s="1980"/>
      <c r="C168" s="1558" t="s">
        <v>1830</v>
      </c>
      <c r="D168" s="121"/>
      <c r="E168" s="121"/>
      <c r="F168" s="121"/>
      <c r="G168" s="121"/>
      <c r="H168" s="121"/>
      <c r="I168" s="1509"/>
    </row>
    <row r="169" spans="2:9" ht="19.5" customHeight="1">
      <c r="B169" s="1980"/>
      <c r="C169" s="1558" t="s">
        <v>1831</v>
      </c>
      <c r="D169" s="121"/>
      <c r="E169" s="121"/>
      <c r="F169" s="121"/>
      <c r="G169" s="121"/>
      <c r="H169" s="121"/>
      <c r="I169" s="1509"/>
    </row>
    <row r="170" spans="2:9" ht="19.5" customHeight="1">
      <c r="B170" s="2000"/>
      <c r="C170" s="1542"/>
      <c r="D170" s="1092"/>
      <c r="E170" s="1092"/>
      <c r="F170" s="1092"/>
      <c r="G170" s="1092"/>
      <c r="H170" s="1092"/>
      <c r="I170" s="1510"/>
    </row>
    <row r="171" spans="2:9" ht="19.5" customHeight="1">
      <c r="B171" s="1980" t="s">
        <v>1717</v>
      </c>
      <c r="C171" s="1543"/>
      <c r="D171" s="1544"/>
      <c r="E171" s="1544"/>
      <c r="F171" s="1544"/>
      <c r="G171" s="1544"/>
      <c r="H171" s="1544"/>
      <c r="I171" s="1545"/>
    </row>
    <row r="172" spans="2:9" ht="19.5" customHeight="1">
      <c r="B172" s="1980"/>
      <c r="C172" s="1502" t="s">
        <v>1832</v>
      </c>
      <c r="D172" s="1547"/>
      <c r="E172" s="1547"/>
      <c r="F172" s="1547"/>
      <c r="G172" s="1547"/>
      <c r="H172" s="1547"/>
      <c r="I172" s="1548"/>
    </row>
    <row r="173" spans="2:9" ht="19.5" customHeight="1">
      <c r="B173" s="1980"/>
      <c r="C173" s="1546" t="s">
        <v>1833</v>
      </c>
      <c r="D173" s="1547"/>
      <c r="E173" s="1547"/>
      <c r="F173" s="1547"/>
      <c r="G173" s="1547"/>
      <c r="H173" s="1547"/>
      <c r="I173" s="1548"/>
    </row>
    <row r="174" spans="2:9" ht="19.5" customHeight="1">
      <c r="B174" s="1980"/>
      <c r="C174" s="1546"/>
      <c r="D174" s="1547"/>
      <c r="E174" s="1547"/>
      <c r="F174" s="1547"/>
      <c r="G174" s="1547"/>
      <c r="H174" s="1547"/>
      <c r="I174" s="1548"/>
    </row>
    <row r="175" spans="2:9" ht="19.5" customHeight="1">
      <c r="B175" s="2000"/>
      <c r="C175" s="1549"/>
      <c r="D175" s="1550"/>
      <c r="E175" s="1550"/>
      <c r="F175" s="1550"/>
      <c r="G175" s="1550"/>
      <c r="H175" s="1550"/>
      <c r="I175" s="1551"/>
    </row>
    <row r="176" spans="2:9" ht="19.5" customHeight="1">
      <c r="B176" s="2056" t="s">
        <v>1721</v>
      </c>
      <c r="C176" s="1502"/>
      <c r="D176" s="1500"/>
      <c r="E176" s="1500"/>
      <c r="F176" s="1500"/>
      <c r="G176" s="1500"/>
      <c r="H176" s="1500"/>
      <c r="I176" s="1500"/>
    </row>
    <row r="177" spans="2:9" ht="19.5" customHeight="1">
      <c r="B177" s="2001"/>
      <c r="C177" s="1502" t="s">
        <v>1834</v>
      </c>
      <c r="D177" s="121"/>
      <c r="E177" s="121"/>
      <c r="F177" s="121"/>
      <c r="G177" s="121"/>
      <c r="H177" s="121"/>
      <c r="I177" s="121"/>
    </row>
    <row r="178" spans="2:9" ht="19.5" customHeight="1">
      <c r="B178" s="2001"/>
      <c r="C178" s="1502" t="s">
        <v>1835</v>
      </c>
      <c r="D178" s="121"/>
      <c r="E178" s="121"/>
      <c r="F178" s="121"/>
      <c r="G178" s="121"/>
      <c r="H178" s="121"/>
      <c r="I178" s="121"/>
    </row>
    <row r="179" spans="2:9" ht="19.5" customHeight="1">
      <c r="B179" s="2001"/>
      <c r="C179" s="1502"/>
      <c r="D179" s="121"/>
      <c r="E179" s="121"/>
      <c r="F179" s="121"/>
      <c r="G179" s="121"/>
      <c r="H179" s="121"/>
      <c r="I179" s="121"/>
    </row>
    <row r="180" spans="2:9" ht="19.5" customHeight="1">
      <c r="B180" s="2002"/>
      <c r="C180" s="1502"/>
      <c r="D180" s="1092"/>
      <c r="E180" s="1092"/>
      <c r="F180" s="1092"/>
      <c r="G180" s="1092"/>
      <c r="H180" s="1092"/>
      <c r="I180" s="1092"/>
    </row>
    <row r="181" spans="2:9" ht="19.5" customHeight="1">
      <c r="B181" s="2044" t="s">
        <v>1743</v>
      </c>
      <c r="C181" s="1499"/>
      <c r="D181" s="1500"/>
      <c r="E181" s="1500"/>
      <c r="F181" s="1500"/>
      <c r="G181" s="1500"/>
      <c r="H181" s="1500"/>
      <c r="I181" s="1508"/>
    </row>
    <row r="182" spans="2:9" ht="19.5" customHeight="1">
      <c r="B182" s="2044"/>
      <c r="C182" s="1502"/>
      <c r="D182" s="121"/>
      <c r="E182" s="121"/>
      <c r="F182" s="121"/>
      <c r="G182" s="121"/>
      <c r="H182" s="121"/>
      <c r="I182" s="1509"/>
    </row>
    <row r="183" spans="2:9" ht="19.5" customHeight="1">
      <c r="B183" s="2045"/>
      <c r="C183" s="1541"/>
      <c r="D183" s="121"/>
      <c r="E183" s="121"/>
      <c r="F183" s="121"/>
      <c r="G183" s="121"/>
      <c r="H183" s="121"/>
      <c r="I183" s="1509"/>
    </row>
    <row r="184" spans="2:9" ht="19.5" customHeight="1">
      <c r="B184" s="2046"/>
      <c r="C184" s="1542"/>
      <c r="D184" s="1092"/>
      <c r="E184" s="1092"/>
      <c r="F184" s="1092"/>
      <c r="G184" s="1092"/>
      <c r="H184" s="1092"/>
      <c r="I184" s="1510"/>
    </row>
    <row r="185" spans="2:9" ht="19.5" customHeight="1">
      <c r="B185" s="1980" t="s">
        <v>1635</v>
      </c>
      <c r="C185" s="1502" t="s">
        <v>1836</v>
      </c>
      <c r="D185" s="1552"/>
      <c r="E185" s="1552"/>
      <c r="F185" s="1552"/>
      <c r="G185" s="1552"/>
      <c r="H185" s="1552"/>
      <c r="I185" s="1529"/>
    </row>
    <row r="186" spans="2:9" ht="19.5" customHeight="1">
      <c r="B186" s="1980"/>
      <c r="C186" s="1502" t="s">
        <v>1837</v>
      </c>
      <c r="D186" s="1553"/>
      <c r="E186" s="1553"/>
      <c r="F186" s="1553"/>
      <c r="G186" s="1553"/>
      <c r="H186" s="1553"/>
      <c r="I186" s="1505"/>
    </row>
    <row r="187" spans="2:9" ht="19.5" customHeight="1">
      <c r="B187" s="1980"/>
      <c r="C187" s="1558" t="s">
        <v>1838</v>
      </c>
      <c r="D187" s="1553"/>
      <c r="E187" s="1553"/>
      <c r="F187" s="1553"/>
      <c r="G187" s="1553"/>
      <c r="H187" s="1553"/>
      <c r="I187" s="1505"/>
    </row>
    <row r="188" spans="2:9" ht="19.5" customHeight="1">
      <c r="B188" s="1980"/>
      <c r="C188" s="1558" t="s">
        <v>1839</v>
      </c>
      <c r="D188" s="1553"/>
      <c r="E188" s="1553"/>
      <c r="F188" s="1553"/>
      <c r="G188" s="1553"/>
      <c r="H188" s="1553"/>
      <c r="I188" s="1505"/>
    </row>
    <row r="189" spans="2:9" ht="19.5" customHeight="1">
      <c r="B189" s="1980"/>
      <c r="C189" s="1558" t="s">
        <v>1840</v>
      </c>
      <c r="D189" s="1553"/>
      <c r="E189" s="1553"/>
      <c r="F189" s="1553"/>
      <c r="G189" s="1553"/>
      <c r="H189" s="1553"/>
      <c r="I189" s="1505"/>
    </row>
    <row r="190" spans="2:9" ht="19.5" customHeight="1">
      <c r="B190" s="1980"/>
      <c r="C190" s="1576" t="s">
        <v>1841</v>
      </c>
      <c r="D190" s="1554"/>
      <c r="E190" s="1554"/>
      <c r="F190" s="1554"/>
      <c r="G190" s="1554"/>
      <c r="H190" s="1554"/>
      <c r="I190" s="1507"/>
    </row>
    <row r="191" spans="2:9" ht="19.5" customHeight="1">
      <c r="B191" s="1992" t="s">
        <v>1669</v>
      </c>
      <c r="C191" s="1502" t="s">
        <v>1692</v>
      </c>
      <c r="D191" s="1500"/>
      <c r="E191" s="1500"/>
      <c r="F191" s="1500"/>
      <c r="G191" s="1500"/>
      <c r="H191" s="1500"/>
      <c r="I191" s="1508"/>
    </row>
    <row r="192" spans="2:9" ht="19.5" customHeight="1">
      <c r="B192" s="1992"/>
      <c r="C192" s="1502" t="s">
        <v>1842</v>
      </c>
      <c r="D192" s="121"/>
      <c r="E192" s="121"/>
      <c r="F192" s="121"/>
      <c r="G192" s="121"/>
      <c r="H192" s="121"/>
      <c r="I192" s="1509"/>
    </row>
    <row r="193" spans="2:9" ht="19.5" customHeight="1">
      <c r="B193" s="1992"/>
      <c r="C193" s="1502" t="s">
        <v>1843</v>
      </c>
      <c r="D193" s="121"/>
      <c r="E193" s="121"/>
      <c r="F193" s="121"/>
      <c r="G193" s="121"/>
      <c r="H193" s="121"/>
      <c r="I193" s="1509"/>
    </row>
    <row r="194" spans="2:9" ht="19.5" customHeight="1">
      <c r="B194" s="1992"/>
      <c r="C194" s="1502" t="s">
        <v>1844</v>
      </c>
      <c r="D194" s="121"/>
      <c r="E194" s="121"/>
      <c r="F194" s="121"/>
      <c r="G194" s="121"/>
      <c r="H194" s="121"/>
      <c r="I194" s="1509"/>
    </row>
    <row r="195" spans="2:9" ht="19.5" customHeight="1">
      <c r="B195" s="1992"/>
      <c r="C195" s="1502" t="s">
        <v>1845</v>
      </c>
      <c r="D195" s="121"/>
      <c r="E195" s="121"/>
      <c r="F195" s="121"/>
      <c r="G195" s="121"/>
      <c r="H195" s="121"/>
      <c r="I195" s="1509"/>
    </row>
    <row r="196" spans="2:9" ht="19.5" customHeight="1">
      <c r="B196" s="1992"/>
      <c r="C196" s="1502" t="s">
        <v>1846</v>
      </c>
      <c r="D196" s="121"/>
      <c r="E196" s="121"/>
      <c r="F196" s="121"/>
      <c r="G196" s="121"/>
      <c r="H196" s="121"/>
      <c r="I196" s="1509"/>
    </row>
    <row r="197" spans="2:9" ht="19.5" customHeight="1">
      <c r="B197" s="1992"/>
      <c r="C197" s="1502" t="s">
        <v>1790</v>
      </c>
      <c r="D197" s="121"/>
      <c r="E197" s="121"/>
      <c r="F197" s="121"/>
      <c r="G197" s="121"/>
      <c r="H197" s="121"/>
      <c r="I197" s="1509"/>
    </row>
    <row r="198" spans="2:9" ht="19.5" customHeight="1">
      <c r="B198" s="1992"/>
      <c r="C198" s="1502" t="s">
        <v>1847</v>
      </c>
      <c r="D198" s="121"/>
      <c r="E198" s="121"/>
      <c r="F198" s="121"/>
      <c r="G198" s="121"/>
      <c r="H198" s="121"/>
      <c r="I198" s="1509"/>
    </row>
    <row r="199" spans="2:9" ht="19.5" customHeight="1">
      <c r="B199" s="1992"/>
      <c r="C199" s="1503"/>
      <c r="D199" s="1092"/>
      <c r="E199" s="1092"/>
      <c r="F199" s="1092"/>
      <c r="G199" s="1092"/>
      <c r="H199" s="1092"/>
      <c r="I199" s="1510"/>
    </row>
    <row r="200" spans="2:9" ht="19.5" customHeight="1">
      <c r="B200" s="1980" t="s">
        <v>1652</v>
      </c>
      <c r="C200" s="1502" t="s">
        <v>1848</v>
      </c>
      <c r="D200" s="1500"/>
      <c r="E200" s="1500"/>
      <c r="F200" s="1500"/>
      <c r="G200" s="1500"/>
      <c r="H200" s="1500"/>
      <c r="I200" s="1508"/>
    </row>
    <row r="201" spans="2:9" ht="19.5" customHeight="1">
      <c r="B201" s="1980"/>
      <c r="C201" s="1502" t="s">
        <v>1849</v>
      </c>
      <c r="D201" s="121"/>
      <c r="E201" s="121"/>
      <c r="F201" s="121"/>
      <c r="G201" s="121"/>
      <c r="H201" s="121"/>
      <c r="I201" s="1509"/>
    </row>
    <row r="202" spans="2:9" ht="19.5" customHeight="1">
      <c r="B202" s="1980"/>
      <c r="C202" s="1502" t="s">
        <v>1793</v>
      </c>
      <c r="D202" s="121"/>
      <c r="E202" s="121"/>
      <c r="F202" s="121"/>
      <c r="G202" s="121"/>
      <c r="H202" s="121"/>
      <c r="I202" s="1509"/>
    </row>
    <row r="203" spans="2:9" ht="19.5" customHeight="1">
      <c r="B203" s="1980"/>
      <c r="C203" s="1502" t="s">
        <v>1850</v>
      </c>
      <c r="D203" s="121"/>
      <c r="E203" s="121"/>
      <c r="F203" s="121"/>
      <c r="G203" s="121"/>
      <c r="H203" s="121"/>
      <c r="I203" s="1509"/>
    </row>
    <row r="204" spans="2:9" ht="19.5" customHeight="1">
      <c r="B204" s="1980"/>
      <c r="C204" s="1502" t="s">
        <v>1851</v>
      </c>
      <c r="D204" s="121"/>
      <c r="E204" s="121"/>
      <c r="F204" s="121"/>
      <c r="G204" s="121"/>
      <c r="H204" s="121"/>
      <c r="I204" s="1509"/>
    </row>
    <row r="205" spans="2:9" ht="19.5" customHeight="1">
      <c r="B205" s="1980"/>
      <c r="C205" s="1502" t="s">
        <v>1852</v>
      </c>
      <c r="D205" s="121"/>
      <c r="E205" s="121"/>
      <c r="F205" s="121"/>
      <c r="G205" s="121"/>
      <c r="H205" s="121"/>
      <c r="I205" s="1509"/>
    </row>
    <row r="206" spans="2:9" ht="19.5" customHeight="1">
      <c r="B206" s="1980"/>
      <c r="C206" s="1502" t="s">
        <v>1853</v>
      </c>
      <c r="D206" s="121"/>
      <c r="E206" s="121"/>
      <c r="F206" s="121"/>
      <c r="G206" s="121"/>
      <c r="H206" s="121"/>
      <c r="I206" s="1509"/>
    </row>
    <row r="207" spans="2:9" ht="19.5" customHeight="1">
      <c r="B207" s="2000"/>
      <c r="C207" s="1503" t="s">
        <v>1854</v>
      </c>
      <c r="D207" s="1502" t="s">
        <v>1855</v>
      </c>
      <c r="E207" s="1092"/>
      <c r="F207" s="1092"/>
      <c r="G207" s="1092"/>
      <c r="H207" s="1092"/>
      <c r="I207" s="1510"/>
    </row>
    <row r="208" spans="2:9" ht="19.5" customHeight="1">
      <c r="B208" s="1980" t="s">
        <v>1693</v>
      </c>
      <c r="D208" s="1555"/>
      <c r="E208" s="1555"/>
      <c r="F208" s="1555"/>
      <c r="G208" s="1555"/>
      <c r="H208" s="1555"/>
      <c r="I208" s="1556"/>
    </row>
    <row r="209" spans="2:9" ht="19.5" customHeight="1">
      <c r="B209" s="1980"/>
      <c r="C209" s="1502" t="s">
        <v>72</v>
      </c>
      <c r="D209" s="1511"/>
      <c r="E209" s="1511"/>
      <c r="F209" s="1511"/>
      <c r="G209" s="1511"/>
      <c r="H209" s="1511"/>
      <c r="I209" s="1512"/>
    </row>
    <row r="210" spans="2:9" ht="19.5" customHeight="1">
      <c r="B210" s="1980"/>
      <c r="C210" s="1093" t="s">
        <v>1813</v>
      </c>
      <c r="D210" s="1511"/>
      <c r="E210" s="1511"/>
      <c r="F210" s="1511"/>
      <c r="G210" s="1511"/>
      <c r="H210" s="1511"/>
      <c r="I210" s="1512"/>
    </row>
    <row r="211" spans="2:9" ht="19.5" customHeight="1">
      <c r="B211" s="1980"/>
      <c r="C211" s="1502" t="s">
        <v>1814</v>
      </c>
      <c r="D211" s="1511"/>
      <c r="E211" s="1511"/>
      <c r="F211" s="1511"/>
      <c r="G211" s="1511"/>
      <c r="H211" s="1511"/>
      <c r="I211" s="1512"/>
    </row>
    <row r="212" spans="2:9" ht="19.5" customHeight="1">
      <c r="B212" s="1980"/>
      <c r="C212" s="1093" t="s">
        <v>1856</v>
      </c>
      <c r="D212" s="1511"/>
      <c r="E212" s="1511"/>
      <c r="F212" s="1511"/>
      <c r="G212" s="1511"/>
      <c r="H212" s="1511"/>
      <c r="I212" s="1512"/>
    </row>
    <row r="213" spans="2:9" ht="19.5" customHeight="1">
      <c r="B213" s="1980"/>
      <c r="C213" s="1093" t="s">
        <v>107</v>
      </c>
      <c r="D213" s="1511"/>
      <c r="E213" s="1511"/>
      <c r="F213" s="1511"/>
      <c r="G213" s="1511"/>
      <c r="H213" s="1511"/>
      <c r="I213" s="1512"/>
    </row>
    <row r="214" spans="2:9" ht="19.5" customHeight="1">
      <c r="B214" s="1980"/>
      <c r="C214" s="1502" t="s">
        <v>1857</v>
      </c>
      <c r="D214" s="1511"/>
      <c r="E214" s="1511"/>
      <c r="F214" s="1511"/>
      <c r="G214" s="1511"/>
      <c r="H214" s="1511"/>
      <c r="I214" s="1512"/>
    </row>
    <row r="215" spans="2:9" ht="19.5" customHeight="1">
      <c r="B215" s="1980"/>
      <c r="C215" s="1502" t="s">
        <v>1858</v>
      </c>
      <c r="D215" s="1511"/>
      <c r="E215" s="1511"/>
      <c r="F215" s="1511"/>
      <c r="G215" s="1511"/>
      <c r="H215" s="1511"/>
      <c r="I215" s="1512"/>
    </row>
    <row r="216" spans="2:9" ht="19.5" customHeight="1">
      <c r="B216" s="1980"/>
      <c r="C216" s="1093" t="s">
        <v>1859</v>
      </c>
      <c r="D216" s="1511"/>
      <c r="E216" s="1511"/>
      <c r="F216" s="1511"/>
      <c r="G216" s="1511"/>
      <c r="H216" s="1511"/>
      <c r="I216" s="1512"/>
    </row>
    <row r="217" spans="2:9" ht="19.5" customHeight="1">
      <c r="B217" s="2000"/>
      <c r="C217" s="1575" t="s">
        <v>1737</v>
      </c>
      <c r="D217" s="1514"/>
      <c r="E217" s="1514"/>
      <c r="F217" s="1514"/>
      <c r="G217" s="1514"/>
      <c r="H217" s="1514"/>
      <c r="I217" s="1515"/>
    </row>
    <row r="218" spans="2:9" ht="18" customHeight="1"/>
    <row r="219" spans="2:9" ht="18" customHeight="1"/>
    <row r="220" spans="2:9" ht="18" customHeight="1"/>
    <row r="221" spans="2:9" ht="18" customHeight="1"/>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sheetData>
  <mergeCells count="51">
    <mergeCell ref="B1:I1"/>
    <mergeCell ref="B7:E7"/>
    <mergeCell ref="F7:I7"/>
    <mergeCell ref="B11:B12"/>
    <mergeCell ref="C11:C12"/>
    <mergeCell ref="D11:D12"/>
    <mergeCell ref="E11:E12"/>
    <mergeCell ref="F15:H15"/>
    <mergeCell ref="F17:I17"/>
    <mergeCell ref="B23:B24"/>
    <mergeCell ref="C23:C24"/>
    <mergeCell ref="D23:D24"/>
    <mergeCell ref="E23:E24"/>
    <mergeCell ref="B98:B106"/>
    <mergeCell ref="B54:B60"/>
    <mergeCell ref="C54:I59"/>
    <mergeCell ref="B61:B66"/>
    <mergeCell ref="B67:B73"/>
    <mergeCell ref="B74:B76"/>
    <mergeCell ref="B77:B83"/>
    <mergeCell ref="C77:I82"/>
    <mergeCell ref="B84:B90"/>
    <mergeCell ref="C84:I90"/>
    <mergeCell ref="C91:I91"/>
    <mergeCell ref="B92:B97"/>
    <mergeCell ref="C92:I97"/>
    <mergeCell ref="B146:B153"/>
    <mergeCell ref="C146:G153"/>
    <mergeCell ref="B107:I107"/>
    <mergeCell ref="B108:B112"/>
    <mergeCell ref="C108:H112"/>
    <mergeCell ref="B113:B119"/>
    <mergeCell ref="C113:H119"/>
    <mergeCell ref="B120:B125"/>
    <mergeCell ref="C121:F123"/>
    <mergeCell ref="B126:B128"/>
    <mergeCell ref="C130:G134"/>
    <mergeCell ref="B133:B135"/>
    <mergeCell ref="B136:B145"/>
    <mergeCell ref="C136:G144"/>
    <mergeCell ref="C126:G128"/>
    <mergeCell ref="C154:G163"/>
    <mergeCell ref="B165:B170"/>
    <mergeCell ref="B171:B175"/>
    <mergeCell ref="B176:B180"/>
    <mergeCell ref="B181:B184"/>
    <mergeCell ref="B185:B190"/>
    <mergeCell ref="B191:B199"/>
    <mergeCell ref="B200:B207"/>
    <mergeCell ref="B208:B217"/>
    <mergeCell ref="B154:B163"/>
  </mergeCells>
  <pageMargins left="0.7" right="0.7" top="0.75" bottom="0.75" header="0" footer="0"/>
  <pageSetup paperSize="9"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FEA1F-0967-4037-9C2F-C9A9A68F6F4C}">
  <sheetPr codeName="Hoja187">
    <tabColor rgb="FFFFFF00"/>
    <pageSetUpPr fitToPage="1"/>
  </sheetPr>
  <dimension ref="B1:I1080"/>
  <sheetViews>
    <sheetView showGridLines="0" workbookViewId="0">
      <selection activeCell="I15" sqref="I15"/>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v>46269</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1860</v>
      </c>
      <c r="D8" s="141" t="s">
        <v>1860</v>
      </c>
      <c r="E8" s="141" t="s">
        <v>1637</v>
      </c>
      <c r="F8" s="13" t="s">
        <v>1638</v>
      </c>
      <c r="G8" s="8"/>
      <c r="H8" s="9"/>
      <c r="I8" s="9"/>
    </row>
    <row r="9" spans="2:9" ht="14.25" customHeight="1">
      <c r="B9" s="6" t="s">
        <v>1639</v>
      </c>
      <c r="C9" s="137" t="s">
        <v>1861</v>
      </c>
      <c r="D9" s="137" t="s">
        <v>1862</v>
      </c>
      <c r="E9" s="137" t="s">
        <v>1863</v>
      </c>
      <c r="F9" s="13" t="s">
        <v>1642</v>
      </c>
      <c r="G9" s="96">
        <v>0.2</v>
      </c>
      <c r="H9" s="96">
        <v>0.46</v>
      </c>
      <c r="I9" s="96">
        <v>0</v>
      </c>
    </row>
    <row r="10" spans="2:9" ht="14.25" customHeight="1">
      <c r="B10" s="10" t="s">
        <v>56</v>
      </c>
      <c r="C10" s="142"/>
      <c r="D10" s="142"/>
      <c r="E10" s="142"/>
      <c r="F10" s="13" t="s">
        <v>1643</v>
      </c>
      <c r="G10" s="1465">
        <v>0.5</v>
      </c>
      <c r="H10" s="1465">
        <v>0.54</v>
      </c>
      <c r="I10" s="1465">
        <v>0.4</v>
      </c>
    </row>
    <row r="11" spans="2:9" ht="14.25" customHeight="1">
      <c r="B11" s="1976" t="s">
        <v>1644</v>
      </c>
      <c r="C11" s="1977">
        <v>1225</v>
      </c>
      <c r="D11" s="1977">
        <v>3005</v>
      </c>
      <c r="E11" s="1977">
        <v>4243</v>
      </c>
      <c r="F11" s="6" t="s">
        <v>1645</v>
      </c>
      <c r="G11" s="1465">
        <v>0.45</v>
      </c>
      <c r="H11" s="1465">
        <v>0.4</v>
      </c>
      <c r="I11" s="1465">
        <v>0.4</v>
      </c>
    </row>
    <row r="12" spans="2:9" ht="14.25" customHeight="1">
      <c r="B12" s="1976"/>
      <c r="C12" s="1977"/>
      <c r="D12" s="1977"/>
      <c r="E12" s="1977"/>
      <c r="F12" s="6" t="s">
        <v>1646</v>
      </c>
      <c r="G12" s="691">
        <v>8.1999999999999993</v>
      </c>
      <c r="H12" s="691">
        <v>8.1999999999999993</v>
      </c>
      <c r="I12" s="1574">
        <v>8.1999999999999993</v>
      </c>
    </row>
    <row r="13" spans="2:9" ht="14.25" customHeight="1">
      <c r="B13" s="6" t="s">
        <v>1647</v>
      </c>
      <c r="C13" s="8"/>
      <c r="D13" s="8"/>
      <c r="E13" s="8"/>
      <c r="F13" s="6" t="s">
        <v>1648</v>
      </c>
      <c r="G13" s="691">
        <v>63</v>
      </c>
      <c r="H13" s="691">
        <v>62</v>
      </c>
      <c r="I13" s="691">
        <v>62.3</v>
      </c>
    </row>
    <row r="14" spans="2:9" ht="14.25" customHeight="1">
      <c r="B14" s="7">
        <v>1</v>
      </c>
      <c r="C14" s="7">
        <v>3</v>
      </c>
      <c r="D14" s="7">
        <v>4</v>
      </c>
      <c r="E14" s="7">
        <v>3</v>
      </c>
      <c r="F14" s="6" t="s">
        <v>1649</v>
      </c>
      <c r="G14" s="138">
        <v>1.6999999999999999E-3</v>
      </c>
      <c r="H14" s="138">
        <v>1.3500000000000001E-3</v>
      </c>
      <c r="I14" s="138">
        <v>1.57E-3</v>
      </c>
    </row>
    <row r="15" spans="2:9" ht="14.25" customHeight="1">
      <c r="B15" s="7">
        <v>2</v>
      </c>
      <c r="C15" s="7">
        <v>1</v>
      </c>
      <c r="D15" s="7">
        <v>3</v>
      </c>
      <c r="E15" s="7">
        <v>3</v>
      </c>
      <c r="F15" s="1990" t="s">
        <v>1650</v>
      </c>
      <c r="G15" s="1990"/>
      <c r="H15" s="1990"/>
      <c r="I15" s="12">
        <f>+G16+H16+I16</f>
        <v>8477</v>
      </c>
    </row>
    <row r="16" spans="2:9" ht="14.25" customHeight="1">
      <c r="B16" s="7">
        <v>3</v>
      </c>
      <c r="C16" s="7">
        <v>3</v>
      </c>
      <c r="D16" s="7">
        <v>4</v>
      </c>
      <c r="E16" s="7">
        <v>2</v>
      </c>
      <c r="F16" s="4" t="s">
        <v>1651</v>
      </c>
      <c r="G16" s="14">
        <v>8477</v>
      </c>
      <c r="H16" s="14"/>
      <c r="I16" s="11"/>
    </row>
    <row r="17" spans="2:9" ht="14.25" customHeight="1">
      <c r="B17" s="7">
        <v>4</v>
      </c>
      <c r="C17" s="7">
        <v>3</v>
      </c>
      <c r="D17" s="7">
        <v>2</v>
      </c>
      <c r="E17" s="7">
        <v>1</v>
      </c>
      <c r="F17" s="1975" t="s">
        <v>1652</v>
      </c>
      <c r="G17" s="1975"/>
      <c r="H17" s="1975"/>
      <c r="I17" s="1975"/>
    </row>
    <row r="18" spans="2:9" ht="14.25" customHeight="1">
      <c r="B18" s="7">
        <v>5</v>
      </c>
      <c r="C18" s="7">
        <v>1</v>
      </c>
      <c r="D18" s="7">
        <v>3</v>
      </c>
      <c r="E18" s="7">
        <v>1</v>
      </c>
      <c r="F18" s="6" t="s">
        <v>1653</v>
      </c>
      <c r="G18" s="97" t="s">
        <v>1808</v>
      </c>
      <c r="H18" s="97" t="s">
        <v>1864</v>
      </c>
      <c r="I18" s="1578" t="s">
        <v>1864</v>
      </c>
    </row>
    <row r="19" spans="2:9" ht="14.25" customHeight="1">
      <c r="B19" s="7">
        <v>6</v>
      </c>
      <c r="C19" s="7">
        <v>3</v>
      </c>
      <c r="D19" s="7">
        <v>4</v>
      </c>
      <c r="E19" s="7">
        <v>2</v>
      </c>
      <c r="F19" s="6" t="s">
        <v>1657</v>
      </c>
      <c r="G19" s="691">
        <v>12</v>
      </c>
      <c r="H19" s="691">
        <v>11</v>
      </c>
      <c r="I19" s="691">
        <v>12</v>
      </c>
    </row>
    <row r="20" spans="2:9" ht="14.25" customHeight="1">
      <c r="B20" s="7">
        <v>7</v>
      </c>
      <c r="C20" s="7">
        <v>3</v>
      </c>
      <c r="D20" s="7">
        <v>3</v>
      </c>
      <c r="E20" s="7">
        <v>1</v>
      </c>
      <c r="F20" s="6" t="s">
        <v>1658</v>
      </c>
      <c r="G20" s="691">
        <v>13</v>
      </c>
      <c r="H20" s="691">
        <v>12</v>
      </c>
      <c r="I20" s="691">
        <v>13</v>
      </c>
    </row>
    <row r="21" spans="2:9" ht="14.25" customHeight="1">
      <c r="B21" s="7">
        <v>8</v>
      </c>
      <c r="C21" s="7">
        <v>1</v>
      </c>
      <c r="D21" s="7">
        <v>1</v>
      </c>
      <c r="E21" s="7">
        <v>2</v>
      </c>
      <c r="F21" s="6" t="s">
        <v>1659</v>
      </c>
      <c r="G21" s="691">
        <v>17</v>
      </c>
      <c r="H21" s="691">
        <v>16</v>
      </c>
      <c r="I21" s="691">
        <v>17</v>
      </c>
    </row>
    <row r="22" spans="2:9" ht="14.25" customHeight="1">
      <c r="B22" s="7">
        <v>9</v>
      </c>
      <c r="C22" s="7">
        <v>3</v>
      </c>
      <c r="D22" s="7">
        <v>2</v>
      </c>
      <c r="E22" s="7">
        <v>2</v>
      </c>
      <c r="F22" s="6" t="s">
        <v>1660</v>
      </c>
      <c r="G22" s="691">
        <v>6.64</v>
      </c>
      <c r="H22" s="691">
        <v>7.37</v>
      </c>
      <c r="I22" s="691">
        <v>6.85</v>
      </c>
    </row>
    <row r="23" spans="2:9" ht="20.25" customHeight="1">
      <c r="B23" s="1976" t="s">
        <v>476</v>
      </c>
      <c r="C23" s="1991" t="s">
        <v>1865</v>
      </c>
      <c r="D23" s="1991" t="s">
        <v>1865</v>
      </c>
      <c r="E23" s="1991" t="s">
        <v>1865</v>
      </c>
      <c r="F23" s="13" t="s">
        <v>1662</v>
      </c>
      <c r="G23" s="691">
        <v>760</v>
      </c>
      <c r="H23" s="691">
        <v>580</v>
      </c>
      <c r="I23" s="691">
        <v>740</v>
      </c>
    </row>
    <row r="24" spans="2:9" ht="14.25" customHeight="1">
      <c r="B24" s="1976"/>
      <c r="C24" s="1991"/>
      <c r="D24" s="1991"/>
      <c r="E24" s="1991"/>
      <c r="F24" s="6" t="s">
        <v>1663</v>
      </c>
      <c r="G24" s="691">
        <v>5.74</v>
      </c>
      <c r="H24" s="691">
        <v>2.7</v>
      </c>
      <c r="I24" s="691">
        <v>4.37</v>
      </c>
    </row>
    <row r="25" spans="2:9" ht="27.75" customHeight="1">
      <c r="B25" s="7" t="s">
        <v>1664</v>
      </c>
      <c r="C25" s="823" t="s">
        <v>1665</v>
      </c>
      <c r="D25" s="823" t="s">
        <v>1665</v>
      </c>
      <c r="E25" s="823" t="s">
        <v>1665</v>
      </c>
      <c r="F25" s="6" t="s">
        <v>1666</v>
      </c>
      <c r="G25" s="691">
        <v>360</v>
      </c>
      <c r="H25" s="691">
        <v>400</v>
      </c>
      <c r="I25" s="691">
        <v>380</v>
      </c>
    </row>
    <row r="26" spans="2:9" ht="14.25" customHeight="1">
      <c r="B26" s="7"/>
      <c r="C26" s="824"/>
      <c r="D26" s="7"/>
      <c r="E26" s="7"/>
      <c r="F26" s="6" t="s">
        <v>1667</v>
      </c>
      <c r="G26" s="1466">
        <v>973</v>
      </c>
      <c r="H26" s="1466">
        <v>975</v>
      </c>
      <c r="I26" s="1466">
        <v>976</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1673</v>
      </c>
      <c r="D29" s="206" t="s">
        <v>1866</v>
      </c>
      <c r="E29" s="206" t="s">
        <v>1866</v>
      </c>
      <c r="F29" s="4" t="s">
        <v>1676</v>
      </c>
      <c r="G29" s="7" t="s">
        <v>1677</v>
      </c>
      <c r="H29" s="7" t="s">
        <v>1678</v>
      </c>
      <c r="I29" s="7" t="s">
        <v>1677</v>
      </c>
    </row>
    <row r="30" spans="2:9" ht="14.25" customHeight="1">
      <c r="B30" s="15" t="s">
        <v>1679</v>
      </c>
      <c r="C30" s="11" t="s">
        <v>1680</v>
      </c>
      <c r="D30" s="11" t="s">
        <v>1812</v>
      </c>
      <c r="E30" s="11" t="s">
        <v>1812</v>
      </c>
      <c r="F30" s="4" t="s">
        <v>1682</v>
      </c>
      <c r="G30" s="7">
        <v>118</v>
      </c>
      <c r="H30" s="7">
        <v>120</v>
      </c>
      <c r="I30" s="7">
        <v>117</v>
      </c>
    </row>
    <row r="31" spans="2:9" ht="14.25" customHeight="1">
      <c r="B31" s="15" t="s">
        <v>1683</v>
      </c>
      <c r="C31" s="6"/>
      <c r="D31" s="100"/>
      <c r="E31" s="100"/>
      <c r="F31" s="4" t="s">
        <v>1684</v>
      </c>
      <c r="G31" s="7">
        <v>2636</v>
      </c>
      <c r="H31" s="7">
        <v>2750</v>
      </c>
      <c r="I31" s="7">
        <v>2735</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2.15</v>
      </c>
      <c r="H33" s="7"/>
      <c r="I33" s="7">
        <v>3.67</v>
      </c>
    </row>
    <row r="34" spans="2:9" ht="14.25" customHeight="1">
      <c r="B34" s="15"/>
      <c r="C34" s="6"/>
      <c r="D34" s="6"/>
      <c r="E34" s="6"/>
      <c r="F34" s="4" t="s">
        <v>1688</v>
      </c>
      <c r="G34" s="6"/>
      <c r="H34" s="6"/>
      <c r="I34" s="6"/>
    </row>
    <row r="35" spans="2:9" ht="14.25" customHeight="1">
      <c r="B35" s="15"/>
      <c r="C35" s="6"/>
      <c r="D35" s="6"/>
      <c r="E35" s="6"/>
      <c r="F35" s="4" t="s">
        <v>1676</v>
      </c>
      <c r="G35" s="7" t="s">
        <v>1689</v>
      </c>
      <c r="H35" s="7" t="s">
        <v>1689</v>
      </c>
      <c r="I35" s="7" t="s">
        <v>1689</v>
      </c>
    </row>
    <row r="36" spans="2:9" ht="14.25" customHeight="1">
      <c r="B36" s="15"/>
      <c r="C36" s="6"/>
      <c r="D36" s="6"/>
      <c r="E36" s="6"/>
      <c r="F36" s="4" t="s">
        <v>1682</v>
      </c>
      <c r="G36" s="7">
        <v>109</v>
      </c>
      <c r="H36" s="7">
        <v>97</v>
      </c>
      <c r="I36" s="7">
        <v>97</v>
      </c>
    </row>
    <row r="37" spans="2:9" ht="14.25" customHeight="1">
      <c r="B37" s="15" t="s">
        <v>1690</v>
      </c>
      <c r="C37" s="6"/>
      <c r="D37" s="6"/>
      <c r="E37" s="6"/>
      <c r="F37" s="4" t="s">
        <v>1684</v>
      </c>
      <c r="G37" s="7">
        <v>2640</v>
      </c>
      <c r="H37" s="7">
        <v>2740</v>
      </c>
      <c r="I37" s="7">
        <v>2725</v>
      </c>
    </row>
    <row r="38" spans="2:9" ht="14.25" customHeight="1">
      <c r="B38" s="6"/>
      <c r="C38" s="6"/>
      <c r="D38" s="6"/>
      <c r="E38" s="6"/>
      <c r="F38" s="4" t="s">
        <v>1685</v>
      </c>
      <c r="G38" s="7" t="s">
        <v>1691</v>
      </c>
      <c r="H38" s="7" t="s">
        <v>1691</v>
      </c>
      <c r="I38" s="7" t="s">
        <v>1691</v>
      </c>
    </row>
    <row r="39" spans="2:9" ht="14.25" customHeight="1">
      <c r="B39" s="6"/>
      <c r="C39" s="173"/>
      <c r="D39" s="173"/>
      <c r="E39" s="173"/>
      <c r="F39" s="4" t="s">
        <v>1692</v>
      </c>
      <c r="G39" s="6"/>
      <c r="H39" s="6"/>
      <c r="I39" s="6"/>
    </row>
    <row r="40" spans="2:9" ht="14.25" customHeight="1">
      <c r="B40" s="99" t="s">
        <v>1693</v>
      </c>
      <c r="C40" s="5"/>
      <c r="D40" s="5"/>
      <c r="E40" s="1571"/>
      <c r="F40" s="954" t="s">
        <v>1676</v>
      </c>
      <c r="G40" s="7" t="s">
        <v>1694</v>
      </c>
      <c r="H40" s="7" t="s">
        <v>1694</v>
      </c>
      <c r="I40" s="7" t="s">
        <v>1697</v>
      </c>
    </row>
    <row r="41" spans="2:9" ht="14.25" customHeight="1">
      <c r="B41" s="102" t="s">
        <v>44</v>
      </c>
      <c r="C41" s="1573" t="s">
        <v>72</v>
      </c>
      <c r="D41" s="1573" t="s">
        <v>72</v>
      </c>
      <c r="E41" s="1573" t="s">
        <v>72</v>
      </c>
      <c r="F41" s="954" t="s">
        <v>1676</v>
      </c>
      <c r="G41" s="7" t="s">
        <v>1697</v>
      </c>
      <c r="H41" s="7" t="s">
        <v>1697</v>
      </c>
      <c r="I41" s="7" t="s">
        <v>1867</v>
      </c>
    </row>
    <row r="42" spans="2:9" ht="14.25" customHeight="1">
      <c r="B42" s="102" t="s">
        <v>1698</v>
      </c>
      <c r="C42" s="1084" t="s">
        <v>1813</v>
      </c>
      <c r="D42" s="1084" t="s">
        <v>1813</v>
      </c>
      <c r="E42" s="1084" t="s">
        <v>1813</v>
      </c>
      <c r="F42" s="954" t="s">
        <v>1682</v>
      </c>
      <c r="G42" s="7">
        <v>40</v>
      </c>
      <c r="H42" s="7">
        <v>97</v>
      </c>
      <c r="I42" s="7">
        <v>97</v>
      </c>
    </row>
    <row r="43" spans="2:9" ht="14.25" customHeight="1">
      <c r="B43" s="102" t="s">
        <v>45</v>
      </c>
      <c r="C43" s="1573" t="s">
        <v>1814</v>
      </c>
      <c r="D43" s="1573" t="s">
        <v>1814</v>
      </c>
      <c r="E43" s="1573" t="s">
        <v>1814</v>
      </c>
      <c r="F43" s="954" t="s">
        <v>1682</v>
      </c>
      <c r="G43" s="7">
        <v>88</v>
      </c>
      <c r="H43" s="7">
        <v>72</v>
      </c>
      <c r="I43" s="7">
        <v>71</v>
      </c>
    </row>
    <row r="44" spans="2:9">
      <c r="B44" s="43" t="s">
        <v>1702</v>
      </c>
      <c r="C44" s="1536"/>
      <c r="D44" s="1536"/>
      <c r="E44" s="1577" t="s">
        <v>1868</v>
      </c>
      <c r="F44" s="954" t="s">
        <v>1704</v>
      </c>
      <c r="G44" s="7" t="s">
        <v>1705</v>
      </c>
      <c r="H44" s="7" t="s">
        <v>1705</v>
      </c>
      <c r="I44" s="7" t="s">
        <v>1705</v>
      </c>
    </row>
    <row r="45" spans="2:9" ht="14.25" customHeight="1">
      <c r="B45" s="956" t="s">
        <v>1706</v>
      </c>
      <c r="C45" s="1540"/>
      <c r="D45" s="1540"/>
      <c r="E45" s="1537"/>
      <c r="F45" s="142" t="s">
        <v>1708</v>
      </c>
      <c r="G45" s="6"/>
      <c r="H45" s="6"/>
      <c r="I45" s="6"/>
    </row>
    <row r="46" spans="2:9" ht="14.25" customHeight="1">
      <c r="B46" s="102" t="s">
        <v>1709</v>
      </c>
      <c r="C46" s="1538">
        <v>24000</v>
      </c>
      <c r="D46" s="1538"/>
      <c r="E46" s="1538">
        <v>48000</v>
      </c>
      <c r="F46" s="954" t="s">
        <v>1710</v>
      </c>
      <c r="G46" s="59" t="s">
        <v>1472</v>
      </c>
      <c r="H46" s="59" t="s">
        <v>1869</v>
      </c>
      <c r="I46" s="59" t="s">
        <v>1869</v>
      </c>
    </row>
    <row r="47" spans="2:9" ht="14.25" customHeight="1">
      <c r="B47" s="102" t="s">
        <v>44</v>
      </c>
      <c r="C47" s="1533"/>
      <c r="D47" s="955"/>
      <c r="E47" s="955"/>
      <c r="F47" s="973" t="s">
        <v>1682</v>
      </c>
      <c r="G47" s="972">
        <v>127</v>
      </c>
      <c r="H47" s="972"/>
      <c r="I47" s="972"/>
    </row>
    <row r="48" spans="2:9" ht="14.25" customHeight="1">
      <c r="B48" s="102" t="s">
        <v>1698</v>
      </c>
      <c r="C48" s="1534"/>
      <c r="D48" s="141"/>
      <c r="E48" s="141"/>
      <c r="F48" s="973" t="s">
        <v>1684</v>
      </c>
      <c r="G48" s="972">
        <v>1410</v>
      </c>
      <c r="H48" s="972"/>
      <c r="I48" s="972"/>
    </row>
    <row r="49" spans="2:9" ht="14.25" customHeight="1">
      <c r="B49" s="102" t="s">
        <v>45</v>
      </c>
      <c r="C49" s="1540"/>
      <c r="D49" s="1084"/>
      <c r="E49" s="1084"/>
      <c r="F49" s="954" t="s">
        <v>1711</v>
      </c>
      <c r="G49" s="966">
        <v>31</v>
      </c>
      <c r="H49" s="966">
        <v>25</v>
      </c>
      <c r="I49" s="966">
        <v>28</v>
      </c>
    </row>
    <row r="50" spans="2:9" ht="14.25" customHeight="1">
      <c r="B50" s="6" t="s">
        <v>1702</v>
      </c>
      <c r="C50" s="1536"/>
      <c r="D50" s="966"/>
      <c r="E50" s="1539"/>
      <c r="F50" s="4" t="s">
        <v>1712</v>
      </c>
      <c r="G50" s="7">
        <v>31</v>
      </c>
      <c r="H50" s="7">
        <v>25</v>
      </c>
      <c r="I50" s="7"/>
    </row>
    <row r="51" spans="2:9" ht="14.25" customHeight="1">
      <c r="B51" s="60" t="s">
        <v>1706</v>
      </c>
      <c r="C51" s="1537"/>
      <c r="D51" s="1460"/>
      <c r="E51" s="1459"/>
      <c r="F51" s="954" t="s">
        <v>1713</v>
      </c>
      <c r="G51" s="7">
        <v>17</v>
      </c>
      <c r="H51" s="7">
        <v>14</v>
      </c>
      <c r="I51" s="7">
        <v>17</v>
      </c>
    </row>
    <row r="52" spans="2:9" ht="14.25" customHeight="1">
      <c r="B52" s="6" t="s">
        <v>1709</v>
      </c>
      <c r="C52" s="1538"/>
      <c r="D52" s="1483"/>
      <c r="E52" s="1484"/>
      <c r="F52" s="1485" t="s">
        <v>1714</v>
      </c>
      <c r="G52" s="59">
        <v>5</v>
      </c>
      <c r="H52" s="59">
        <v>5</v>
      </c>
      <c r="I52" s="59">
        <v>5</v>
      </c>
    </row>
    <row r="53" spans="2:9" ht="14.25" customHeight="1">
      <c r="B53" s="136" t="s">
        <v>1715</v>
      </c>
      <c r="C53" s="1480"/>
      <c r="D53" s="1481"/>
      <c r="E53" s="1481"/>
      <c r="F53" s="1481"/>
      <c r="G53" s="1481"/>
      <c r="H53" s="1481"/>
      <c r="I53" s="1482"/>
    </row>
    <row r="54" spans="2:9" ht="15" customHeight="1">
      <c r="B54" s="1992" t="s">
        <v>1634</v>
      </c>
      <c r="C54" s="1994" t="s">
        <v>1870</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22.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1109"/>
      <c r="D61" s="1109"/>
      <c r="E61" s="1109"/>
      <c r="F61" s="1109"/>
      <c r="G61" s="1109"/>
      <c r="H61" s="1109"/>
      <c r="I61" s="1110"/>
    </row>
    <row r="62" spans="2:9" ht="25.5" customHeight="1">
      <c r="B62" s="1980"/>
      <c r="C62" s="1502" t="s">
        <v>1718</v>
      </c>
      <c r="D62" s="1494"/>
      <c r="E62" s="1494"/>
      <c r="F62" s="1494"/>
      <c r="G62" s="1494"/>
      <c r="H62" s="1494"/>
      <c r="I62" s="1495"/>
    </row>
    <row r="63" spans="2:9" ht="25.5" customHeight="1">
      <c r="B63" s="1980"/>
      <c r="C63" s="1502" t="s">
        <v>1719</v>
      </c>
      <c r="D63" s="1494"/>
      <c r="E63" s="1494"/>
      <c r="F63" s="1494"/>
      <c r="G63" s="1494"/>
      <c r="H63" s="1494"/>
      <c r="I63" s="1495"/>
    </row>
    <row r="64" spans="2:9" ht="25.5" customHeight="1">
      <c r="B64" s="1980"/>
      <c r="C64" s="1502" t="s">
        <v>1720</v>
      </c>
      <c r="D64" s="1494"/>
      <c r="E64" s="1494"/>
      <c r="F64" s="1494"/>
      <c r="G64" s="1494"/>
      <c r="H64" s="1494"/>
      <c r="I64" s="1495"/>
    </row>
    <row r="65" spans="2:9" ht="25.5" customHeight="1">
      <c r="B65" s="1980"/>
      <c r="C65" s="1494"/>
      <c r="D65" s="1494"/>
      <c r="E65" s="1494"/>
      <c r="F65" s="1494"/>
      <c r="G65" s="1494"/>
      <c r="H65" s="1494"/>
      <c r="I65" s="1495"/>
    </row>
    <row r="66" spans="2:9" ht="25.5" customHeight="1">
      <c r="B66" s="2000"/>
      <c r="C66" s="1111"/>
      <c r="D66" s="1111"/>
      <c r="E66" s="1111"/>
      <c r="F66" s="1111"/>
      <c r="G66" s="1111"/>
      <c r="H66" s="1111"/>
      <c r="I66" s="1112"/>
    </row>
    <row r="67" spans="2:9" ht="19.5" customHeight="1">
      <c r="B67" s="2001" t="s">
        <v>1721</v>
      </c>
      <c r="C67" s="1504"/>
      <c r="D67" s="1497"/>
      <c r="E67" s="1497"/>
      <c r="F67" s="1497"/>
      <c r="G67" s="1497"/>
      <c r="H67" s="1497"/>
      <c r="I67" s="1498"/>
    </row>
    <row r="68" spans="2:9" ht="19.5" customHeight="1">
      <c r="B68" s="2001"/>
      <c r="C68" s="1502" t="s">
        <v>1722</v>
      </c>
      <c r="D68" s="1490"/>
      <c r="E68" s="1490"/>
      <c r="F68" s="1490"/>
      <c r="G68" s="1490"/>
      <c r="H68" s="1490"/>
      <c r="I68" s="1491"/>
    </row>
    <row r="69" spans="2:9" ht="19.5" customHeight="1">
      <c r="B69" s="2001"/>
      <c r="C69" s="1502" t="s">
        <v>1723</v>
      </c>
      <c r="D69" s="1490"/>
      <c r="E69" s="1490"/>
      <c r="F69" s="1490"/>
      <c r="G69" s="1490"/>
      <c r="H69" s="1490"/>
      <c r="I69" s="1491"/>
    </row>
    <row r="70" spans="2:9" ht="19.5" customHeight="1">
      <c r="B70" s="2001"/>
      <c r="C70" s="1502" t="s">
        <v>1724</v>
      </c>
      <c r="D70" s="1490"/>
      <c r="E70" s="1490"/>
      <c r="F70" s="1490"/>
      <c r="G70" s="1490"/>
      <c r="H70" s="1490"/>
      <c r="I70" s="1491"/>
    </row>
    <row r="71" spans="2:9" ht="19.5" customHeight="1">
      <c r="B71" s="2001"/>
      <c r="C71" s="1490"/>
      <c r="D71" s="1490"/>
      <c r="E71" s="1490"/>
      <c r="F71" s="1490"/>
      <c r="G71" s="1490"/>
      <c r="H71" s="1490"/>
      <c r="I71" s="1491"/>
    </row>
    <row r="72" spans="2:9" ht="19.5" customHeight="1">
      <c r="B72" s="2001"/>
      <c r="C72" s="1490"/>
      <c r="D72" s="1490"/>
      <c r="E72" s="1490"/>
      <c r="F72" s="1490"/>
      <c r="G72" s="1490"/>
      <c r="H72" s="1490"/>
      <c r="I72" s="1491"/>
    </row>
    <row r="73" spans="2:9" ht="39" customHeight="1">
      <c r="B73" s="2002"/>
      <c r="C73" s="1492"/>
      <c r="D73" s="1492"/>
      <c r="E73" s="1492"/>
      <c r="F73" s="1492"/>
      <c r="G73" s="1492"/>
      <c r="H73" s="1492"/>
      <c r="I73" s="1493"/>
    </row>
    <row r="74" spans="2:9" ht="23.25" customHeight="1">
      <c r="B74" s="1980" t="s">
        <v>1725</v>
      </c>
      <c r="C74" s="1499"/>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1817</v>
      </c>
      <c r="D77" s="1982"/>
      <c r="E77" s="1982"/>
      <c r="F77" s="1982"/>
      <c r="G77" s="1982"/>
      <c r="H77" s="1982"/>
      <c r="I77" s="1983"/>
    </row>
    <row r="78" spans="2:9" ht="57" customHeight="1">
      <c r="B78" s="1979"/>
      <c r="C78" s="1984"/>
      <c r="D78" s="1985"/>
      <c r="E78" s="1985"/>
      <c r="F78" s="1985"/>
      <c r="G78" s="1985"/>
      <c r="H78" s="1985"/>
      <c r="I78" s="1986"/>
    </row>
    <row r="79" spans="2:9" ht="51.75" customHeight="1">
      <c r="B79" s="1979"/>
      <c r="C79" s="1984"/>
      <c r="D79" s="1985"/>
      <c r="E79" s="1985"/>
      <c r="F79" s="1985"/>
      <c r="G79" s="1985"/>
      <c r="H79" s="1985"/>
      <c r="I79" s="1986"/>
    </row>
    <row r="80" spans="2:9" ht="31.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1818</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21"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1764</v>
      </c>
      <c r="D91" s="2014"/>
      <c r="E91" s="2014"/>
      <c r="F91" s="2014"/>
      <c r="G91" s="2014"/>
      <c r="H91" s="2014"/>
      <c r="I91" s="2015"/>
    </row>
    <row r="92" spans="2:9" ht="19.5" customHeight="1">
      <c r="B92" s="1993" t="s">
        <v>1669</v>
      </c>
      <c r="C92" s="1981" t="s">
        <v>1871</v>
      </c>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81" customHeight="1">
      <c r="B95" s="1980"/>
      <c r="C95" s="1984"/>
      <c r="D95" s="1985"/>
      <c r="E95" s="1985"/>
      <c r="F95" s="1985"/>
      <c r="G95" s="1985"/>
      <c r="H95" s="1985"/>
      <c r="I95" s="1986"/>
    </row>
    <row r="96" spans="2:9" ht="33.75" customHeight="1">
      <c r="B96" s="1980"/>
      <c r="C96" s="1984"/>
      <c r="D96" s="1985"/>
      <c r="E96" s="1985"/>
      <c r="F96" s="1985"/>
      <c r="G96" s="1985"/>
      <c r="H96" s="1985"/>
      <c r="I96" s="1986"/>
    </row>
    <row r="97" spans="2:9" ht="41.25" customHeight="1">
      <c r="B97" s="2000"/>
      <c r="C97" s="1987"/>
      <c r="D97" s="1988"/>
      <c r="E97" s="1988"/>
      <c r="F97" s="1988"/>
      <c r="G97" s="1988"/>
      <c r="H97" s="1988"/>
      <c r="I97" s="1989"/>
    </row>
    <row r="98" spans="2:9" ht="21.75" customHeight="1">
      <c r="B98" s="1980" t="s">
        <v>1693</v>
      </c>
      <c r="C98" s="1502" t="s">
        <v>1731</v>
      </c>
      <c r="D98" s="1088"/>
      <c r="E98" s="1088"/>
      <c r="F98" s="1088"/>
      <c r="G98" s="1088"/>
      <c r="H98" s="1088"/>
      <c r="I98" s="1089"/>
    </row>
    <row r="99" spans="2:9" ht="21.75" customHeight="1">
      <c r="B99" s="1980"/>
      <c r="C99" s="1093" t="s">
        <v>1732</v>
      </c>
      <c r="D99" s="1088"/>
      <c r="E99" s="1088"/>
      <c r="F99" s="1088"/>
      <c r="G99" s="1088"/>
      <c r="H99" s="1088"/>
      <c r="I99" s="1089"/>
    </row>
    <row r="100" spans="2:9" ht="21.75" customHeight="1">
      <c r="B100" s="1980"/>
      <c r="C100" s="1093" t="s">
        <v>1733</v>
      </c>
      <c r="D100" s="1088"/>
      <c r="E100" s="1088"/>
      <c r="F100" s="1088"/>
      <c r="G100" s="1088"/>
      <c r="H100" s="1088"/>
      <c r="I100" s="1089"/>
    </row>
    <row r="101" spans="2:9" ht="21.75" customHeight="1">
      <c r="B101" s="1980"/>
      <c r="C101" s="1093" t="s">
        <v>1734</v>
      </c>
      <c r="D101" s="1088"/>
      <c r="E101" s="1088"/>
      <c r="F101" s="1088"/>
      <c r="G101" s="1088"/>
      <c r="H101" s="1088"/>
      <c r="I101" s="1089"/>
    </row>
    <row r="102" spans="2:9" ht="21.75" customHeight="1">
      <c r="B102" s="1980"/>
      <c r="C102" s="1093" t="s">
        <v>1735</v>
      </c>
      <c r="D102" s="1088"/>
      <c r="E102" s="1088"/>
      <c r="F102" s="1088"/>
      <c r="G102" s="1088"/>
      <c r="H102" s="1088"/>
      <c r="I102" s="1089"/>
    </row>
    <row r="103" spans="2:9" ht="21.75" customHeight="1">
      <c r="B103" s="1980"/>
      <c r="C103" s="1093" t="s">
        <v>1736</v>
      </c>
      <c r="D103" s="1088"/>
      <c r="E103" s="1088"/>
      <c r="F103" s="1088"/>
      <c r="G103" s="1088"/>
      <c r="H103" s="1088"/>
      <c r="I103" s="1089"/>
    </row>
    <row r="104" spans="2:9" ht="21.75" customHeight="1">
      <c r="B104" s="1980"/>
      <c r="C104" s="1093" t="s">
        <v>1737</v>
      </c>
      <c r="D104" s="1088"/>
      <c r="E104" s="1088"/>
      <c r="F104" s="1088"/>
      <c r="G104" s="1088"/>
      <c r="H104" s="1088"/>
      <c r="I104" s="1089"/>
    </row>
    <row r="105" spans="2:9" ht="21.75" customHeight="1">
      <c r="B105" s="1980"/>
      <c r="C105" s="1496"/>
      <c r="D105" s="1088"/>
      <c r="E105" s="1088"/>
      <c r="F105" s="1088"/>
      <c r="G105" s="1088"/>
      <c r="H105" s="1088"/>
      <c r="I105" s="1089"/>
    </row>
    <row r="106" spans="2:9" ht="21.75" customHeight="1">
      <c r="B106" s="2000"/>
      <c r="C106" s="1501"/>
      <c r="D106" s="1090"/>
      <c r="E106" s="1090"/>
      <c r="F106" s="1090"/>
      <c r="G106" s="1090"/>
      <c r="H106" s="1090"/>
      <c r="I106" s="1091"/>
    </row>
    <row r="107" spans="2:9" ht="22.5" customHeight="1">
      <c r="B107" s="2003" t="s">
        <v>1738</v>
      </c>
      <c r="C107" s="2004"/>
      <c r="D107" s="2004"/>
      <c r="E107" s="2004"/>
      <c r="F107" s="2004"/>
      <c r="G107" s="2004"/>
      <c r="H107" s="2004"/>
      <c r="I107" s="2005"/>
    </row>
    <row r="108" spans="2:9" ht="20.25" customHeight="1">
      <c r="B108" s="1980" t="s">
        <v>1634</v>
      </c>
      <c r="C108" s="2006" t="s">
        <v>1872</v>
      </c>
      <c r="D108" s="2007"/>
      <c r="E108" s="2007"/>
      <c r="F108" s="2007"/>
      <c r="G108" s="2007"/>
      <c r="H108" s="2007"/>
      <c r="I108" s="1509"/>
    </row>
    <row r="109" spans="2:9" ht="110.25" customHeight="1">
      <c r="B109" s="1980"/>
      <c r="C109" s="2008"/>
      <c r="D109" s="2009"/>
      <c r="E109" s="2009"/>
      <c r="F109" s="2009"/>
      <c r="G109" s="2009"/>
      <c r="H109" s="2009"/>
      <c r="I109" s="1509"/>
    </row>
    <row r="110" spans="2:9" ht="20.25" customHeight="1">
      <c r="B110" s="1980"/>
      <c r="C110" s="2008"/>
      <c r="D110" s="2009"/>
      <c r="E110" s="2009"/>
      <c r="F110" s="2009"/>
      <c r="G110" s="2009"/>
      <c r="H110" s="2009"/>
      <c r="I110" s="1509"/>
    </row>
    <row r="111" spans="2:9" ht="20.25" customHeight="1">
      <c r="B111" s="1980"/>
      <c r="C111" s="2008"/>
      <c r="D111" s="2009"/>
      <c r="E111" s="2009"/>
      <c r="F111" s="2009"/>
      <c r="G111" s="2009"/>
      <c r="H111" s="2009"/>
      <c r="I111" s="1509"/>
    </row>
    <row r="112" spans="2:9" ht="20.25" customHeight="1">
      <c r="B112" s="2000"/>
      <c r="C112" s="2011"/>
      <c r="D112" s="2012"/>
      <c r="E112" s="2012"/>
      <c r="F112" s="2012"/>
      <c r="G112" s="2012"/>
      <c r="H112" s="2012"/>
      <c r="I112" s="1510"/>
    </row>
    <row r="113" spans="2:9" ht="23.25" customHeight="1">
      <c r="B113" s="1980" t="s">
        <v>1717</v>
      </c>
      <c r="C113" s="2006" t="s">
        <v>1873</v>
      </c>
      <c r="D113" s="2007"/>
      <c r="E113" s="2007"/>
      <c r="F113" s="2007"/>
      <c r="G113" s="2007"/>
      <c r="H113" s="2007"/>
      <c r="I113" s="1516"/>
    </row>
    <row r="114" spans="2:9" ht="23.25" customHeight="1">
      <c r="B114" s="1980"/>
      <c r="C114" s="2008"/>
      <c r="D114" s="2009"/>
      <c r="E114" s="2009"/>
      <c r="F114" s="2009"/>
      <c r="G114" s="2009"/>
      <c r="H114" s="2009"/>
      <c r="I114" s="1516"/>
    </row>
    <row r="115" spans="2:9" ht="23.25" customHeight="1">
      <c r="B115" s="1980"/>
      <c r="C115" s="2008"/>
      <c r="D115" s="2009"/>
      <c r="E115" s="2009"/>
      <c r="F115" s="2009"/>
      <c r="G115" s="2009"/>
      <c r="H115" s="2009"/>
      <c r="I115" s="1516"/>
    </row>
    <row r="116" spans="2:9" ht="23.25" customHeight="1">
      <c r="B116" s="1980"/>
      <c r="C116" s="2008"/>
      <c r="D116" s="2009"/>
      <c r="E116" s="2009"/>
      <c r="F116" s="2009"/>
      <c r="G116" s="2009"/>
      <c r="H116" s="2009"/>
      <c r="I116" s="1516"/>
    </row>
    <row r="117" spans="2:9" ht="23.25" customHeight="1">
      <c r="B117" s="1980"/>
      <c r="C117" s="2008"/>
      <c r="D117" s="2009"/>
      <c r="E117" s="2009"/>
      <c r="F117" s="2009"/>
      <c r="G117" s="2009"/>
      <c r="H117" s="2009"/>
      <c r="I117" s="1516"/>
    </row>
    <row r="118" spans="2:9" ht="23.25" customHeight="1">
      <c r="B118" s="1980"/>
      <c r="C118" s="2008"/>
      <c r="D118" s="2009"/>
      <c r="E118" s="2009"/>
      <c r="F118" s="2009"/>
      <c r="G118" s="2009"/>
      <c r="H118" s="2009"/>
      <c r="I118" s="1516"/>
    </row>
    <row r="119" spans="2:9" ht="23.25" customHeight="1">
      <c r="B119" s="2000"/>
      <c r="C119" s="2011"/>
      <c r="D119" s="2012"/>
      <c r="E119" s="2012"/>
      <c r="F119" s="2012"/>
      <c r="G119" s="2012"/>
      <c r="H119" s="2012"/>
      <c r="I119" s="1521"/>
    </row>
    <row r="120" spans="2:9" ht="22.5" customHeight="1">
      <c r="B120" s="2001" t="s">
        <v>1741</v>
      </c>
      <c r="C120" s="1502"/>
      <c r="D120" s="1087"/>
      <c r="E120" s="1087"/>
      <c r="F120" s="1087"/>
      <c r="G120" s="1087"/>
      <c r="H120" s="1087"/>
      <c r="I120" s="1516"/>
    </row>
    <row r="121" spans="2:9" ht="48.75" customHeight="1">
      <c r="B121" s="2001"/>
      <c r="C121" s="2021" t="s">
        <v>1874</v>
      </c>
      <c r="D121" s="1865"/>
      <c r="E121" s="1865"/>
      <c r="F121" s="1865"/>
      <c r="G121" s="1087"/>
      <c r="H121" s="1087"/>
      <c r="I121" s="1516"/>
    </row>
    <row r="122" spans="2:9" ht="34.5" customHeight="1">
      <c r="B122" s="2001"/>
      <c r="C122" s="2022"/>
      <c r="D122" s="1865"/>
      <c r="E122" s="1865"/>
      <c r="F122" s="1865"/>
      <c r="G122" s="1087"/>
      <c r="H122" s="1087"/>
      <c r="I122" s="1516"/>
    </row>
    <row r="123" spans="2:9" ht="22.5" customHeight="1">
      <c r="B123" s="2001"/>
      <c r="C123" s="2022"/>
      <c r="D123" s="1865"/>
      <c r="E123" s="1865"/>
      <c r="F123" s="1865"/>
      <c r="G123" s="1087"/>
      <c r="H123" s="1087"/>
      <c r="I123" s="1516"/>
    </row>
    <row r="124" spans="2:9" ht="22.5" customHeight="1">
      <c r="B124" s="2001"/>
      <c r="C124" s="1502"/>
      <c r="D124" s="694"/>
      <c r="E124" s="694"/>
      <c r="F124" s="694"/>
      <c r="G124" s="694"/>
      <c r="H124" s="694"/>
      <c r="I124" s="1505"/>
    </row>
    <row r="125" spans="2:9" ht="22.5" customHeight="1">
      <c r="B125" s="2001"/>
      <c r="C125" s="1503"/>
      <c r="D125" s="1506"/>
      <c r="E125" s="1506"/>
      <c r="F125" s="1506"/>
      <c r="G125" s="1506"/>
      <c r="H125" s="1506"/>
      <c r="I125" s="1507"/>
    </row>
    <row r="126" spans="2:9" ht="15.75" customHeight="1">
      <c r="B126" s="1993" t="s">
        <v>1743</v>
      </c>
      <c r="C126" s="2057" t="s">
        <v>1875</v>
      </c>
      <c r="D126" s="2007"/>
      <c r="E126" s="2007"/>
      <c r="F126" s="2007"/>
      <c r="G126" s="2007"/>
      <c r="H126" s="1522"/>
      <c r="I126" s="1523"/>
    </row>
    <row r="127" spans="2:9" ht="16.5" customHeight="1">
      <c r="B127" s="1980"/>
      <c r="C127" s="2008"/>
      <c r="D127" s="2009"/>
      <c r="E127" s="2009"/>
      <c r="F127" s="2009"/>
      <c r="G127" s="2009"/>
      <c r="H127" s="1524"/>
      <c r="I127" s="1525"/>
    </row>
    <row r="128" spans="2:9" ht="17.25" customHeight="1">
      <c r="B128" s="2000"/>
      <c r="C128" s="2011"/>
      <c r="D128" s="2012"/>
      <c r="E128" s="2012"/>
      <c r="F128" s="2012"/>
      <c r="G128" s="2012"/>
      <c r="H128" s="1527"/>
      <c r="I128" s="1528"/>
    </row>
    <row r="129" spans="2:9" ht="17.25" customHeight="1">
      <c r="B129" s="1489"/>
      <c r="C129" s="1502"/>
      <c r="D129" s="1520"/>
      <c r="E129" s="1520"/>
      <c r="F129" s="1520"/>
      <c r="G129" s="1520"/>
      <c r="H129" s="1520"/>
      <c r="I129" s="1517"/>
    </row>
    <row r="130" spans="2:9" ht="63" customHeight="1">
      <c r="B130" s="1489"/>
      <c r="C130" s="2017" t="s">
        <v>1876</v>
      </c>
      <c r="D130" s="2009"/>
      <c r="E130" s="2009"/>
      <c r="F130" s="2009"/>
      <c r="G130" s="2009"/>
      <c r="H130" s="1520"/>
      <c r="I130" s="1517"/>
    </row>
    <row r="131" spans="2:9" ht="17.25" customHeight="1">
      <c r="B131" s="1489"/>
      <c r="C131" s="2008"/>
      <c r="D131" s="2009"/>
      <c r="E131" s="2009"/>
      <c r="F131" s="2009"/>
      <c r="G131" s="2009"/>
      <c r="H131" s="1520"/>
      <c r="I131" s="1517"/>
    </row>
    <row r="132" spans="2:9" ht="17.25" customHeight="1">
      <c r="B132" s="1489"/>
      <c r="C132" s="2008"/>
      <c r="D132" s="2009"/>
      <c r="E132" s="2009"/>
      <c r="F132" s="2009"/>
      <c r="G132" s="2009"/>
      <c r="H132" s="1520"/>
      <c r="I132" s="1517"/>
    </row>
    <row r="133" spans="2:9" ht="22.5" customHeight="1">
      <c r="B133" s="1980" t="s">
        <v>1635</v>
      </c>
      <c r="C133" s="2008"/>
      <c r="D133" s="2009"/>
      <c r="E133" s="2009"/>
      <c r="F133" s="2009"/>
      <c r="G133" s="2009"/>
      <c r="H133" s="1511"/>
      <c r="I133" s="1512"/>
    </row>
    <row r="134" spans="2:9" ht="22.5" customHeight="1">
      <c r="B134" s="1980"/>
      <c r="C134" s="2008"/>
      <c r="D134" s="2009"/>
      <c r="E134" s="2009"/>
      <c r="F134" s="2009"/>
      <c r="G134" s="2009"/>
      <c r="H134" s="1511"/>
      <c r="I134" s="1512"/>
    </row>
    <row r="135" spans="2:9" ht="22.5" customHeight="1">
      <c r="B135" s="2000"/>
      <c r="C135" s="1513"/>
      <c r="D135" s="1514"/>
      <c r="E135" s="1514"/>
      <c r="F135" s="1514"/>
      <c r="G135" s="1514"/>
      <c r="H135" s="1514"/>
      <c r="I135" s="1515"/>
    </row>
    <row r="136" spans="2:9" ht="18.75" customHeight="1">
      <c r="B136" s="1980" t="s">
        <v>1652</v>
      </c>
      <c r="C136" s="2006" t="s">
        <v>1877</v>
      </c>
      <c r="D136" s="2007"/>
      <c r="E136" s="2007"/>
      <c r="F136" s="2007"/>
      <c r="G136" s="2007"/>
      <c r="H136" s="1500"/>
      <c r="I136" s="1508"/>
    </row>
    <row r="137" spans="2:9" ht="18.75" customHeight="1">
      <c r="B137" s="1980"/>
      <c r="C137" s="2008"/>
      <c r="D137" s="2009"/>
      <c r="E137" s="2009"/>
      <c r="F137" s="2009"/>
      <c r="G137" s="2009"/>
      <c r="H137" s="121"/>
      <c r="I137" s="1509"/>
    </row>
    <row r="138" spans="2:9" ht="18.75" customHeight="1">
      <c r="B138" s="1980"/>
      <c r="C138" s="2008"/>
      <c r="D138" s="2009"/>
      <c r="E138" s="2009"/>
      <c r="F138" s="2009"/>
      <c r="G138" s="2009"/>
      <c r="H138" s="121"/>
      <c r="I138" s="1509"/>
    </row>
    <row r="139" spans="2:9" ht="18.75" customHeight="1">
      <c r="B139" s="1980"/>
      <c r="C139" s="2008"/>
      <c r="D139" s="2009"/>
      <c r="E139" s="2009"/>
      <c r="F139" s="2009"/>
      <c r="G139" s="2009"/>
      <c r="H139" s="121"/>
      <c r="I139" s="1509"/>
    </row>
    <row r="140" spans="2:9" ht="18.75" customHeight="1">
      <c r="B140" s="1980"/>
      <c r="C140" s="2008"/>
      <c r="D140" s="2009"/>
      <c r="E140" s="2009"/>
      <c r="F140" s="2009"/>
      <c r="G140" s="2009"/>
      <c r="H140" s="121"/>
      <c r="I140" s="1509"/>
    </row>
    <row r="141" spans="2:9" ht="18.75" customHeight="1">
      <c r="B141" s="1980"/>
      <c r="C141" s="2008"/>
      <c r="D141" s="2009"/>
      <c r="E141" s="2009"/>
      <c r="F141" s="2009"/>
      <c r="G141" s="2009"/>
      <c r="H141" s="121"/>
      <c r="I141" s="1509"/>
    </row>
    <row r="142" spans="2:9" ht="18.75" customHeight="1">
      <c r="B142" s="1980"/>
      <c r="C142" s="2008"/>
      <c r="D142" s="2009"/>
      <c r="E142" s="2009"/>
      <c r="F142" s="2009"/>
      <c r="G142" s="2009"/>
      <c r="H142" s="121"/>
      <c r="I142" s="1509"/>
    </row>
    <row r="143" spans="2:9" ht="18.75" customHeight="1">
      <c r="B143" s="1980"/>
      <c r="C143" s="2008"/>
      <c r="D143" s="2009"/>
      <c r="E143" s="2009"/>
      <c r="F143" s="2009"/>
      <c r="G143" s="2009"/>
      <c r="H143" s="121"/>
      <c r="I143" s="1509"/>
    </row>
    <row r="144" spans="2:9" ht="18.75" customHeight="1">
      <c r="B144" s="1980"/>
      <c r="C144" s="2008"/>
      <c r="D144" s="2009"/>
      <c r="E144" s="2009"/>
      <c r="F144" s="2009"/>
      <c r="G144" s="2009"/>
      <c r="H144" s="121"/>
      <c r="I144" s="1509"/>
    </row>
    <row r="145" spans="2:9" ht="18.75" customHeight="1">
      <c r="B145" s="1980"/>
      <c r="C145" s="1503"/>
      <c r="D145" s="1092"/>
      <c r="E145" s="1092"/>
      <c r="F145" s="1092"/>
      <c r="G145" s="1092"/>
      <c r="H145" s="1092"/>
      <c r="I145" s="1510"/>
    </row>
    <row r="146" spans="2:9" ht="22.5" customHeight="1">
      <c r="B146" s="1993" t="s">
        <v>1669</v>
      </c>
      <c r="C146" s="2006" t="s">
        <v>1878</v>
      </c>
      <c r="D146" s="2007"/>
      <c r="E146" s="2007"/>
      <c r="F146" s="2007"/>
      <c r="G146" s="2007"/>
      <c r="H146" s="1500"/>
      <c r="I146" s="1508"/>
    </row>
    <row r="147" spans="2:9" ht="22.5" customHeight="1">
      <c r="B147" s="1980"/>
      <c r="C147" s="2008"/>
      <c r="D147" s="2009"/>
      <c r="E147" s="2009"/>
      <c r="F147" s="2009"/>
      <c r="G147" s="2009"/>
      <c r="H147" s="121"/>
      <c r="I147" s="1509"/>
    </row>
    <row r="148" spans="2:9" ht="22.5" customHeight="1">
      <c r="B148" s="1980"/>
      <c r="C148" s="2008"/>
      <c r="D148" s="2009"/>
      <c r="E148" s="2009"/>
      <c r="F148" s="2009"/>
      <c r="G148" s="2009"/>
      <c r="H148" s="121"/>
      <c r="I148" s="1509"/>
    </row>
    <row r="149" spans="2:9" ht="79.5" customHeight="1">
      <c r="B149" s="1980"/>
      <c r="C149" s="2008"/>
      <c r="D149" s="2009"/>
      <c r="E149" s="2009"/>
      <c r="F149" s="2009"/>
      <c r="G149" s="2009"/>
      <c r="H149" s="121"/>
      <c r="I149" s="1509"/>
    </row>
    <row r="150" spans="2:9" ht="22.5" customHeight="1">
      <c r="B150" s="1980"/>
      <c r="C150" s="2008"/>
      <c r="D150" s="2009"/>
      <c r="E150" s="2009"/>
      <c r="F150" s="2009"/>
      <c r="G150" s="2009"/>
      <c r="H150" s="121"/>
      <c r="I150" s="1509"/>
    </row>
    <row r="151" spans="2:9" ht="22.5" customHeight="1">
      <c r="B151" s="1980"/>
      <c r="C151" s="2008"/>
      <c r="D151" s="2009"/>
      <c r="E151" s="2009"/>
      <c r="F151" s="2009"/>
      <c r="G151" s="2009"/>
      <c r="H151" s="121"/>
      <c r="I151" s="1509"/>
    </row>
    <row r="152" spans="2:9" ht="96.75" customHeight="1">
      <c r="B152" s="1980"/>
      <c r="C152" s="2008"/>
      <c r="D152" s="2009"/>
      <c r="E152" s="2009"/>
      <c r="F152" s="2009"/>
      <c r="G152" s="2009"/>
      <c r="H152" s="121"/>
      <c r="I152" s="1509"/>
    </row>
    <row r="153" spans="2:9" ht="22.5" customHeight="1">
      <c r="B153" s="2000"/>
      <c r="C153" s="2011"/>
      <c r="D153" s="2012"/>
      <c r="E153" s="2012"/>
      <c r="F153" s="2012"/>
      <c r="G153" s="2012"/>
      <c r="H153" s="1092"/>
      <c r="I153" s="1510"/>
    </row>
    <row r="154" spans="2:9" ht="23.25" customHeight="1">
      <c r="B154" s="1980" t="s">
        <v>1693</v>
      </c>
      <c r="C154" s="2006" t="s">
        <v>1879</v>
      </c>
      <c r="D154" s="2016"/>
      <c r="E154" s="2016"/>
      <c r="F154" s="2016"/>
      <c r="G154" s="2016"/>
      <c r="H154" s="121"/>
      <c r="I154" s="1509"/>
    </row>
    <row r="155" spans="2:9" ht="23.25" customHeight="1">
      <c r="B155" s="1980"/>
      <c r="C155" s="2017"/>
      <c r="D155" s="2018"/>
      <c r="E155" s="2018"/>
      <c r="F155" s="2018"/>
      <c r="G155" s="2018"/>
      <c r="H155" s="121"/>
      <c r="I155" s="1509"/>
    </row>
    <row r="156" spans="2:9" ht="138.75" customHeight="1">
      <c r="B156" s="1980"/>
      <c r="C156" s="2017"/>
      <c r="D156" s="2018"/>
      <c r="E156" s="2018"/>
      <c r="F156" s="2018"/>
      <c r="G156" s="2018"/>
      <c r="H156" s="121"/>
      <c r="I156" s="1509"/>
    </row>
    <row r="157" spans="2:9" ht="214.5" customHeight="1">
      <c r="B157" s="1980"/>
      <c r="C157" s="2017"/>
      <c r="D157" s="2018"/>
      <c r="E157" s="2018"/>
      <c r="F157" s="2018"/>
      <c r="G157" s="2018"/>
      <c r="H157" s="121"/>
      <c r="I157" s="1509"/>
    </row>
    <row r="158" spans="2:9" ht="147" customHeight="1">
      <c r="B158" s="1980"/>
      <c r="C158" s="2017"/>
      <c r="D158" s="2018"/>
      <c r="E158" s="2018"/>
      <c r="F158" s="2018"/>
      <c r="G158" s="2018"/>
      <c r="H158" s="121"/>
      <c r="I158" s="1509"/>
    </row>
    <row r="159" spans="2:9" ht="23.25" customHeight="1">
      <c r="B159" s="1980"/>
      <c r="C159" s="2017"/>
      <c r="D159" s="2018"/>
      <c r="E159" s="2018"/>
      <c r="F159" s="2018"/>
      <c r="G159" s="2018"/>
      <c r="H159" s="121"/>
      <c r="I159" s="1509"/>
    </row>
    <row r="160" spans="2:9" ht="23.25" customHeight="1">
      <c r="B160" s="1980"/>
      <c r="C160" s="2017"/>
      <c r="D160" s="2018"/>
      <c r="E160" s="2018"/>
      <c r="F160" s="2018"/>
      <c r="G160" s="2018"/>
      <c r="H160" s="121"/>
      <c r="I160" s="1509"/>
    </row>
    <row r="161" spans="2:9" ht="23.25" customHeight="1">
      <c r="B161" s="1980"/>
      <c r="C161" s="2017"/>
      <c r="D161" s="2018"/>
      <c r="E161" s="2018"/>
      <c r="F161" s="2018"/>
      <c r="G161" s="2018"/>
      <c r="H161" s="121"/>
      <c r="I161" s="1509"/>
    </row>
    <row r="162" spans="2:9" ht="23.25" customHeight="1">
      <c r="B162" s="1980"/>
      <c r="C162" s="2017"/>
      <c r="D162" s="2018"/>
      <c r="E162" s="2018"/>
      <c r="F162" s="2018"/>
      <c r="G162" s="2018"/>
      <c r="H162" s="121"/>
      <c r="I162" s="1509"/>
    </row>
    <row r="163" spans="2:9" s="120" customFormat="1" ht="23.25" customHeight="1">
      <c r="B163" s="2000"/>
      <c r="C163" s="2019"/>
      <c r="D163" s="2020"/>
      <c r="E163" s="2020"/>
      <c r="F163" s="2020"/>
      <c r="G163" s="2020"/>
      <c r="H163" s="1092"/>
      <c r="I163" s="1510"/>
    </row>
    <row r="164" spans="2:9" ht="19.5" customHeight="1">
      <c r="B164" s="871" t="s">
        <v>1749</v>
      </c>
      <c r="C164" s="820"/>
      <c r="D164" s="820"/>
      <c r="E164" s="820"/>
      <c r="F164" s="820"/>
      <c r="G164" s="821"/>
      <c r="H164" s="821"/>
      <c r="I164" s="822"/>
    </row>
    <row r="165" spans="2:9" ht="19.5" customHeight="1">
      <c r="B165" s="1993" t="s">
        <v>1634</v>
      </c>
      <c r="C165" s="1502" t="s">
        <v>1880</v>
      </c>
      <c r="D165" s="1500"/>
      <c r="E165" s="1500"/>
      <c r="F165" s="1500"/>
      <c r="G165" s="1500"/>
      <c r="H165" s="1500"/>
      <c r="I165" s="1508"/>
    </row>
    <row r="166" spans="2:9" ht="19.5" customHeight="1">
      <c r="B166" s="1980"/>
      <c r="C166" s="1502" t="s">
        <v>1829</v>
      </c>
      <c r="D166" s="121"/>
      <c r="E166" s="121"/>
      <c r="F166" s="121"/>
      <c r="G166" s="121"/>
      <c r="H166" s="121"/>
      <c r="I166" s="1509"/>
    </row>
    <row r="167" spans="2:9" ht="19.5" customHeight="1">
      <c r="B167" s="1980"/>
      <c r="C167" s="1502" t="s">
        <v>1768</v>
      </c>
      <c r="D167" s="121"/>
      <c r="E167" s="121"/>
      <c r="F167" s="121"/>
      <c r="G167" s="121"/>
      <c r="H167" s="121"/>
      <c r="I167" s="1509"/>
    </row>
    <row r="168" spans="2:9" ht="19.5" customHeight="1">
      <c r="B168" s="1980"/>
      <c r="C168" s="1558" t="s">
        <v>1881</v>
      </c>
      <c r="D168" s="121"/>
      <c r="E168" s="121"/>
      <c r="F168" s="121"/>
      <c r="G168" s="121"/>
      <c r="H168" s="121"/>
      <c r="I168" s="1509"/>
    </row>
    <row r="169" spans="2:9" ht="19.5" customHeight="1">
      <c r="B169" s="1980"/>
      <c r="C169" s="1558" t="s">
        <v>1882</v>
      </c>
      <c r="D169" s="121"/>
      <c r="E169" s="121"/>
      <c r="F169" s="121"/>
      <c r="G169" s="121"/>
      <c r="H169" s="121"/>
      <c r="I169" s="1509"/>
    </row>
    <row r="170" spans="2:9" ht="19.5" customHeight="1">
      <c r="B170" s="2000"/>
      <c r="C170" s="1542"/>
      <c r="D170" s="1092"/>
      <c r="E170" s="1092"/>
      <c r="F170" s="1092"/>
      <c r="G170" s="1092"/>
      <c r="H170" s="1092"/>
      <c r="I170" s="1510"/>
    </row>
    <row r="171" spans="2:9" ht="19.5" customHeight="1">
      <c r="B171" s="1980" t="s">
        <v>1717</v>
      </c>
      <c r="C171" s="1543"/>
      <c r="D171" s="1544"/>
      <c r="E171" s="1544"/>
      <c r="F171" s="1544"/>
      <c r="G171" s="1544"/>
      <c r="H171" s="1544"/>
      <c r="I171" s="1545"/>
    </row>
    <row r="172" spans="2:9" ht="19.5" customHeight="1">
      <c r="B172" s="1980"/>
      <c r="C172" s="1502"/>
      <c r="D172" s="1547"/>
      <c r="E172" s="1547"/>
      <c r="F172" s="1547"/>
      <c r="G172" s="1547"/>
      <c r="H172" s="1547"/>
      <c r="I172" s="1548"/>
    </row>
    <row r="173" spans="2:9" ht="19.5" customHeight="1">
      <c r="B173" s="1980"/>
      <c r="C173" s="1502" t="s">
        <v>1883</v>
      </c>
      <c r="D173" s="1547"/>
      <c r="E173" s="1547"/>
      <c r="F173" s="1547"/>
      <c r="G173" s="1547"/>
      <c r="H173" s="1547"/>
      <c r="I173" s="1548"/>
    </row>
    <row r="174" spans="2:9" ht="19.5" customHeight="1">
      <c r="B174" s="1980"/>
      <c r="C174" s="1546"/>
      <c r="D174" s="1547"/>
      <c r="E174" s="1547"/>
      <c r="F174" s="1547"/>
      <c r="G174" s="1547"/>
      <c r="H174" s="1547"/>
      <c r="I174" s="1548"/>
    </row>
    <row r="175" spans="2:9" ht="19.5" customHeight="1">
      <c r="B175" s="2000"/>
      <c r="C175" s="1549"/>
      <c r="D175" s="1550"/>
      <c r="E175" s="1550"/>
      <c r="F175" s="1550"/>
      <c r="G175" s="1550"/>
      <c r="H175" s="1550"/>
      <c r="I175" s="1551"/>
    </row>
    <row r="176" spans="2:9" ht="19.5" customHeight="1">
      <c r="B176" s="2056" t="s">
        <v>1721</v>
      </c>
      <c r="C176" s="1502"/>
      <c r="D176" s="1500"/>
      <c r="E176" s="1500"/>
      <c r="F176" s="1500"/>
      <c r="G176" s="1500"/>
      <c r="H176" s="1500"/>
      <c r="I176" s="1500"/>
    </row>
    <row r="177" spans="2:9" ht="19.5" customHeight="1">
      <c r="B177" s="2001"/>
      <c r="C177" s="1502" t="s">
        <v>1884</v>
      </c>
      <c r="D177" s="121"/>
      <c r="E177" s="121"/>
      <c r="F177" s="121"/>
      <c r="G177" s="121"/>
      <c r="H177" s="121"/>
      <c r="I177" s="121"/>
    </row>
    <row r="178" spans="2:9" ht="19.5" customHeight="1">
      <c r="B178" s="2001"/>
      <c r="C178" s="1502" t="s">
        <v>1885</v>
      </c>
      <c r="D178" s="121"/>
      <c r="E178" s="121"/>
      <c r="F178" s="121"/>
      <c r="G178" s="121"/>
      <c r="H178" s="121"/>
      <c r="I178" s="121"/>
    </row>
    <row r="179" spans="2:9" ht="19.5" customHeight="1">
      <c r="B179" s="2001"/>
      <c r="C179" s="1502" t="s">
        <v>1886</v>
      </c>
      <c r="D179" s="121"/>
      <c r="E179" s="121"/>
      <c r="F179" s="121"/>
      <c r="G179" s="121"/>
      <c r="H179" s="121"/>
      <c r="I179" s="121"/>
    </row>
    <row r="180" spans="2:9" ht="19.5" customHeight="1">
      <c r="B180" s="2002"/>
      <c r="C180" s="1502"/>
      <c r="D180" s="1092"/>
      <c r="E180" s="1092"/>
      <c r="F180" s="1092"/>
      <c r="G180" s="1092"/>
      <c r="H180" s="1092"/>
      <c r="I180" s="1092"/>
    </row>
    <row r="181" spans="2:9" ht="19.5" customHeight="1">
      <c r="B181" s="2044" t="s">
        <v>1743</v>
      </c>
      <c r="C181" s="1499"/>
      <c r="D181" s="1500"/>
      <c r="E181" s="1500"/>
      <c r="F181" s="1500"/>
      <c r="G181" s="1500"/>
      <c r="H181" s="1500"/>
      <c r="I181" s="1508"/>
    </row>
    <row r="182" spans="2:9" ht="19.5" customHeight="1">
      <c r="B182" s="2044"/>
      <c r="C182" s="1502" t="s">
        <v>1887</v>
      </c>
      <c r="D182" s="121"/>
      <c r="E182" s="121"/>
      <c r="F182" s="121"/>
      <c r="G182" s="121"/>
      <c r="H182" s="121"/>
      <c r="I182" s="1509"/>
    </row>
    <row r="183" spans="2:9" ht="19.5" customHeight="1">
      <c r="B183" s="2045"/>
      <c r="C183" s="1541"/>
      <c r="D183" s="121"/>
      <c r="E183" s="121"/>
      <c r="F183" s="121"/>
      <c r="G183" s="121"/>
      <c r="H183" s="121"/>
      <c r="I183" s="1509"/>
    </row>
    <row r="184" spans="2:9" ht="19.5" customHeight="1">
      <c r="B184" s="2046"/>
      <c r="C184" s="1542"/>
      <c r="D184" s="1092"/>
      <c r="E184" s="1092"/>
      <c r="F184" s="1092"/>
      <c r="G184" s="1092"/>
      <c r="H184" s="1092"/>
      <c r="I184" s="1510"/>
    </row>
    <row r="185" spans="2:9" ht="19.5" customHeight="1">
      <c r="B185" s="1980" t="s">
        <v>1635</v>
      </c>
      <c r="C185" s="1502" t="s">
        <v>1888</v>
      </c>
      <c r="D185" s="1552"/>
      <c r="E185" s="1552"/>
      <c r="F185" s="1552"/>
      <c r="G185" s="1552"/>
      <c r="H185" s="1552"/>
      <c r="I185" s="1529"/>
    </row>
    <row r="186" spans="2:9" ht="19.5" customHeight="1">
      <c r="B186" s="1980"/>
      <c r="C186" s="1502" t="s">
        <v>1837</v>
      </c>
      <c r="D186" s="1553"/>
      <c r="E186" s="1553"/>
      <c r="F186" s="1553"/>
      <c r="G186" s="1553"/>
      <c r="H186" s="1553"/>
      <c r="I186" s="1505"/>
    </row>
    <row r="187" spans="2:9" ht="19.5" customHeight="1">
      <c r="B187" s="1980"/>
      <c r="C187" s="1502" t="s">
        <v>1889</v>
      </c>
      <c r="D187" s="1553"/>
      <c r="E187" s="1553"/>
      <c r="F187" s="1553"/>
      <c r="G187" s="1553"/>
      <c r="H187" s="1553"/>
      <c r="I187" s="1505"/>
    </row>
    <row r="188" spans="2:9" ht="19.5" customHeight="1">
      <c r="B188" s="1980"/>
      <c r="C188" s="1502" t="s">
        <v>1890</v>
      </c>
      <c r="D188" s="1553"/>
      <c r="E188" s="1553"/>
      <c r="F188" s="1553"/>
      <c r="G188" s="1553"/>
      <c r="H188" s="1553"/>
      <c r="I188" s="1505"/>
    </row>
    <row r="189" spans="2:9" ht="19.5" customHeight="1">
      <c r="B189" s="1980"/>
      <c r="C189" s="1558" t="s">
        <v>1891</v>
      </c>
      <c r="D189" s="1553"/>
      <c r="E189" s="1553"/>
      <c r="F189" s="1553"/>
      <c r="G189" s="1553"/>
      <c r="H189" s="1553"/>
      <c r="I189" s="1505"/>
    </row>
    <row r="190" spans="2:9" ht="19.5" customHeight="1">
      <c r="B190" s="1980"/>
      <c r="C190" s="1576" t="s">
        <v>1841</v>
      </c>
      <c r="D190" s="1554"/>
      <c r="E190" s="1554"/>
      <c r="F190" s="1554"/>
      <c r="G190" s="1554"/>
      <c r="H190" s="1554"/>
      <c r="I190" s="1507"/>
    </row>
    <row r="191" spans="2:9" ht="19.5" customHeight="1">
      <c r="B191" s="1992" t="s">
        <v>1669</v>
      </c>
      <c r="C191" s="1502"/>
      <c r="D191" s="1500"/>
      <c r="E191" s="1500"/>
      <c r="F191" s="1500"/>
      <c r="G191" s="1500"/>
      <c r="H191" s="1500"/>
      <c r="I191" s="1508"/>
    </row>
    <row r="192" spans="2:9" ht="19.5" customHeight="1">
      <c r="B192" s="1992"/>
      <c r="C192" s="1502" t="s">
        <v>1692</v>
      </c>
      <c r="D192" s="121"/>
      <c r="E192" s="121"/>
      <c r="F192" s="121"/>
      <c r="G192" s="121"/>
      <c r="H192" s="121"/>
      <c r="I192" s="1509"/>
    </row>
    <row r="193" spans="2:9" ht="19.5" customHeight="1">
      <c r="B193" s="1992"/>
      <c r="C193" s="1502" t="s">
        <v>1892</v>
      </c>
      <c r="D193" s="121"/>
      <c r="E193" s="121"/>
      <c r="F193" s="121"/>
      <c r="G193" s="121"/>
      <c r="H193" s="121"/>
      <c r="I193" s="1509"/>
    </row>
    <row r="194" spans="2:9" ht="19.5" customHeight="1">
      <c r="B194" s="1992"/>
      <c r="C194" s="1502" t="s">
        <v>1893</v>
      </c>
      <c r="D194" s="121"/>
      <c r="E194" s="121"/>
      <c r="F194" s="121"/>
      <c r="G194" s="121"/>
      <c r="H194" s="121"/>
      <c r="I194" s="1509"/>
    </row>
    <row r="195" spans="2:9" ht="19.5" customHeight="1">
      <c r="B195" s="1992"/>
      <c r="C195" s="1502" t="s">
        <v>1894</v>
      </c>
      <c r="D195" s="121"/>
      <c r="E195" s="121"/>
      <c r="F195" s="121"/>
      <c r="G195" s="121"/>
      <c r="H195" s="121"/>
      <c r="I195" s="1509"/>
    </row>
    <row r="196" spans="2:9" ht="19.5" customHeight="1">
      <c r="B196" s="1992"/>
      <c r="C196" s="1502" t="s">
        <v>1895</v>
      </c>
      <c r="D196" s="121"/>
      <c r="E196" s="121"/>
      <c r="F196" s="121"/>
      <c r="G196" s="121"/>
      <c r="H196" s="121"/>
      <c r="I196" s="1509"/>
    </row>
    <row r="197" spans="2:9" ht="19.5" customHeight="1">
      <c r="B197" s="1992"/>
      <c r="C197" s="1502" t="s">
        <v>1896</v>
      </c>
      <c r="D197" s="121"/>
      <c r="E197" s="121"/>
      <c r="F197" s="121"/>
      <c r="G197" s="121"/>
      <c r="H197" s="121"/>
      <c r="I197" s="1509"/>
    </row>
    <row r="198" spans="2:9" ht="19.5" customHeight="1">
      <c r="B198" s="1992"/>
      <c r="C198" s="1558" t="s">
        <v>1897</v>
      </c>
      <c r="D198" s="121"/>
      <c r="E198" s="121"/>
      <c r="F198" s="121"/>
      <c r="G198" s="121"/>
      <c r="H198" s="121"/>
      <c r="I198" s="1509"/>
    </row>
    <row r="199" spans="2:9" ht="19.5" customHeight="1">
      <c r="B199" s="1992"/>
      <c r="C199" s="1503" t="s">
        <v>1898</v>
      </c>
      <c r="D199" s="1092"/>
      <c r="E199" s="1092"/>
      <c r="F199" s="1092"/>
      <c r="G199" s="1092"/>
      <c r="H199" s="1092"/>
      <c r="I199" s="1510"/>
    </row>
    <row r="200" spans="2:9" ht="19.5" customHeight="1">
      <c r="B200" s="1980" t="s">
        <v>1652</v>
      </c>
      <c r="C200" s="1502" t="s">
        <v>1899</v>
      </c>
      <c r="D200" s="1500"/>
      <c r="E200" s="1500"/>
      <c r="F200" s="1500"/>
      <c r="G200" s="1500"/>
      <c r="H200" s="1500"/>
      <c r="I200" s="1508"/>
    </row>
    <row r="201" spans="2:9" ht="19.5" customHeight="1">
      <c r="B201" s="1980"/>
      <c r="C201" s="1502" t="s">
        <v>1900</v>
      </c>
      <c r="D201" s="121"/>
      <c r="E201" s="121"/>
      <c r="F201" s="121"/>
      <c r="G201" s="121"/>
      <c r="H201" s="121"/>
      <c r="I201" s="1509"/>
    </row>
    <row r="202" spans="2:9" ht="19.5" customHeight="1">
      <c r="B202" s="1980"/>
      <c r="C202" s="1502" t="s">
        <v>1793</v>
      </c>
      <c r="D202" s="121"/>
      <c r="E202" s="121"/>
      <c r="F202" s="121"/>
      <c r="G202" s="121"/>
      <c r="H202" s="121"/>
      <c r="I202" s="1509"/>
    </row>
    <row r="203" spans="2:9" ht="19.5" customHeight="1">
      <c r="B203" s="1980"/>
      <c r="C203" s="1502" t="s">
        <v>1794</v>
      </c>
      <c r="D203" s="121"/>
      <c r="E203" s="121"/>
      <c r="F203" s="121"/>
      <c r="G203" s="121"/>
      <c r="H203" s="121"/>
      <c r="I203" s="1509"/>
    </row>
    <row r="204" spans="2:9" ht="19.5" customHeight="1">
      <c r="B204" s="1980"/>
      <c r="C204" s="1502" t="s">
        <v>1901</v>
      </c>
      <c r="D204" s="121"/>
      <c r="E204" s="121"/>
      <c r="F204" s="121"/>
      <c r="G204" s="121"/>
      <c r="H204" s="121"/>
      <c r="I204" s="1509"/>
    </row>
    <row r="205" spans="2:9" ht="19.5" customHeight="1">
      <c r="B205" s="1980"/>
      <c r="C205" s="1502" t="s">
        <v>1902</v>
      </c>
      <c r="D205" s="121"/>
      <c r="E205" s="121"/>
      <c r="F205" s="121"/>
      <c r="G205" s="121"/>
      <c r="H205" s="121"/>
      <c r="I205" s="1509"/>
    </row>
    <row r="206" spans="2:9" ht="19.5" customHeight="1">
      <c r="B206" s="1980"/>
      <c r="C206" s="1502" t="s">
        <v>1903</v>
      </c>
      <c r="D206" s="121"/>
      <c r="E206" s="121"/>
      <c r="F206" s="121"/>
      <c r="G206" s="121"/>
      <c r="H206" s="121"/>
      <c r="I206" s="1509"/>
    </row>
    <row r="207" spans="2:9" ht="19.5" customHeight="1">
      <c r="B207" s="2000"/>
      <c r="C207" s="1503" t="s">
        <v>1904</v>
      </c>
      <c r="D207" s="1502" t="s">
        <v>1905</v>
      </c>
      <c r="E207" s="1092"/>
      <c r="F207" s="1092"/>
      <c r="G207" s="1092"/>
      <c r="H207" s="1092"/>
      <c r="I207" s="1510"/>
    </row>
    <row r="208" spans="2:9" ht="19.5" customHeight="1">
      <c r="B208" s="1980" t="s">
        <v>1693</v>
      </c>
      <c r="D208" s="1555"/>
      <c r="E208" s="1555"/>
      <c r="F208" s="1555"/>
      <c r="G208" s="1555"/>
      <c r="H208" s="1555"/>
      <c r="I208" s="1556"/>
    </row>
    <row r="209" spans="2:9" ht="19.5" customHeight="1">
      <c r="B209" s="1980"/>
      <c r="C209" s="1502" t="s">
        <v>72</v>
      </c>
      <c r="D209" s="1511"/>
      <c r="E209" s="1511"/>
      <c r="F209" s="1511"/>
      <c r="G209" s="1511"/>
      <c r="H209" s="1511"/>
      <c r="I209" s="1512"/>
    </row>
    <row r="210" spans="2:9" ht="19.5" customHeight="1">
      <c r="B210" s="1980"/>
      <c r="C210" s="1093" t="s">
        <v>1813</v>
      </c>
      <c r="D210" s="1511"/>
      <c r="E210" s="1511"/>
      <c r="F210" s="1511"/>
      <c r="G210" s="1511"/>
      <c r="H210" s="1511"/>
      <c r="I210" s="1512"/>
    </row>
    <row r="211" spans="2:9" ht="19.5" customHeight="1">
      <c r="B211" s="1980"/>
      <c r="C211" s="1502" t="s">
        <v>1814</v>
      </c>
      <c r="D211" s="1502" t="s">
        <v>1906</v>
      </c>
      <c r="E211" s="1511"/>
      <c r="F211" s="1511"/>
      <c r="G211" s="1511"/>
      <c r="H211" s="1511"/>
      <c r="I211" s="1512"/>
    </row>
    <row r="212" spans="2:9" ht="19.5" customHeight="1">
      <c r="B212" s="1980"/>
      <c r="C212" s="1093" t="s">
        <v>1856</v>
      </c>
      <c r="D212" s="1511"/>
      <c r="E212" s="1511"/>
      <c r="F212" s="1511"/>
      <c r="G212" s="1511"/>
      <c r="H212" s="1511"/>
      <c r="I212" s="1512"/>
    </row>
    <row r="213" spans="2:9" ht="19.5" customHeight="1">
      <c r="B213" s="1980"/>
      <c r="C213" s="1093" t="s">
        <v>107</v>
      </c>
      <c r="D213" s="1511"/>
      <c r="E213" s="1511"/>
      <c r="F213" s="1511"/>
      <c r="G213" s="1511"/>
      <c r="H213" s="1511"/>
      <c r="I213" s="1512"/>
    </row>
    <row r="214" spans="2:9" ht="19.5" customHeight="1">
      <c r="B214" s="1980"/>
      <c r="C214" s="1502" t="s">
        <v>1857</v>
      </c>
      <c r="D214" s="1511"/>
      <c r="E214" s="1511"/>
      <c r="F214" s="1511"/>
      <c r="G214" s="1511"/>
      <c r="H214" s="1511"/>
      <c r="I214" s="1512"/>
    </row>
    <row r="215" spans="2:9" ht="19.5" customHeight="1">
      <c r="B215" s="1980"/>
      <c r="C215" s="1502" t="s">
        <v>1858</v>
      </c>
      <c r="D215" s="1511"/>
      <c r="E215" s="1511"/>
      <c r="F215" s="1511"/>
      <c r="G215" s="1511"/>
      <c r="H215" s="1511"/>
      <c r="I215" s="1512"/>
    </row>
    <row r="216" spans="2:9" ht="19.5" customHeight="1">
      <c r="B216" s="1980"/>
      <c r="C216" s="2058" t="s">
        <v>1907</v>
      </c>
      <c r="D216" s="2059"/>
      <c r="E216" s="1511"/>
      <c r="F216" s="1511"/>
      <c r="G216" s="1511"/>
      <c r="H216" s="1511"/>
      <c r="I216" s="1512"/>
    </row>
    <row r="217" spans="2:9" ht="19.5" customHeight="1">
      <c r="B217" s="2000"/>
      <c r="C217" s="1575" t="s">
        <v>1737</v>
      </c>
      <c r="D217" s="1514"/>
      <c r="E217" s="1514"/>
      <c r="F217" s="1514"/>
      <c r="G217" s="1514"/>
      <c r="H217" s="1514"/>
      <c r="I217" s="1515"/>
    </row>
    <row r="218" spans="2:9" ht="18" customHeight="1"/>
    <row r="219" spans="2:9" ht="18" customHeight="1"/>
    <row r="220" spans="2:9" ht="18" customHeight="1"/>
    <row r="221" spans="2:9" ht="18" customHeight="1"/>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sheetData>
  <mergeCells count="52">
    <mergeCell ref="B208:B217"/>
    <mergeCell ref="B146:B153"/>
    <mergeCell ref="C146:G153"/>
    <mergeCell ref="B154:B163"/>
    <mergeCell ref="C154:G163"/>
    <mergeCell ref="B165:B170"/>
    <mergeCell ref="B171:B175"/>
    <mergeCell ref="B176:B180"/>
    <mergeCell ref="B181:B184"/>
    <mergeCell ref="B185:B190"/>
    <mergeCell ref="B191:B199"/>
    <mergeCell ref="B200:B207"/>
    <mergeCell ref="C216:D216"/>
    <mergeCell ref="B126:B128"/>
    <mergeCell ref="C126:G128"/>
    <mergeCell ref="C130:G134"/>
    <mergeCell ref="B133:B135"/>
    <mergeCell ref="B136:B145"/>
    <mergeCell ref="C136:G144"/>
    <mergeCell ref="B120:B125"/>
    <mergeCell ref="C121:F123"/>
    <mergeCell ref="B84:B90"/>
    <mergeCell ref="C84:I90"/>
    <mergeCell ref="C91:I91"/>
    <mergeCell ref="B92:B97"/>
    <mergeCell ref="C92:I97"/>
    <mergeCell ref="B98:B106"/>
    <mergeCell ref="B107:I107"/>
    <mergeCell ref="B108:B112"/>
    <mergeCell ref="C108:H112"/>
    <mergeCell ref="B113:B119"/>
    <mergeCell ref="C113:H119"/>
    <mergeCell ref="B77:B83"/>
    <mergeCell ref="C77:I82"/>
    <mergeCell ref="F15:H15"/>
    <mergeCell ref="F17:I17"/>
    <mergeCell ref="B23:B24"/>
    <mergeCell ref="C23:C24"/>
    <mergeCell ref="D23:D24"/>
    <mergeCell ref="E23:E24"/>
    <mergeCell ref="B54:B60"/>
    <mergeCell ref="C54:I59"/>
    <mergeCell ref="B61:B66"/>
    <mergeCell ref="B67:B73"/>
    <mergeCell ref="B74:B76"/>
    <mergeCell ref="B1:I1"/>
    <mergeCell ref="B7:E7"/>
    <mergeCell ref="F7:I7"/>
    <mergeCell ref="B11:B12"/>
    <mergeCell ref="C11:C12"/>
    <mergeCell ref="D11:D12"/>
    <mergeCell ref="E11:E12"/>
  </mergeCells>
  <pageMargins left="0.7" right="0.7" top="0.75" bottom="0.75" header="0" footer="0"/>
  <pageSetup paperSize="9"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9560A-D285-494D-93E4-120CDFF6492C}">
  <sheetPr codeName="Hoja188">
    <tabColor rgb="FFFFFF00"/>
    <pageSetUpPr fitToPage="1"/>
  </sheetPr>
  <dimension ref="B1:I1082"/>
  <sheetViews>
    <sheetView showGridLines="0" workbookViewId="0">
      <selection activeCell="C92" sqref="C92:I97"/>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v>46270</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1908</v>
      </c>
      <c r="D8" s="141" t="s">
        <v>1908</v>
      </c>
      <c r="E8" s="141" t="s">
        <v>1908</v>
      </c>
      <c r="F8" s="13" t="s">
        <v>1638</v>
      </c>
      <c r="G8" s="8"/>
      <c r="H8" s="9"/>
      <c r="I8" s="9"/>
    </row>
    <row r="9" spans="2:9" ht="14.25" customHeight="1">
      <c r="B9" s="6" t="s">
        <v>1639</v>
      </c>
      <c r="C9" s="137" t="s">
        <v>1909</v>
      </c>
      <c r="D9" s="137" t="s">
        <v>1910</v>
      </c>
      <c r="E9" s="137" t="s">
        <v>1910</v>
      </c>
      <c r="F9" s="13" t="s">
        <v>1642</v>
      </c>
      <c r="G9" s="96">
        <v>0</v>
      </c>
      <c r="H9" s="96">
        <v>0</v>
      </c>
      <c r="I9" s="96">
        <v>0</v>
      </c>
    </row>
    <row r="10" spans="2:9" ht="14.25" customHeight="1">
      <c r="B10" s="10" t="s">
        <v>56</v>
      </c>
      <c r="C10" s="142"/>
      <c r="D10" s="142"/>
      <c r="E10" s="142"/>
      <c r="F10" s="13" t="s">
        <v>1643</v>
      </c>
      <c r="G10" s="1465">
        <v>0.64</v>
      </c>
      <c r="H10" s="1465">
        <v>0.46</v>
      </c>
      <c r="I10" s="1465">
        <v>0.4</v>
      </c>
    </row>
    <row r="11" spans="2:9" ht="14.25" customHeight="1">
      <c r="B11" s="1976" t="s">
        <v>1644</v>
      </c>
      <c r="C11" s="1977">
        <v>980</v>
      </c>
      <c r="D11" s="1977">
        <v>1230</v>
      </c>
      <c r="E11" s="1977">
        <v>3411</v>
      </c>
      <c r="F11" s="6" t="s">
        <v>1645</v>
      </c>
      <c r="G11" s="1465">
        <v>0.5</v>
      </c>
      <c r="H11" s="1465">
        <v>0.38</v>
      </c>
      <c r="I11" s="1465">
        <v>0.5</v>
      </c>
    </row>
    <row r="12" spans="2:9" ht="14.25" customHeight="1">
      <c r="B12" s="1976"/>
      <c r="C12" s="1977"/>
      <c r="D12" s="1977"/>
      <c r="E12" s="1977"/>
      <c r="F12" s="6" t="s">
        <v>1646</v>
      </c>
      <c r="G12" s="691">
        <v>8.1999999999999993</v>
      </c>
      <c r="H12" s="691">
        <v>8.3000000000000007</v>
      </c>
      <c r="I12" s="1574"/>
    </row>
    <row r="13" spans="2:9" ht="14.25" customHeight="1">
      <c r="B13" s="6" t="s">
        <v>1647</v>
      </c>
      <c r="C13" s="8"/>
      <c r="D13" s="8"/>
      <c r="E13" s="8"/>
      <c r="F13" s="6" t="s">
        <v>1648</v>
      </c>
      <c r="G13" s="691">
        <v>62.8</v>
      </c>
      <c r="H13" s="691">
        <v>64</v>
      </c>
      <c r="I13" s="691"/>
    </row>
    <row r="14" spans="2:9" ht="14.25" customHeight="1">
      <c r="B14" s="7">
        <v>1</v>
      </c>
      <c r="C14" s="7">
        <v>2</v>
      </c>
      <c r="D14" s="7">
        <v>1</v>
      </c>
      <c r="E14" s="7">
        <v>3</v>
      </c>
      <c r="F14" s="6" t="s">
        <v>1649</v>
      </c>
      <c r="G14" s="138">
        <v>1.74E-3</v>
      </c>
      <c r="H14" s="138">
        <v>1.5399999999999999E-3</v>
      </c>
      <c r="I14" s="138"/>
    </row>
    <row r="15" spans="2:9" ht="14.25" customHeight="1">
      <c r="B15" s="7">
        <v>2</v>
      </c>
      <c r="C15" s="7">
        <v>4</v>
      </c>
      <c r="D15" s="7">
        <v>1</v>
      </c>
      <c r="E15" s="7">
        <v>3</v>
      </c>
      <c r="F15" s="1990" t="s">
        <v>1650</v>
      </c>
      <c r="G15" s="1990"/>
      <c r="H15" s="1990"/>
      <c r="I15" s="12">
        <f>+G16+H16+I16</f>
        <v>7279</v>
      </c>
    </row>
    <row r="16" spans="2:9" ht="14.25" customHeight="1">
      <c r="B16" s="7">
        <v>3</v>
      </c>
      <c r="C16" s="7">
        <v>4</v>
      </c>
      <c r="D16" s="7">
        <v>1</v>
      </c>
      <c r="E16" s="7">
        <v>1</v>
      </c>
      <c r="F16" s="4" t="s">
        <v>1651</v>
      </c>
      <c r="G16" s="14">
        <v>7279</v>
      </c>
      <c r="H16" s="14"/>
      <c r="I16" s="11"/>
    </row>
    <row r="17" spans="2:9" ht="14.25" customHeight="1">
      <c r="B17" s="7">
        <v>4</v>
      </c>
      <c r="C17" s="7">
        <v>3</v>
      </c>
      <c r="D17" s="7">
        <v>1</v>
      </c>
      <c r="E17" s="7">
        <v>1</v>
      </c>
      <c r="F17" s="1975" t="s">
        <v>1652</v>
      </c>
      <c r="G17" s="1975"/>
      <c r="H17" s="1975"/>
      <c r="I17" s="1975"/>
    </row>
    <row r="18" spans="2:9" ht="14.25" customHeight="1">
      <c r="B18" s="7">
        <v>5</v>
      </c>
      <c r="C18" s="7">
        <v>2</v>
      </c>
      <c r="D18" s="7">
        <v>1</v>
      </c>
      <c r="E18" s="7">
        <v>1</v>
      </c>
      <c r="F18" s="6" t="s">
        <v>1653</v>
      </c>
      <c r="G18" s="97" t="s">
        <v>1911</v>
      </c>
      <c r="H18" s="97" t="s">
        <v>1655</v>
      </c>
      <c r="I18" s="1578" t="s">
        <v>1912</v>
      </c>
    </row>
    <row r="19" spans="2:9" ht="14.25" customHeight="1">
      <c r="B19" s="7">
        <v>6</v>
      </c>
      <c r="C19" s="7">
        <v>4</v>
      </c>
      <c r="D19" s="7">
        <v>1</v>
      </c>
      <c r="E19" s="7">
        <v>1</v>
      </c>
      <c r="F19" s="6" t="s">
        <v>1657</v>
      </c>
      <c r="G19" s="691">
        <v>11</v>
      </c>
      <c r="H19" s="691">
        <v>10</v>
      </c>
      <c r="I19" s="691">
        <v>11</v>
      </c>
    </row>
    <row r="20" spans="2:9" ht="14.25" customHeight="1">
      <c r="B20" s="7">
        <v>7</v>
      </c>
      <c r="C20" s="7">
        <v>3</v>
      </c>
      <c r="D20" s="7">
        <v>1</v>
      </c>
      <c r="E20" s="7">
        <v>1</v>
      </c>
      <c r="F20" s="6" t="s">
        <v>1658</v>
      </c>
      <c r="G20" s="691">
        <v>12</v>
      </c>
      <c r="H20" s="691">
        <v>11</v>
      </c>
      <c r="I20" s="691">
        <v>12</v>
      </c>
    </row>
    <row r="21" spans="2:9" ht="14.25" customHeight="1">
      <c r="B21" s="7">
        <v>8</v>
      </c>
      <c r="C21" s="7">
        <v>2</v>
      </c>
      <c r="D21" s="7">
        <v>1</v>
      </c>
      <c r="E21" s="7">
        <v>1</v>
      </c>
      <c r="F21" s="6" t="s">
        <v>1659</v>
      </c>
      <c r="G21" s="691">
        <v>17</v>
      </c>
      <c r="H21" s="691">
        <v>16</v>
      </c>
      <c r="I21" s="691">
        <v>16</v>
      </c>
    </row>
    <row r="22" spans="2:9" ht="14.25" customHeight="1">
      <c r="B22" s="7">
        <v>9</v>
      </c>
      <c r="C22" s="7">
        <v>3</v>
      </c>
      <c r="D22" s="7">
        <v>2</v>
      </c>
      <c r="E22" s="7">
        <v>2</v>
      </c>
      <c r="F22" s="6" t="s">
        <v>1660</v>
      </c>
      <c r="G22" s="691">
        <v>7.25</v>
      </c>
      <c r="H22" s="691">
        <v>7.3</v>
      </c>
      <c r="I22" s="691">
        <v>7.27</v>
      </c>
    </row>
    <row r="23" spans="2:9" ht="20.25" customHeight="1">
      <c r="B23" s="1976" t="s">
        <v>476</v>
      </c>
      <c r="C23" s="1991" t="s">
        <v>1865</v>
      </c>
      <c r="D23" s="1991" t="s">
        <v>1865</v>
      </c>
      <c r="E23" s="1991" t="s">
        <v>1865</v>
      </c>
      <c r="F23" s="13" t="s">
        <v>1662</v>
      </c>
      <c r="G23" s="691">
        <v>600</v>
      </c>
      <c r="H23" s="691">
        <v>580</v>
      </c>
      <c r="I23" s="691">
        <v>622</v>
      </c>
    </row>
    <row r="24" spans="2:9" ht="14.25" customHeight="1">
      <c r="B24" s="1976"/>
      <c r="C24" s="1991"/>
      <c r="D24" s="1991"/>
      <c r="E24" s="1991"/>
      <c r="F24" s="6" t="s">
        <v>1663</v>
      </c>
      <c r="G24" s="691">
        <v>3.8</v>
      </c>
      <c r="H24" s="691">
        <v>4.7300000000000004</v>
      </c>
      <c r="I24" s="691">
        <v>4.8499999999999996</v>
      </c>
    </row>
    <row r="25" spans="2:9" ht="27.75" customHeight="1">
      <c r="B25" s="7" t="s">
        <v>1664</v>
      </c>
      <c r="C25" s="823" t="s">
        <v>1665</v>
      </c>
      <c r="D25" s="823" t="s">
        <v>1665</v>
      </c>
      <c r="E25" s="823" t="s">
        <v>1665</v>
      </c>
      <c r="F25" s="6" t="s">
        <v>1666</v>
      </c>
      <c r="G25" s="691">
        <v>360</v>
      </c>
      <c r="H25" s="691">
        <v>412</v>
      </c>
      <c r="I25" s="691">
        <v>420</v>
      </c>
    </row>
    <row r="26" spans="2:9" ht="14.25" customHeight="1">
      <c r="B26" s="7"/>
      <c r="C26" s="824"/>
      <c r="D26" s="7"/>
      <c r="E26" s="7"/>
      <c r="F26" s="6" t="s">
        <v>1667</v>
      </c>
      <c r="G26" s="1466">
        <v>978</v>
      </c>
      <c r="H26" s="1466">
        <v>964</v>
      </c>
      <c r="I26" s="1466">
        <v>960</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1673</v>
      </c>
      <c r="D29" s="206" t="s">
        <v>1866</v>
      </c>
      <c r="E29" s="206" t="s">
        <v>1866</v>
      </c>
      <c r="F29" s="4" t="s">
        <v>1676</v>
      </c>
      <c r="G29" s="7" t="s">
        <v>1677</v>
      </c>
      <c r="H29" s="7" t="s">
        <v>1677</v>
      </c>
      <c r="I29" s="7" t="s">
        <v>1677</v>
      </c>
    </row>
    <row r="30" spans="2:9" ht="14.25" customHeight="1">
      <c r="B30" s="15" t="s">
        <v>1679</v>
      </c>
      <c r="C30" s="11" t="s">
        <v>1680</v>
      </c>
      <c r="D30" s="11" t="s">
        <v>1812</v>
      </c>
      <c r="E30" s="11" t="s">
        <v>1812</v>
      </c>
      <c r="F30" s="4" t="s">
        <v>1682</v>
      </c>
      <c r="G30" s="7">
        <v>118</v>
      </c>
      <c r="H30" s="7">
        <v>118</v>
      </c>
      <c r="I30" s="7">
        <v>119</v>
      </c>
    </row>
    <row r="31" spans="2:9" ht="14.25" customHeight="1">
      <c r="B31" s="15" t="s">
        <v>1683</v>
      </c>
      <c r="C31" s="6"/>
      <c r="D31" s="100"/>
      <c r="E31" s="100"/>
      <c r="F31" s="4" t="s">
        <v>1684</v>
      </c>
      <c r="G31" s="7">
        <v>2636</v>
      </c>
      <c r="H31" s="7">
        <v>2550</v>
      </c>
      <c r="I31" s="7">
        <v>2569</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2.15</v>
      </c>
      <c r="H33" s="7">
        <v>3.1</v>
      </c>
      <c r="I33" s="7">
        <v>2.1</v>
      </c>
    </row>
    <row r="34" spans="2:9" ht="14.25" customHeight="1">
      <c r="B34" s="15"/>
      <c r="C34" s="6"/>
      <c r="D34" s="6"/>
      <c r="E34" s="6"/>
      <c r="F34" s="4" t="s">
        <v>1688</v>
      </c>
      <c r="G34" s="6"/>
      <c r="H34" s="6"/>
      <c r="I34" s="6"/>
    </row>
    <row r="35" spans="2:9" ht="14.25" customHeight="1">
      <c r="B35" s="15"/>
      <c r="C35" s="6"/>
      <c r="D35" s="6"/>
      <c r="E35" s="6"/>
      <c r="F35" s="4" t="s">
        <v>1676</v>
      </c>
      <c r="G35" s="7" t="s">
        <v>1689</v>
      </c>
      <c r="H35" s="7" t="s">
        <v>1913</v>
      </c>
      <c r="I35" s="7" t="s">
        <v>1913</v>
      </c>
    </row>
    <row r="36" spans="2:9" ht="14.25" customHeight="1">
      <c r="B36" s="15"/>
      <c r="C36" s="6"/>
      <c r="D36" s="6"/>
      <c r="E36" s="6"/>
      <c r="F36" s="4" t="s">
        <v>1682</v>
      </c>
      <c r="G36" s="7">
        <v>109</v>
      </c>
      <c r="H36" s="7">
        <v>118</v>
      </c>
      <c r="I36" s="7">
        <v>115</v>
      </c>
    </row>
    <row r="37" spans="2:9" ht="14.25" customHeight="1">
      <c r="B37" s="15" t="s">
        <v>1690</v>
      </c>
      <c r="C37" s="6"/>
      <c r="D37" s="6"/>
      <c r="E37" s="6"/>
      <c r="F37" s="4" t="s">
        <v>1684</v>
      </c>
      <c r="G37" s="7">
        <v>2640</v>
      </c>
      <c r="H37" s="7">
        <v>2790</v>
      </c>
      <c r="I37" s="7">
        <v>2985</v>
      </c>
    </row>
    <row r="38" spans="2:9" ht="14.25" customHeight="1">
      <c r="B38" s="6"/>
      <c r="C38" s="6"/>
      <c r="D38" s="6"/>
      <c r="E38" s="6"/>
      <c r="F38" s="4" t="s">
        <v>1685</v>
      </c>
      <c r="G38" s="7" t="s">
        <v>1691</v>
      </c>
      <c r="H38" s="7" t="s">
        <v>1691</v>
      </c>
      <c r="I38" s="7" t="s">
        <v>1691</v>
      </c>
    </row>
    <row r="39" spans="2:9" ht="14.25" customHeight="1">
      <c r="B39" s="6"/>
      <c r="C39" s="173"/>
      <c r="D39" s="173"/>
      <c r="E39" s="173"/>
      <c r="F39" s="4" t="s">
        <v>1692</v>
      </c>
      <c r="G39" s="6"/>
      <c r="H39" s="6"/>
      <c r="I39" s="6"/>
    </row>
    <row r="40" spans="2:9" ht="14.25" customHeight="1">
      <c r="B40" s="99" t="s">
        <v>1693</v>
      </c>
      <c r="C40" s="5"/>
      <c r="D40" s="5"/>
      <c r="E40" s="1571"/>
      <c r="F40" s="954" t="s">
        <v>1676</v>
      </c>
      <c r="G40" s="7" t="s">
        <v>1694</v>
      </c>
      <c r="H40" s="7" t="s">
        <v>1694</v>
      </c>
      <c r="I40" s="7" t="s">
        <v>1694</v>
      </c>
    </row>
    <row r="41" spans="2:9" ht="14.25" customHeight="1">
      <c r="B41" s="102" t="s">
        <v>44</v>
      </c>
      <c r="C41" s="1573" t="s">
        <v>72</v>
      </c>
      <c r="D41" s="1573" t="s">
        <v>72</v>
      </c>
      <c r="E41" s="1573" t="s">
        <v>72</v>
      </c>
      <c r="F41" s="954" t="s">
        <v>1676</v>
      </c>
      <c r="G41" s="7" t="s">
        <v>1697</v>
      </c>
      <c r="H41" s="7" t="s">
        <v>1867</v>
      </c>
      <c r="I41" s="7" t="s">
        <v>1867</v>
      </c>
    </row>
    <row r="42" spans="2:9" ht="14.25" customHeight="1">
      <c r="B42" s="102" t="s">
        <v>1698</v>
      </c>
      <c r="C42" s="1084" t="s">
        <v>1813</v>
      </c>
      <c r="D42" s="1084" t="s">
        <v>1813</v>
      </c>
      <c r="E42" s="1084" t="s">
        <v>1813</v>
      </c>
      <c r="F42" s="954" t="s">
        <v>1682</v>
      </c>
      <c r="G42" s="7">
        <v>40</v>
      </c>
      <c r="H42" s="7">
        <v>71</v>
      </c>
      <c r="I42" s="7">
        <v>68</v>
      </c>
    </row>
    <row r="43" spans="2:9" ht="14.25" customHeight="1">
      <c r="B43" s="102" t="s">
        <v>45</v>
      </c>
      <c r="C43" s="1573" t="s">
        <v>1814</v>
      </c>
      <c r="D43" s="1573" t="s">
        <v>1814</v>
      </c>
      <c r="E43" s="1573" t="s">
        <v>1814</v>
      </c>
      <c r="F43" s="954" t="s">
        <v>1682</v>
      </c>
      <c r="G43" s="7">
        <v>88</v>
      </c>
      <c r="H43" s="7">
        <v>50</v>
      </c>
      <c r="I43" s="7">
        <v>48</v>
      </c>
    </row>
    <row r="44" spans="2:9">
      <c r="B44" s="43" t="s">
        <v>1702</v>
      </c>
      <c r="C44" s="1577" t="s">
        <v>1868</v>
      </c>
      <c r="D44" s="1577" t="s">
        <v>1868</v>
      </c>
      <c r="E44" s="1577" t="s">
        <v>1868</v>
      </c>
      <c r="F44" s="954" t="s">
        <v>1704</v>
      </c>
      <c r="G44" s="7" t="s">
        <v>1705</v>
      </c>
      <c r="H44" s="7" t="s">
        <v>1705</v>
      </c>
      <c r="I44" s="7" t="s">
        <v>1705</v>
      </c>
    </row>
    <row r="45" spans="2:9" ht="14.25" customHeight="1">
      <c r="B45" s="956" t="s">
        <v>1706</v>
      </c>
      <c r="C45" s="1540"/>
      <c r="D45" s="1537"/>
      <c r="E45" s="1537"/>
      <c r="F45" s="142" t="s">
        <v>1708</v>
      </c>
      <c r="G45" s="6"/>
      <c r="H45" s="6"/>
      <c r="I45" s="6"/>
    </row>
    <row r="46" spans="2:9" ht="14.25" customHeight="1">
      <c r="B46" s="102" t="s">
        <v>1709</v>
      </c>
      <c r="C46" s="1538">
        <v>48000</v>
      </c>
      <c r="D46" s="1538">
        <v>48000</v>
      </c>
      <c r="E46" s="1538">
        <v>48000</v>
      </c>
      <c r="F46" s="954" t="s">
        <v>1710</v>
      </c>
      <c r="G46" s="59" t="s">
        <v>1472</v>
      </c>
      <c r="H46" s="59" t="s">
        <v>1869</v>
      </c>
      <c r="I46" s="59" t="s">
        <v>1869</v>
      </c>
    </row>
    <row r="47" spans="2:9" ht="14.25" customHeight="1">
      <c r="B47" s="102" t="s">
        <v>44</v>
      </c>
      <c r="C47" s="1533"/>
      <c r="D47" s="955"/>
      <c r="E47" s="955"/>
      <c r="F47" s="973" t="s">
        <v>1682</v>
      </c>
      <c r="G47" s="972">
        <v>127</v>
      </c>
      <c r="H47" s="972"/>
      <c r="I47" s="972"/>
    </row>
    <row r="48" spans="2:9" ht="14.25" customHeight="1">
      <c r="B48" s="102" t="s">
        <v>1698</v>
      </c>
      <c r="C48" s="1534"/>
      <c r="D48" s="141"/>
      <c r="E48" s="141"/>
      <c r="F48" s="973" t="s">
        <v>1684</v>
      </c>
      <c r="G48" s="972">
        <v>1410</v>
      </c>
      <c r="H48" s="972"/>
      <c r="I48" s="972"/>
    </row>
    <row r="49" spans="2:9" ht="14.25" customHeight="1">
      <c r="B49" s="102" t="s">
        <v>45</v>
      </c>
      <c r="C49" s="1540"/>
      <c r="D49" s="1084"/>
      <c r="E49" s="1084"/>
      <c r="F49" s="954" t="s">
        <v>1711</v>
      </c>
      <c r="G49" s="966">
        <v>31</v>
      </c>
      <c r="H49" s="966">
        <v>25</v>
      </c>
      <c r="I49" s="966">
        <v>28</v>
      </c>
    </row>
    <row r="50" spans="2:9" ht="14.25" customHeight="1">
      <c r="B50" s="6" t="s">
        <v>1702</v>
      </c>
      <c r="C50" s="1536"/>
      <c r="D50" s="966"/>
      <c r="E50" s="1539"/>
      <c r="F50" s="4" t="s">
        <v>1712</v>
      </c>
      <c r="G50" s="7">
        <v>31</v>
      </c>
      <c r="H50" s="7">
        <v>25</v>
      </c>
      <c r="I50" s="7"/>
    </row>
    <row r="51" spans="2:9" ht="14.25" customHeight="1">
      <c r="B51" s="60" t="s">
        <v>1706</v>
      </c>
      <c r="C51" s="1537"/>
      <c r="D51" s="1460"/>
      <c r="E51" s="1459"/>
      <c r="F51" s="954" t="s">
        <v>1713</v>
      </c>
      <c r="G51" s="7">
        <v>17</v>
      </c>
      <c r="H51" s="7">
        <v>15</v>
      </c>
      <c r="I51" s="7">
        <v>17</v>
      </c>
    </row>
    <row r="52" spans="2:9" ht="14.25" customHeight="1">
      <c r="B52" s="6" t="s">
        <v>1709</v>
      </c>
      <c r="C52" s="1538"/>
      <c r="D52" s="1483"/>
      <c r="E52" s="1484"/>
      <c r="F52" s="1485" t="s">
        <v>1714</v>
      </c>
      <c r="G52" s="59">
        <v>5</v>
      </c>
      <c r="H52" s="59">
        <v>5</v>
      </c>
      <c r="I52" s="59">
        <v>5</v>
      </c>
    </row>
    <row r="53" spans="2:9" ht="14.25" customHeight="1">
      <c r="B53" s="136" t="s">
        <v>1715</v>
      </c>
      <c r="C53" s="1480"/>
      <c r="D53" s="1481"/>
      <c r="E53" s="1481"/>
      <c r="F53" s="1481"/>
      <c r="G53" s="1481"/>
      <c r="H53" s="1481"/>
      <c r="I53" s="1482"/>
    </row>
    <row r="54" spans="2:9" ht="15" customHeight="1">
      <c r="B54" s="1992" t="s">
        <v>1634</v>
      </c>
      <c r="C54" s="1994" t="s">
        <v>1914</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22.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1915</v>
      </c>
      <c r="D61" s="2061"/>
      <c r="E61" s="2061"/>
      <c r="F61" s="2061"/>
      <c r="G61" s="2061"/>
      <c r="H61" s="2061"/>
      <c r="I61" s="2062"/>
    </row>
    <row r="62" spans="2:9" ht="25.5" customHeight="1">
      <c r="B62" s="1980"/>
      <c r="C62" s="2063"/>
      <c r="D62" s="2064"/>
      <c r="E62" s="2064"/>
      <c r="F62" s="2064"/>
      <c r="G62" s="2064"/>
      <c r="H62" s="2064"/>
      <c r="I62" s="2065"/>
    </row>
    <row r="63" spans="2:9" ht="25.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customHeight="1">
      <c r="B66" s="2000"/>
      <c r="C66" s="2066"/>
      <c r="D66" s="2067"/>
      <c r="E66" s="2067"/>
      <c r="F66" s="2067"/>
      <c r="G66" s="2067"/>
      <c r="H66" s="2067"/>
      <c r="I66" s="2068"/>
    </row>
    <row r="67" spans="2:9" ht="19.5" customHeight="1">
      <c r="B67" s="2001" t="s">
        <v>1721</v>
      </c>
      <c r="C67" s="2069" t="s">
        <v>1916</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t="s">
        <v>1744</v>
      </c>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1917</v>
      </c>
      <c r="D77" s="1982"/>
      <c r="E77" s="1982"/>
      <c r="F77" s="1982"/>
      <c r="G77" s="1982"/>
      <c r="H77" s="1982"/>
      <c r="I77" s="1983"/>
    </row>
    <row r="78" spans="2:9" ht="57" customHeight="1">
      <c r="B78" s="1979"/>
      <c r="C78" s="1984"/>
      <c r="D78" s="1985"/>
      <c r="E78" s="1985"/>
      <c r="F78" s="1985"/>
      <c r="G78" s="1985"/>
      <c r="H78" s="1985"/>
      <c r="I78" s="1986"/>
    </row>
    <row r="79" spans="2:9" ht="51.75" customHeight="1">
      <c r="B79" s="1979"/>
      <c r="C79" s="1984"/>
      <c r="D79" s="1985"/>
      <c r="E79" s="1985"/>
      <c r="F79" s="1985"/>
      <c r="G79" s="1985"/>
      <c r="H79" s="1985"/>
      <c r="I79" s="1986"/>
    </row>
    <row r="80" spans="2:9" ht="31.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1918</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72.75"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c r="D91" s="2014"/>
      <c r="E91" s="2014"/>
      <c r="F91" s="2014"/>
      <c r="G91" s="2014"/>
      <c r="H91" s="2014"/>
      <c r="I91" s="2015"/>
    </row>
    <row r="92" spans="2:9" ht="19.5" customHeight="1">
      <c r="B92" s="1993" t="s">
        <v>1669</v>
      </c>
      <c r="C92" s="1981"/>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81" customHeight="1">
      <c r="B95" s="1980"/>
      <c r="C95" s="1984"/>
      <c r="D95" s="1985"/>
      <c r="E95" s="1985"/>
      <c r="F95" s="1985"/>
      <c r="G95" s="1985"/>
      <c r="H95" s="1985"/>
      <c r="I95" s="1986"/>
    </row>
    <row r="96" spans="2:9" ht="33.75" customHeight="1">
      <c r="B96" s="1980"/>
      <c r="C96" s="1984"/>
      <c r="D96" s="1985"/>
      <c r="E96" s="1985"/>
      <c r="F96" s="1985"/>
      <c r="G96" s="1985"/>
      <c r="H96" s="1985"/>
      <c r="I96" s="1986"/>
    </row>
    <row r="97" spans="2:9" ht="41.25" customHeight="1">
      <c r="B97" s="2000"/>
      <c r="C97" s="1987"/>
      <c r="D97" s="1988"/>
      <c r="E97" s="1988"/>
      <c r="F97" s="1988"/>
      <c r="G97" s="1988"/>
      <c r="H97" s="1988"/>
      <c r="I97" s="1989"/>
    </row>
    <row r="98" spans="2:9" ht="21.75" customHeight="1">
      <c r="B98" s="1980" t="s">
        <v>1693</v>
      </c>
      <c r="C98" s="2006" t="s">
        <v>1919</v>
      </c>
      <c r="D98" s="2007"/>
      <c r="E98" s="2007"/>
      <c r="F98" s="2007"/>
      <c r="G98" s="2007"/>
      <c r="H98" s="2007"/>
      <c r="I98" s="2078"/>
    </row>
    <row r="99" spans="2:9" ht="21.75" customHeight="1">
      <c r="B99" s="1980"/>
      <c r="C99" s="2008"/>
      <c r="D99" s="2009"/>
      <c r="E99" s="2009"/>
      <c r="F99" s="2009"/>
      <c r="G99" s="2009"/>
      <c r="H99" s="2009"/>
      <c r="I99" s="2079"/>
    </row>
    <row r="100" spans="2:9" ht="21.75" customHeight="1">
      <c r="B100" s="1980"/>
      <c r="C100" s="2008"/>
      <c r="D100" s="2009"/>
      <c r="E100" s="2009"/>
      <c r="F100" s="2009"/>
      <c r="G100" s="2009"/>
      <c r="H100" s="2009"/>
      <c r="I100" s="2079"/>
    </row>
    <row r="101" spans="2:9" ht="21.75" customHeight="1">
      <c r="B101" s="1980"/>
      <c r="C101" s="2008"/>
      <c r="D101" s="2009"/>
      <c r="E101" s="2009"/>
      <c r="F101" s="2009"/>
      <c r="G101" s="2009"/>
      <c r="H101" s="2009"/>
      <c r="I101" s="2079"/>
    </row>
    <row r="102" spans="2:9" ht="21.75" customHeight="1">
      <c r="B102" s="1980"/>
      <c r="C102" s="2008"/>
      <c r="D102" s="2009"/>
      <c r="E102" s="2009"/>
      <c r="F102" s="2009"/>
      <c r="G102" s="2009"/>
      <c r="H102" s="2009"/>
      <c r="I102" s="2079"/>
    </row>
    <row r="103" spans="2:9" ht="21.75" customHeight="1">
      <c r="B103" s="1980"/>
      <c r="C103" s="2008"/>
      <c r="D103" s="2009"/>
      <c r="E103" s="2009"/>
      <c r="F103" s="2009"/>
      <c r="G103" s="2009"/>
      <c r="H103" s="2009"/>
      <c r="I103" s="2079"/>
    </row>
    <row r="104" spans="2:9" ht="21.75" customHeight="1">
      <c r="B104" s="1980"/>
      <c r="C104" s="2008"/>
      <c r="D104" s="2009"/>
      <c r="E104" s="2009"/>
      <c r="F104" s="2009"/>
      <c r="G104" s="2009"/>
      <c r="H104" s="2009"/>
      <c r="I104" s="2079"/>
    </row>
    <row r="105" spans="2:9" ht="198" customHeight="1">
      <c r="B105" s="1980"/>
      <c r="C105" s="2008"/>
      <c r="D105" s="2009"/>
      <c r="E105" s="2009"/>
      <c r="F105" s="2009"/>
      <c r="G105" s="2009"/>
      <c r="H105" s="2009"/>
      <c r="I105" s="2079"/>
    </row>
    <row r="106" spans="2:9" ht="198.75" customHeight="1">
      <c r="B106" s="2000"/>
      <c r="C106" s="2011"/>
      <c r="D106" s="2012"/>
      <c r="E106" s="2012"/>
      <c r="F106" s="2012"/>
      <c r="G106" s="2012"/>
      <c r="H106" s="2012"/>
      <c r="I106" s="2080"/>
    </row>
    <row r="107" spans="2:9" ht="22.5" customHeight="1">
      <c r="B107" s="2003" t="s">
        <v>1738</v>
      </c>
      <c r="C107" s="2004"/>
      <c r="D107" s="2004"/>
      <c r="E107" s="2004"/>
      <c r="F107" s="2004"/>
      <c r="G107" s="2004"/>
      <c r="H107" s="2004"/>
      <c r="I107" s="2005"/>
    </row>
    <row r="108" spans="2:9" ht="20.25" customHeight="1">
      <c r="B108" s="1980" t="s">
        <v>1634</v>
      </c>
      <c r="C108" s="2006" t="s">
        <v>1920</v>
      </c>
      <c r="D108" s="2007"/>
      <c r="E108" s="2007"/>
      <c r="F108" s="2007"/>
      <c r="G108" s="2007"/>
      <c r="H108" s="2007"/>
      <c r="I108" s="1509"/>
    </row>
    <row r="109" spans="2:9" ht="110.25" customHeight="1">
      <c r="B109" s="1980"/>
      <c r="C109" s="2008"/>
      <c r="D109" s="2009"/>
      <c r="E109" s="2009"/>
      <c r="F109" s="2009"/>
      <c r="G109" s="2009"/>
      <c r="H109" s="2009"/>
      <c r="I109" s="1509"/>
    </row>
    <row r="110" spans="2:9" ht="20.25" customHeight="1">
      <c r="B110" s="1980"/>
      <c r="C110" s="2008"/>
      <c r="D110" s="2009"/>
      <c r="E110" s="2009"/>
      <c r="F110" s="2009"/>
      <c r="G110" s="2009"/>
      <c r="H110" s="2009"/>
      <c r="I110" s="1509"/>
    </row>
    <row r="111" spans="2:9" ht="20.25" customHeight="1">
      <c r="B111" s="1980"/>
      <c r="C111" s="2008"/>
      <c r="D111" s="2009"/>
      <c r="E111" s="2009"/>
      <c r="F111" s="2009"/>
      <c r="G111" s="2009"/>
      <c r="H111" s="2009"/>
      <c r="I111" s="1509"/>
    </row>
    <row r="112" spans="2:9" ht="20.25" customHeight="1">
      <c r="B112" s="2000"/>
      <c r="C112" s="2011"/>
      <c r="D112" s="2012"/>
      <c r="E112" s="2012"/>
      <c r="F112" s="2012"/>
      <c r="G112" s="2012"/>
      <c r="H112" s="2012"/>
      <c r="I112" s="1510"/>
    </row>
    <row r="113" spans="2:9" ht="23.25" customHeight="1">
      <c r="B113" s="1980" t="s">
        <v>1717</v>
      </c>
      <c r="C113" s="2029" t="s">
        <v>1921</v>
      </c>
      <c r="D113" s="2048"/>
      <c r="E113" s="2048"/>
      <c r="F113" s="2048"/>
      <c r="G113" s="2048"/>
      <c r="H113" s="2048"/>
      <c r="I113" s="1516"/>
    </row>
    <row r="114" spans="2:9" ht="23.25" customHeight="1">
      <c r="B114" s="1980"/>
      <c r="C114" s="2050"/>
      <c r="D114" s="2051"/>
      <c r="E114" s="2051"/>
      <c r="F114" s="2051"/>
      <c r="G114" s="2051"/>
      <c r="H114" s="2051"/>
      <c r="I114" s="1516"/>
    </row>
    <row r="115" spans="2:9" ht="23.25" customHeight="1">
      <c r="B115" s="1980"/>
      <c r="C115" s="2050"/>
      <c r="D115" s="2051"/>
      <c r="E115" s="2051"/>
      <c r="F115" s="2051"/>
      <c r="G115" s="2051"/>
      <c r="H115" s="2051"/>
      <c r="I115" s="1516"/>
    </row>
    <row r="116" spans="2:9" ht="23.25" customHeight="1">
      <c r="B116" s="1980"/>
      <c r="C116" s="2050"/>
      <c r="D116" s="2051"/>
      <c r="E116" s="2051"/>
      <c r="F116" s="2051"/>
      <c r="G116" s="2051"/>
      <c r="H116" s="2051"/>
      <c r="I116" s="1516"/>
    </row>
    <row r="117" spans="2:9" ht="23.25" customHeight="1">
      <c r="B117" s="1980"/>
      <c r="C117" s="2050"/>
      <c r="D117" s="2051"/>
      <c r="E117" s="2051"/>
      <c r="F117" s="2051"/>
      <c r="G117" s="2051"/>
      <c r="H117" s="2051"/>
      <c r="I117" s="1516"/>
    </row>
    <row r="118" spans="2:9" ht="23.25" customHeight="1">
      <c r="B118" s="1980"/>
      <c r="C118" s="2050"/>
      <c r="D118" s="2051"/>
      <c r="E118" s="2051"/>
      <c r="F118" s="2051"/>
      <c r="G118" s="2051"/>
      <c r="H118" s="2051"/>
      <c r="I118" s="1516"/>
    </row>
    <row r="119" spans="2:9" ht="23.25" customHeight="1">
      <c r="B119" s="2000"/>
      <c r="C119" s="2053"/>
      <c r="D119" s="2054"/>
      <c r="E119" s="2054"/>
      <c r="F119" s="2054"/>
      <c r="G119" s="2054"/>
      <c r="H119" s="2054"/>
      <c r="I119" s="1521"/>
    </row>
    <row r="120" spans="2:9" ht="22.5" customHeight="1">
      <c r="B120" s="2001" t="s">
        <v>1741</v>
      </c>
      <c r="C120" s="2029" t="s">
        <v>1922</v>
      </c>
      <c r="D120" s="2048"/>
      <c r="E120" s="2048"/>
      <c r="F120" s="2048"/>
      <c r="G120" s="2048"/>
      <c r="H120" s="1087"/>
      <c r="I120" s="1516"/>
    </row>
    <row r="121" spans="2:9" ht="48.75" customHeight="1">
      <c r="B121" s="2001"/>
      <c r="C121" s="2050"/>
      <c r="D121" s="2051"/>
      <c r="E121" s="2051"/>
      <c r="F121" s="2051"/>
      <c r="G121" s="2051"/>
      <c r="H121" s="1087"/>
      <c r="I121" s="1516"/>
    </row>
    <row r="122" spans="2:9" ht="34.5" customHeight="1">
      <c r="B122" s="2001"/>
      <c r="C122" s="2050"/>
      <c r="D122" s="2051"/>
      <c r="E122" s="2051"/>
      <c r="F122" s="2051"/>
      <c r="G122" s="2051"/>
      <c r="H122" s="1087"/>
      <c r="I122" s="1516"/>
    </row>
    <row r="123" spans="2:9" ht="22.5" customHeight="1">
      <c r="B123" s="2001"/>
      <c r="C123" s="2050"/>
      <c r="D123" s="2051"/>
      <c r="E123" s="2051"/>
      <c r="F123" s="2051"/>
      <c r="G123" s="2051"/>
      <c r="H123" s="1087"/>
      <c r="I123" s="1516"/>
    </row>
    <row r="124" spans="2:9" ht="22.5" customHeight="1">
      <c r="B124" s="2001"/>
      <c r="C124" s="2050"/>
      <c r="D124" s="2051"/>
      <c r="E124" s="2051"/>
      <c r="F124" s="2051"/>
      <c r="G124" s="2051"/>
      <c r="H124" s="694"/>
      <c r="I124" s="1505"/>
    </row>
    <row r="125" spans="2:9" ht="22.5" customHeight="1">
      <c r="B125" s="2001"/>
      <c r="C125" s="2053"/>
      <c r="D125" s="2054"/>
      <c r="E125" s="2054"/>
      <c r="F125" s="2054"/>
      <c r="G125" s="2054"/>
      <c r="H125" s="1506"/>
      <c r="I125" s="1507"/>
    </row>
    <row r="126" spans="2:9" ht="15.75" customHeight="1">
      <c r="B126" s="1993" t="s">
        <v>1743</v>
      </c>
      <c r="C126" s="2057"/>
      <c r="D126" s="2007"/>
      <c r="E126" s="2007"/>
      <c r="F126" s="2007"/>
      <c r="G126" s="2007"/>
      <c r="H126" s="1522"/>
      <c r="I126" s="1523"/>
    </row>
    <row r="127" spans="2:9" ht="16.5" customHeight="1">
      <c r="B127" s="1980"/>
      <c r="C127" s="2008"/>
      <c r="D127" s="2009"/>
      <c r="E127" s="2009"/>
      <c r="F127" s="2009"/>
      <c r="G127" s="2009"/>
      <c r="H127" s="1524"/>
      <c r="I127" s="1525"/>
    </row>
    <row r="128" spans="2:9" ht="17.25" customHeight="1">
      <c r="B128" s="2000"/>
      <c r="C128" s="2011"/>
      <c r="D128" s="2012"/>
      <c r="E128" s="2012"/>
      <c r="F128" s="2012"/>
      <c r="G128" s="2012"/>
      <c r="H128" s="1527"/>
      <c r="I128" s="1528"/>
    </row>
    <row r="129" spans="2:9" ht="17.25" customHeight="1">
      <c r="B129" s="1489"/>
      <c r="C129" s="1502"/>
      <c r="D129" s="1520"/>
      <c r="E129" s="1520"/>
      <c r="F129" s="1520"/>
      <c r="G129" s="1520"/>
      <c r="H129" s="1520"/>
      <c r="I129" s="1517"/>
    </row>
    <row r="130" spans="2:9" ht="63" customHeight="1">
      <c r="B130" s="1489"/>
      <c r="C130" s="2017" t="s">
        <v>1923</v>
      </c>
      <c r="D130" s="2009"/>
      <c r="E130" s="2009"/>
      <c r="F130" s="2009"/>
      <c r="G130" s="2009"/>
      <c r="H130" s="1520"/>
      <c r="I130" s="1517"/>
    </row>
    <row r="131" spans="2:9" ht="17.25" customHeight="1">
      <c r="B131" s="1489"/>
      <c r="C131" s="2008"/>
      <c r="D131" s="2009"/>
      <c r="E131" s="2009"/>
      <c r="F131" s="2009"/>
      <c r="G131" s="2009"/>
      <c r="H131" s="1520"/>
      <c r="I131" s="1517"/>
    </row>
    <row r="132" spans="2:9" ht="17.25" customHeight="1">
      <c r="B132" s="1489"/>
      <c r="C132" s="2008"/>
      <c r="D132" s="2009"/>
      <c r="E132" s="2009"/>
      <c r="F132" s="2009"/>
      <c r="G132" s="2009"/>
      <c r="H132" s="1520"/>
      <c r="I132" s="1517"/>
    </row>
    <row r="133" spans="2:9" ht="22.5" customHeight="1">
      <c r="B133" s="1980" t="s">
        <v>1635</v>
      </c>
      <c r="C133" s="2008"/>
      <c r="D133" s="2009"/>
      <c r="E133" s="2009"/>
      <c r="F133" s="2009"/>
      <c r="G133" s="2009"/>
      <c r="H133" s="1511"/>
      <c r="I133" s="1512"/>
    </row>
    <row r="134" spans="2:9" ht="22.5" customHeight="1">
      <c r="B134" s="1980"/>
      <c r="C134" s="2008"/>
      <c r="D134" s="2009"/>
      <c r="E134" s="2009"/>
      <c r="F134" s="2009"/>
      <c r="G134" s="2009"/>
      <c r="H134" s="1511"/>
      <c r="I134" s="1512"/>
    </row>
    <row r="135" spans="2:9" ht="22.5" customHeight="1">
      <c r="B135" s="2000"/>
      <c r="C135" s="1513"/>
      <c r="D135" s="1514"/>
      <c r="E135" s="1514"/>
      <c r="F135" s="1514"/>
      <c r="G135" s="1514"/>
      <c r="H135" s="1514"/>
      <c r="I135" s="1515"/>
    </row>
    <row r="136" spans="2:9" ht="18.75" customHeight="1">
      <c r="B136" s="1980" t="s">
        <v>1652</v>
      </c>
      <c r="C136" s="2006" t="s">
        <v>1924</v>
      </c>
      <c r="D136" s="2007"/>
      <c r="E136" s="2007"/>
      <c r="F136" s="2007"/>
      <c r="G136" s="2007"/>
      <c r="H136" s="1500"/>
      <c r="I136" s="1508"/>
    </row>
    <row r="137" spans="2:9" ht="18.75" customHeight="1">
      <c r="B137" s="1980"/>
      <c r="C137" s="2008"/>
      <c r="D137" s="2009"/>
      <c r="E137" s="2009"/>
      <c r="F137" s="2009"/>
      <c r="G137" s="2009"/>
      <c r="H137" s="121"/>
      <c r="I137" s="1509"/>
    </row>
    <row r="138" spans="2:9" ht="18.75" customHeight="1">
      <c r="B138" s="1980"/>
      <c r="C138" s="2008"/>
      <c r="D138" s="2009"/>
      <c r="E138" s="2009"/>
      <c r="F138" s="2009"/>
      <c r="G138" s="2009"/>
      <c r="H138" s="121"/>
      <c r="I138" s="1509"/>
    </row>
    <row r="139" spans="2:9" ht="18.75" customHeight="1">
      <c r="B139" s="1980"/>
      <c r="C139" s="2008"/>
      <c r="D139" s="2009"/>
      <c r="E139" s="2009"/>
      <c r="F139" s="2009"/>
      <c r="G139" s="2009"/>
      <c r="H139" s="121"/>
      <c r="I139" s="1509"/>
    </row>
    <row r="140" spans="2:9" ht="18.75" customHeight="1">
      <c r="B140" s="1980"/>
      <c r="C140" s="2008"/>
      <c r="D140" s="2009"/>
      <c r="E140" s="2009"/>
      <c r="F140" s="2009"/>
      <c r="G140" s="2009"/>
      <c r="H140" s="121"/>
      <c r="I140" s="1509"/>
    </row>
    <row r="141" spans="2:9" ht="18.75" customHeight="1">
      <c r="B141" s="1980"/>
      <c r="C141" s="2008"/>
      <c r="D141" s="2009"/>
      <c r="E141" s="2009"/>
      <c r="F141" s="2009"/>
      <c r="G141" s="2009"/>
      <c r="H141" s="121"/>
      <c r="I141" s="1509"/>
    </row>
    <row r="142" spans="2:9" ht="18.75" customHeight="1">
      <c r="B142" s="1980"/>
      <c r="C142" s="2008"/>
      <c r="D142" s="2009"/>
      <c r="E142" s="2009"/>
      <c r="F142" s="2009"/>
      <c r="G142" s="2009"/>
      <c r="H142" s="121"/>
      <c r="I142" s="1509"/>
    </row>
    <row r="143" spans="2:9" ht="18.75" customHeight="1">
      <c r="B143" s="1980"/>
      <c r="C143" s="2008"/>
      <c r="D143" s="2009"/>
      <c r="E143" s="2009"/>
      <c r="F143" s="2009"/>
      <c r="G143" s="2009"/>
      <c r="H143" s="121"/>
      <c r="I143" s="1509"/>
    </row>
    <row r="144" spans="2:9" ht="18.75" customHeight="1">
      <c r="B144" s="1980"/>
      <c r="C144" s="2008"/>
      <c r="D144" s="2009"/>
      <c r="E144" s="2009"/>
      <c r="F144" s="2009"/>
      <c r="G144" s="2009"/>
      <c r="H144" s="121"/>
      <c r="I144" s="1509"/>
    </row>
    <row r="145" spans="2:9" ht="18.75" customHeight="1">
      <c r="B145" s="1980"/>
      <c r="C145" s="1503"/>
      <c r="D145" s="1092"/>
      <c r="E145" s="1092"/>
      <c r="F145" s="1092"/>
      <c r="G145" s="1092"/>
      <c r="H145" s="1092"/>
      <c r="I145" s="1510"/>
    </row>
    <row r="146" spans="2:9" ht="22.5" customHeight="1">
      <c r="B146" s="1993" t="s">
        <v>1669</v>
      </c>
      <c r="C146" s="2006" t="s">
        <v>1925</v>
      </c>
      <c r="D146" s="2007"/>
      <c r="E146" s="2007"/>
      <c r="F146" s="2007"/>
      <c r="G146" s="2007"/>
      <c r="H146" s="1500"/>
      <c r="I146" s="1508"/>
    </row>
    <row r="147" spans="2:9" ht="22.5" customHeight="1">
      <c r="B147" s="1980"/>
      <c r="C147" s="2008"/>
      <c r="D147" s="2009"/>
      <c r="E147" s="2009"/>
      <c r="F147" s="2009"/>
      <c r="G147" s="2009"/>
      <c r="H147" s="121"/>
      <c r="I147" s="1509"/>
    </row>
    <row r="148" spans="2:9" ht="22.5" customHeight="1">
      <c r="B148" s="1980"/>
      <c r="C148" s="2008"/>
      <c r="D148" s="2009"/>
      <c r="E148" s="2009"/>
      <c r="F148" s="2009"/>
      <c r="G148" s="2009"/>
      <c r="H148" s="121"/>
      <c r="I148" s="1509"/>
    </row>
    <row r="149" spans="2:9" ht="79.5" customHeight="1">
      <c r="B149" s="1980"/>
      <c r="C149" s="2008"/>
      <c r="D149" s="2009"/>
      <c r="E149" s="2009"/>
      <c r="F149" s="2009"/>
      <c r="G149" s="2009"/>
      <c r="H149" s="121"/>
      <c r="I149" s="1509"/>
    </row>
    <row r="150" spans="2:9" ht="22.5" customHeight="1">
      <c r="B150" s="1980"/>
      <c r="C150" s="2008"/>
      <c r="D150" s="2009"/>
      <c r="E150" s="2009"/>
      <c r="F150" s="2009"/>
      <c r="G150" s="2009"/>
      <c r="H150" s="121"/>
      <c r="I150" s="1509"/>
    </row>
    <row r="151" spans="2:9" ht="22.5" customHeight="1">
      <c r="B151" s="1980"/>
      <c r="C151" s="2008"/>
      <c r="D151" s="2009"/>
      <c r="E151" s="2009"/>
      <c r="F151" s="2009"/>
      <c r="G151" s="2009"/>
      <c r="H151" s="121"/>
      <c r="I151" s="1509"/>
    </row>
    <row r="152" spans="2:9" ht="96.75" customHeight="1">
      <c r="B152" s="1980"/>
      <c r="C152" s="2008"/>
      <c r="D152" s="2009"/>
      <c r="E152" s="2009"/>
      <c r="F152" s="2009"/>
      <c r="G152" s="2009"/>
      <c r="H152" s="121"/>
      <c r="I152" s="1509"/>
    </row>
    <row r="153" spans="2:9" ht="22.5" customHeight="1">
      <c r="B153" s="2000"/>
      <c r="C153" s="2011"/>
      <c r="D153" s="2012"/>
      <c r="E153" s="2012"/>
      <c r="F153" s="2012"/>
      <c r="G153" s="2012"/>
      <c r="H153" s="1092"/>
      <c r="I153" s="1510"/>
    </row>
    <row r="154" spans="2:9" ht="23.25" customHeight="1">
      <c r="B154" s="1980" t="s">
        <v>1693</v>
      </c>
      <c r="C154" s="2006" t="s">
        <v>1926</v>
      </c>
      <c r="D154" s="2016"/>
      <c r="E154" s="2016"/>
      <c r="F154" s="2016"/>
      <c r="G154" s="2016"/>
      <c r="H154" s="121"/>
      <c r="I154" s="1509"/>
    </row>
    <row r="155" spans="2:9" ht="23.25" customHeight="1">
      <c r="B155" s="1980"/>
      <c r="C155" s="2017"/>
      <c r="D155" s="2018"/>
      <c r="E155" s="2018"/>
      <c r="F155" s="2018"/>
      <c r="G155" s="2018"/>
      <c r="H155" s="121"/>
      <c r="I155" s="1509"/>
    </row>
    <row r="156" spans="2:9" ht="138.75" customHeight="1">
      <c r="B156" s="1980"/>
      <c r="C156" s="2017"/>
      <c r="D156" s="2018"/>
      <c r="E156" s="2018"/>
      <c r="F156" s="2018"/>
      <c r="G156" s="2018"/>
      <c r="H156" s="121"/>
      <c r="I156" s="1509"/>
    </row>
    <row r="157" spans="2:9" ht="214.5" customHeight="1">
      <c r="B157" s="1980"/>
      <c r="C157" s="2017"/>
      <c r="D157" s="2018"/>
      <c r="E157" s="2018"/>
      <c r="F157" s="2018"/>
      <c r="G157" s="2018"/>
      <c r="H157" s="121"/>
      <c r="I157" s="1509"/>
    </row>
    <row r="158" spans="2:9" ht="147" customHeight="1">
      <c r="B158" s="1980"/>
      <c r="C158" s="2017"/>
      <c r="D158" s="2018"/>
      <c r="E158" s="2018"/>
      <c r="F158" s="2018"/>
      <c r="G158" s="2018"/>
      <c r="H158" s="121"/>
      <c r="I158" s="1509"/>
    </row>
    <row r="159" spans="2:9" ht="23.25" customHeight="1">
      <c r="B159" s="1980"/>
      <c r="C159" s="2017"/>
      <c r="D159" s="2018"/>
      <c r="E159" s="2018"/>
      <c r="F159" s="2018"/>
      <c r="G159" s="2018"/>
      <c r="H159" s="121"/>
      <c r="I159" s="1509"/>
    </row>
    <row r="160" spans="2:9" ht="23.25" customHeight="1">
      <c r="B160" s="1980"/>
      <c r="C160" s="2017"/>
      <c r="D160" s="2018"/>
      <c r="E160" s="2018"/>
      <c r="F160" s="2018"/>
      <c r="G160" s="2018"/>
      <c r="H160" s="121"/>
      <c r="I160" s="1509"/>
    </row>
    <row r="161" spans="2:9" ht="23.25" customHeight="1">
      <c r="B161" s="1980"/>
      <c r="C161" s="2017"/>
      <c r="D161" s="2018"/>
      <c r="E161" s="2018"/>
      <c r="F161" s="2018"/>
      <c r="G161" s="2018"/>
      <c r="H161" s="121"/>
      <c r="I161" s="1509"/>
    </row>
    <row r="162" spans="2:9" ht="23.25" customHeight="1">
      <c r="B162" s="1980"/>
      <c r="C162" s="2017"/>
      <c r="D162" s="2018"/>
      <c r="E162" s="2018"/>
      <c r="F162" s="2018"/>
      <c r="G162" s="2018"/>
      <c r="H162" s="121"/>
      <c r="I162" s="1509"/>
    </row>
    <row r="163" spans="2:9" s="120" customFormat="1" ht="23.25" customHeight="1">
      <c r="B163" s="2000"/>
      <c r="C163" s="2019"/>
      <c r="D163" s="2020"/>
      <c r="E163" s="2020"/>
      <c r="F163" s="2020"/>
      <c r="G163" s="2020"/>
      <c r="H163" s="1092"/>
      <c r="I163" s="1510"/>
    </row>
    <row r="164" spans="2:9" ht="19.5" customHeight="1">
      <c r="B164" s="871" t="s">
        <v>1749</v>
      </c>
      <c r="C164" s="820"/>
      <c r="D164" s="820"/>
      <c r="E164" s="820"/>
      <c r="F164" s="820"/>
      <c r="G164" s="821"/>
      <c r="H164" s="821"/>
      <c r="I164" s="822"/>
    </row>
    <row r="165" spans="2:9" ht="19.5" customHeight="1">
      <c r="B165" s="1993" t="s">
        <v>1634</v>
      </c>
      <c r="C165" s="1502" t="s">
        <v>1927</v>
      </c>
      <c r="D165" s="1500"/>
      <c r="E165" s="1500"/>
      <c r="F165" s="1500"/>
      <c r="G165" s="1500"/>
      <c r="H165" s="1500"/>
      <c r="I165" s="1508"/>
    </row>
    <row r="166" spans="2:9" ht="19.5" customHeight="1">
      <c r="B166" s="1980"/>
      <c r="C166" s="1502" t="s">
        <v>1829</v>
      </c>
      <c r="D166" s="121"/>
      <c r="E166" s="121"/>
      <c r="F166" s="121"/>
      <c r="G166" s="121"/>
      <c r="H166" s="121"/>
      <c r="I166" s="1509"/>
    </row>
    <row r="167" spans="2:9" ht="19.5" customHeight="1">
      <c r="B167" s="1980"/>
      <c r="C167" s="1502" t="s">
        <v>1768</v>
      </c>
      <c r="D167" s="121"/>
      <c r="E167" s="121"/>
      <c r="F167" s="121"/>
      <c r="G167" s="121"/>
      <c r="H167" s="121"/>
      <c r="I167" s="1509"/>
    </row>
    <row r="168" spans="2:9" ht="19.5" customHeight="1">
      <c r="B168" s="1980"/>
      <c r="C168" s="1558" t="s">
        <v>1928</v>
      </c>
      <c r="D168" s="121"/>
      <c r="E168" s="121"/>
      <c r="F168" s="121"/>
      <c r="G168" s="121"/>
      <c r="H168" s="121"/>
      <c r="I168" s="1509"/>
    </row>
    <row r="169" spans="2:9" ht="19.5" customHeight="1">
      <c r="B169" s="1980"/>
      <c r="C169" s="1558" t="s">
        <v>1929</v>
      </c>
      <c r="D169" s="121"/>
      <c r="E169" s="121"/>
      <c r="F169" s="121"/>
      <c r="G169" s="121"/>
      <c r="H169" s="121"/>
      <c r="I169" s="1509"/>
    </row>
    <row r="170" spans="2:9" ht="19.5" customHeight="1">
      <c r="B170" s="2000"/>
      <c r="C170" s="1542"/>
      <c r="D170" s="1092"/>
      <c r="E170" s="1092"/>
      <c r="F170" s="1092"/>
      <c r="G170" s="1092"/>
      <c r="H170" s="1092"/>
      <c r="I170" s="1510"/>
    </row>
    <row r="171" spans="2:9" ht="19.5" customHeight="1">
      <c r="B171" s="1980" t="s">
        <v>1717</v>
      </c>
      <c r="C171" s="1543"/>
      <c r="D171" s="1544"/>
      <c r="E171" s="1544"/>
      <c r="F171" s="1544"/>
      <c r="G171" s="1544"/>
      <c r="H171" s="1544"/>
      <c r="I171" s="1545"/>
    </row>
    <row r="172" spans="2:9" ht="19.5" customHeight="1">
      <c r="B172" s="1980"/>
      <c r="C172" s="1502" t="s">
        <v>1930</v>
      </c>
      <c r="D172" s="1547"/>
      <c r="E172" s="1547"/>
      <c r="F172" s="1547"/>
      <c r="G172" s="1547"/>
      <c r="H172" s="1547"/>
      <c r="I172" s="1548"/>
    </row>
    <row r="173" spans="2:9" ht="19.5" customHeight="1">
      <c r="B173" s="1980"/>
      <c r="C173" s="1502"/>
      <c r="D173" s="1547"/>
      <c r="E173" s="1547"/>
      <c r="F173" s="1547"/>
      <c r="G173" s="1547"/>
      <c r="H173" s="1547"/>
      <c r="I173" s="1548"/>
    </row>
    <row r="174" spans="2:9" ht="19.5" customHeight="1">
      <c r="B174" s="1980"/>
      <c r="C174" s="1546"/>
      <c r="D174" s="1547"/>
      <c r="E174" s="1547"/>
      <c r="F174" s="1547"/>
      <c r="G174" s="1547"/>
      <c r="H174" s="1547"/>
      <c r="I174" s="1548"/>
    </row>
    <row r="175" spans="2:9" ht="19.5" customHeight="1">
      <c r="B175" s="2000"/>
      <c r="C175" s="1549"/>
      <c r="D175" s="1550"/>
      <c r="E175" s="1550"/>
      <c r="F175" s="1550"/>
      <c r="G175" s="1550"/>
      <c r="H175" s="1550"/>
      <c r="I175" s="1551"/>
    </row>
    <row r="176" spans="2:9" ht="19.5" customHeight="1">
      <c r="B176" s="2056" t="s">
        <v>1721</v>
      </c>
      <c r="C176" s="1502"/>
      <c r="D176" s="1500"/>
      <c r="E176" s="1500"/>
      <c r="F176" s="1500"/>
      <c r="G176" s="1500"/>
      <c r="H176" s="1500"/>
      <c r="I176" s="1500"/>
    </row>
    <row r="177" spans="2:9" ht="19.5" customHeight="1">
      <c r="B177" s="2001"/>
      <c r="C177" s="1502" t="s">
        <v>1931</v>
      </c>
      <c r="D177" s="121"/>
      <c r="E177" s="121"/>
      <c r="F177" s="121"/>
      <c r="G177" s="121"/>
      <c r="H177" s="121"/>
      <c r="I177" s="121"/>
    </row>
    <row r="178" spans="2:9" ht="19.5" customHeight="1">
      <c r="B178" s="2001"/>
      <c r="C178" s="1502"/>
      <c r="D178" s="121"/>
      <c r="E178" s="121"/>
      <c r="F178" s="121"/>
      <c r="G178" s="121"/>
      <c r="H178" s="121"/>
      <c r="I178" s="121"/>
    </row>
    <row r="179" spans="2:9" ht="19.5" customHeight="1">
      <c r="B179" s="2001"/>
      <c r="C179" s="1502"/>
      <c r="D179" s="121"/>
      <c r="E179" s="121"/>
      <c r="F179" s="121"/>
      <c r="G179" s="121"/>
      <c r="H179" s="121"/>
      <c r="I179" s="121"/>
    </row>
    <row r="180" spans="2:9" ht="19.5" customHeight="1">
      <c r="B180" s="2002"/>
      <c r="C180" s="1502"/>
      <c r="D180" s="1092"/>
      <c r="E180" s="1092"/>
      <c r="F180" s="1092"/>
      <c r="G180" s="1092"/>
      <c r="H180" s="1092"/>
      <c r="I180" s="1092"/>
    </row>
    <row r="181" spans="2:9" ht="19.5" customHeight="1">
      <c r="B181" s="2044" t="s">
        <v>1743</v>
      </c>
      <c r="C181" s="1499"/>
      <c r="D181" s="1500"/>
      <c r="E181" s="1500"/>
      <c r="F181" s="1500"/>
      <c r="G181" s="1500"/>
      <c r="H181" s="1500"/>
      <c r="I181" s="1508"/>
    </row>
    <row r="182" spans="2:9" ht="19.5" customHeight="1">
      <c r="B182" s="2044"/>
      <c r="C182" s="1502" t="s">
        <v>1887</v>
      </c>
      <c r="D182" s="121"/>
      <c r="E182" s="121"/>
      <c r="F182" s="121"/>
      <c r="G182" s="121"/>
      <c r="H182" s="121"/>
      <c r="I182" s="1509"/>
    </row>
    <row r="183" spans="2:9" ht="19.5" customHeight="1">
      <c r="B183" s="2045"/>
      <c r="C183" s="1541"/>
      <c r="D183" s="121"/>
      <c r="E183" s="121"/>
      <c r="F183" s="121"/>
      <c r="G183" s="121"/>
      <c r="H183" s="121"/>
      <c r="I183" s="1509"/>
    </row>
    <row r="184" spans="2:9" ht="19.5" customHeight="1">
      <c r="B184" s="2046"/>
      <c r="C184" s="1542"/>
      <c r="D184" s="1092"/>
      <c r="E184" s="1092"/>
      <c r="F184" s="1092"/>
      <c r="G184" s="1092"/>
      <c r="H184" s="1092"/>
      <c r="I184" s="1510"/>
    </row>
    <row r="185" spans="2:9" ht="19.5" customHeight="1">
      <c r="B185" s="1980" t="s">
        <v>1635</v>
      </c>
      <c r="C185" s="1502"/>
      <c r="D185" s="1552"/>
      <c r="E185" s="1552"/>
      <c r="F185" s="1552"/>
      <c r="G185" s="1552"/>
      <c r="H185" s="1552"/>
      <c r="I185" s="1529"/>
    </row>
    <row r="186" spans="2:9" ht="19.5" customHeight="1">
      <c r="B186" s="1980"/>
      <c r="C186" s="1502" t="s">
        <v>1888</v>
      </c>
      <c r="D186" s="1553"/>
      <c r="E186" s="1553"/>
      <c r="F186" s="1553"/>
      <c r="G186" s="1553"/>
      <c r="H186" s="1553"/>
      <c r="I186" s="1505"/>
    </row>
    <row r="187" spans="2:9" ht="19.5" customHeight="1">
      <c r="B187" s="1980"/>
      <c r="C187" s="1502" t="s">
        <v>1779</v>
      </c>
      <c r="D187" s="1553"/>
      <c r="E187" s="1553"/>
      <c r="F187" s="1553"/>
      <c r="G187" s="1553"/>
      <c r="H187" s="1553"/>
      <c r="I187" s="1505"/>
    </row>
    <row r="188" spans="2:9" ht="19.5" customHeight="1">
      <c r="B188" s="1980"/>
      <c r="C188" s="1502" t="s">
        <v>1932</v>
      </c>
      <c r="D188" s="1553"/>
      <c r="E188" s="1553"/>
      <c r="F188" s="1553"/>
      <c r="G188" s="1553"/>
      <c r="H188" s="1553"/>
      <c r="I188" s="1505"/>
    </row>
    <row r="189" spans="2:9" ht="19.5" customHeight="1">
      <c r="B189" s="1980"/>
      <c r="C189" s="1502" t="s">
        <v>1933</v>
      </c>
      <c r="D189" s="1553"/>
      <c r="E189" s="1553"/>
      <c r="F189" s="1553"/>
      <c r="G189" s="1553"/>
      <c r="H189" s="1553"/>
      <c r="I189" s="1505"/>
    </row>
    <row r="190" spans="2:9" ht="19.5" customHeight="1">
      <c r="B190" s="1980"/>
      <c r="C190" s="1558" t="s">
        <v>1841</v>
      </c>
      <c r="D190" s="1553"/>
      <c r="E190" s="1553"/>
      <c r="F190" s="1553"/>
      <c r="G190" s="1553"/>
      <c r="H190" s="1553"/>
      <c r="I190" s="1505"/>
    </row>
    <row r="191" spans="2:9" ht="19.5" customHeight="1">
      <c r="B191" s="1980"/>
      <c r="C191" s="1558"/>
      <c r="D191" s="1553"/>
      <c r="E191" s="1553"/>
      <c r="F191" s="1553"/>
      <c r="G191" s="1553"/>
      <c r="H191" s="1553"/>
      <c r="I191" s="1505"/>
    </row>
    <row r="192" spans="2:9" ht="19.5" customHeight="1">
      <c r="B192" s="1980"/>
      <c r="C192" s="1576"/>
      <c r="D192" s="1554"/>
      <c r="E192" s="1554"/>
      <c r="F192" s="1554"/>
      <c r="G192" s="1554"/>
      <c r="H192" s="1554"/>
      <c r="I192" s="1507"/>
    </row>
    <row r="193" spans="2:9" ht="19.5" customHeight="1">
      <c r="B193" s="1992" t="s">
        <v>1669</v>
      </c>
      <c r="C193" s="1502" t="s">
        <v>1692</v>
      </c>
      <c r="D193" s="1500"/>
      <c r="E193" s="1500"/>
      <c r="F193" s="1500"/>
      <c r="G193" s="1500"/>
      <c r="H193" s="1500"/>
      <c r="I193" s="1508"/>
    </row>
    <row r="194" spans="2:9" ht="19.5" customHeight="1">
      <c r="B194" s="1992"/>
      <c r="C194" s="1502" t="s">
        <v>1934</v>
      </c>
      <c r="D194" s="121"/>
      <c r="E194" s="121"/>
      <c r="F194" s="121"/>
      <c r="G194" s="121"/>
      <c r="H194" s="121"/>
      <c r="I194" s="1509"/>
    </row>
    <row r="195" spans="2:9" ht="19.5" customHeight="1">
      <c r="B195" s="1992"/>
      <c r="C195" s="1502" t="s">
        <v>1935</v>
      </c>
      <c r="D195" s="121"/>
      <c r="E195" s="121"/>
      <c r="F195" s="121"/>
      <c r="G195" s="121"/>
      <c r="H195" s="121"/>
      <c r="I195" s="1509"/>
    </row>
    <row r="196" spans="2:9" ht="19.5" customHeight="1">
      <c r="B196" s="1992"/>
      <c r="C196" s="1502" t="s">
        <v>1936</v>
      </c>
      <c r="D196" s="121"/>
      <c r="E196" s="121"/>
      <c r="F196" s="121"/>
      <c r="G196" s="121"/>
      <c r="H196" s="121"/>
      <c r="I196" s="1509"/>
    </row>
    <row r="197" spans="2:9" ht="19.5" customHeight="1">
      <c r="B197" s="1992"/>
      <c r="C197" s="1502" t="s">
        <v>1895</v>
      </c>
      <c r="D197" s="121"/>
      <c r="E197" s="121"/>
      <c r="F197" s="121"/>
      <c r="G197" s="121"/>
      <c r="H197" s="121"/>
      <c r="I197" s="1509"/>
    </row>
    <row r="198" spans="2:9" ht="19.5" customHeight="1">
      <c r="B198" s="1992"/>
      <c r="C198" s="1502" t="s">
        <v>1896</v>
      </c>
      <c r="D198" s="121"/>
      <c r="E198" s="121"/>
      <c r="F198" s="121"/>
      <c r="G198" s="121"/>
      <c r="H198" s="121"/>
      <c r="I198" s="1509"/>
    </row>
    <row r="199" spans="2:9" ht="19.5" customHeight="1">
      <c r="B199" s="1992"/>
      <c r="C199" s="1502" t="s">
        <v>1937</v>
      </c>
      <c r="D199" s="121"/>
      <c r="E199" s="121"/>
      <c r="F199" s="121"/>
      <c r="G199" s="121"/>
      <c r="H199" s="121"/>
      <c r="I199" s="1509"/>
    </row>
    <row r="200" spans="2:9" ht="19.5" customHeight="1">
      <c r="B200" s="1992"/>
      <c r="C200" s="1558"/>
      <c r="D200" s="121"/>
      <c r="E200" s="121"/>
      <c r="F200" s="121"/>
      <c r="G200" s="121"/>
      <c r="H200" s="121"/>
      <c r="I200" s="1509"/>
    </row>
    <row r="201" spans="2:9" ht="19.5" customHeight="1">
      <c r="B201" s="1992"/>
      <c r="C201" s="1503"/>
      <c r="D201" s="1092"/>
      <c r="E201" s="1092"/>
      <c r="F201" s="1092"/>
      <c r="G201" s="1092"/>
      <c r="H201" s="1092"/>
      <c r="I201" s="1510"/>
    </row>
    <row r="202" spans="2:9" ht="19.5" customHeight="1">
      <c r="B202" s="1980" t="s">
        <v>1652</v>
      </c>
      <c r="C202" s="1502" t="s">
        <v>1938</v>
      </c>
      <c r="D202" s="1500"/>
      <c r="E202" s="1500"/>
      <c r="F202" s="1500"/>
      <c r="G202" s="1500"/>
      <c r="H202" s="1500"/>
      <c r="I202" s="1508"/>
    </row>
    <row r="203" spans="2:9" ht="19.5" customHeight="1">
      <c r="B203" s="1980"/>
      <c r="C203" s="1502" t="s">
        <v>1792</v>
      </c>
      <c r="D203" s="121"/>
      <c r="E203" s="121"/>
      <c r="F203" s="121"/>
      <c r="G203" s="121"/>
      <c r="H203" s="121"/>
      <c r="I203" s="1509"/>
    </row>
    <row r="204" spans="2:9" ht="19.5" customHeight="1">
      <c r="B204" s="1980"/>
      <c r="C204" s="1502" t="s">
        <v>1793</v>
      </c>
      <c r="D204" s="121"/>
      <c r="E204" s="121"/>
      <c r="F204" s="121"/>
      <c r="G204" s="121"/>
      <c r="H204" s="121"/>
      <c r="I204" s="1509"/>
    </row>
    <row r="205" spans="2:9" ht="19.5" customHeight="1">
      <c r="B205" s="1980"/>
      <c r="C205" s="1502" t="s">
        <v>1939</v>
      </c>
      <c r="D205" s="121"/>
      <c r="E205" s="121"/>
      <c r="F205" s="121"/>
      <c r="G205" s="121"/>
      <c r="H205" s="121"/>
      <c r="I205" s="1509"/>
    </row>
    <row r="206" spans="2:9" ht="19.5" customHeight="1">
      <c r="B206" s="1980"/>
      <c r="C206" s="1502" t="s">
        <v>1940</v>
      </c>
      <c r="D206" s="121"/>
      <c r="E206" s="121"/>
      <c r="F206" s="121"/>
      <c r="G206" s="121"/>
      <c r="H206" s="121"/>
      <c r="I206" s="1509"/>
    </row>
    <row r="207" spans="2:9" ht="19.5" customHeight="1">
      <c r="B207" s="1980"/>
      <c r="C207" s="1502" t="s">
        <v>1941</v>
      </c>
      <c r="D207" s="121"/>
      <c r="E207" s="121"/>
      <c r="F207" s="121"/>
      <c r="G207" s="121"/>
      <c r="H207" s="121"/>
      <c r="I207" s="1509"/>
    </row>
    <row r="208" spans="2:9" ht="19.5" customHeight="1">
      <c r="B208" s="1980"/>
      <c r="C208" s="1502" t="s">
        <v>1942</v>
      </c>
      <c r="D208" s="121"/>
      <c r="E208" s="121"/>
      <c r="F208" s="121"/>
      <c r="G208" s="121"/>
      <c r="H208" s="121"/>
      <c r="I208" s="1509"/>
    </row>
    <row r="209" spans="2:9" ht="19.5" customHeight="1">
      <c r="B209" s="1980"/>
      <c r="C209" s="1502" t="s">
        <v>1943</v>
      </c>
      <c r="D209" s="121"/>
      <c r="E209" s="121"/>
      <c r="F209" s="121"/>
      <c r="G209" s="121"/>
      <c r="H209" s="121"/>
      <c r="I209" s="1509"/>
    </row>
    <row r="210" spans="2:9" ht="19.5" customHeight="1">
      <c r="B210" s="1980"/>
      <c r="C210" s="1502" t="s">
        <v>1944</v>
      </c>
      <c r="D210" s="121"/>
      <c r="E210" s="121"/>
      <c r="F210" s="121"/>
      <c r="G210" s="121"/>
      <c r="H210" s="121"/>
      <c r="I210" s="1509"/>
    </row>
    <row r="211" spans="2:9" ht="19.5" customHeight="1">
      <c r="B211" s="2000"/>
      <c r="C211" s="1503"/>
      <c r="D211" s="1502"/>
      <c r="E211" s="1092"/>
      <c r="F211" s="1092"/>
      <c r="G211" s="1092"/>
      <c r="H211" s="1092"/>
      <c r="I211" s="1510"/>
    </row>
    <row r="212" spans="2:9" ht="19.5" customHeight="1">
      <c r="B212" s="1980" t="s">
        <v>1693</v>
      </c>
      <c r="D212" s="1555"/>
      <c r="E212" s="1555"/>
      <c r="F212" s="1555"/>
      <c r="G212" s="1555"/>
      <c r="H212" s="1555"/>
      <c r="I212" s="1556"/>
    </row>
    <row r="213" spans="2:9" ht="19.5" customHeight="1">
      <c r="B213" s="1980"/>
      <c r="C213" s="1502" t="s">
        <v>72</v>
      </c>
      <c r="D213" s="1511"/>
      <c r="E213" s="1511"/>
      <c r="F213" s="1511"/>
      <c r="G213" s="1511"/>
      <c r="H213" s="1511"/>
      <c r="I213" s="1512"/>
    </row>
    <row r="214" spans="2:9" ht="19.5" customHeight="1">
      <c r="B214" s="1980"/>
      <c r="C214" s="1093" t="s">
        <v>1813</v>
      </c>
      <c r="D214" s="1511"/>
      <c r="E214" s="1511"/>
      <c r="F214" s="1511"/>
      <c r="G214" s="1511"/>
      <c r="H214" s="1511"/>
      <c r="I214" s="1512"/>
    </row>
    <row r="215" spans="2:9" ht="19.5" customHeight="1">
      <c r="B215" s="1980"/>
      <c r="C215" s="1502" t="s">
        <v>1814</v>
      </c>
      <c r="D215" s="1502" t="s">
        <v>1906</v>
      </c>
      <c r="E215" s="1511"/>
      <c r="F215" s="1511"/>
      <c r="G215" s="1511"/>
      <c r="H215" s="1511"/>
      <c r="I215" s="1512"/>
    </row>
    <row r="216" spans="2:9" ht="19.5" customHeight="1">
      <c r="B216" s="1980"/>
      <c r="C216" s="1502" t="s">
        <v>1945</v>
      </c>
      <c r="D216" s="1511"/>
      <c r="E216" s="1511"/>
      <c r="F216" s="1511"/>
      <c r="G216" s="1511"/>
      <c r="H216" s="1511"/>
      <c r="I216" s="1512"/>
    </row>
    <row r="217" spans="2:9" ht="19.5" customHeight="1">
      <c r="B217" s="1980"/>
      <c r="C217" s="1502" t="s">
        <v>1946</v>
      </c>
      <c r="D217" s="1511"/>
      <c r="E217" s="1511"/>
      <c r="F217" s="1511"/>
      <c r="G217" s="1511"/>
      <c r="H217" s="1511"/>
      <c r="I217" s="1512"/>
    </row>
    <row r="218" spans="2:9" ht="19.5" customHeight="1">
      <c r="B218" s="1980"/>
      <c r="C218" s="2058" t="s">
        <v>1947</v>
      </c>
      <c r="D218" s="2059"/>
      <c r="E218" s="1511"/>
      <c r="F218" s="1511"/>
      <c r="G218" s="1511"/>
      <c r="H218" s="1511"/>
      <c r="I218" s="1512"/>
    </row>
    <row r="219" spans="2:9" ht="19.5" customHeight="1">
      <c r="B219" s="2000"/>
      <c r="C219" s="1579" t="s">
        <v>1948</v>
      </c>
      <c r="D219" s="1514"/>
      <c r="E219" s="1514"/>
      <c r="F219" s="1514"/>
      <c r="G219" s="1514"/>
      <c r="H219" s="1514"/>
      <c r="I219" s="1515"/>
    </row>
    <row r="220" spans="2:9" ht="18" customHeight="1"/>
    <row r="221" spans="2:9" ht="18" customHeight="1"/>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sheetData>
  <mergeCells count="55">
    <mergeCell ref="C218:D218"/>
    <mergeCell ref="B176:B180"/>
    <mergeCell ref="B181:B184"/>
    <mergeCell ref="B185:B192"/>
    <mergeCell ref="B193:B201"/>
    <mergeCell ref="B202:B211"/>
    <mergeCell ref="B212:B219"/>
    <mergeCell ref="B171:B175"/>
    <mergeCell ref="B126:B128"/>
    <mergeCell ref="C126:G128"/>
    <mergeCell ref="C130:G134"/>
    <mergeCell ref="B133:B135"/>
    <mergeCell ref="B136:B145"/>
    <mergeCell ref="C136:G144"/>
    <mergeCell ref="B146:B153"/>
    <mergeCell ref="C146:G153"/>
    <mergeCell ref="B154:B163"/>
    <mergeCell ref="C154:G163"/>
    <mergeCell ref="B165:B170"/>
    <mergeCell ref="B120:B125"/>
    <mergeCell ref="B84:B90"/>
    <mergeCell ref="C84:I90"/>
    <mergeCell ref="C91:I91"/>
    <mergeCell ref="B92:B97"/>
    <mergeCell ref="C92:I97"/>
    <mergeCell ref="B98:B106"/>
    <mergeCell ref="B107:I107"/>
    <mergeCell ref="B108:B112"/>
    <mergeCell ref="C108:H112"/>
    <mergeCell ref="B113:B119"/>
    <mergeCell ref="C113:H119"/>
    <mergeCell ref="C98:I106"/>
    <mergeCell ref="C120:G125"/>
    <mergeCell ref="B77:B83"/>
    <mergeCell ref="C77:I82"/>
    <mergeCell ref="F15:H15"/>
    <mergeCell ref="F17:I17"/>
    <mergeCell ref="B23:B24"/>
    <mergeCell ref="C23:C24"/>
    <mergeCell ref="D23:D24"/>
    <mergeCell ref="E23:E24"/>
    <mergeCell ref="B54:B60"/>
    <mergeCell ref="C54:I59"/>
    <mergeCell ref="B61:B66"/>
    <mergeCell ref="B67:B73"/>
    <mergeCell ref="B74:B76"/>
    <mergeCell ref="C61:I66"/>
    <mergeCell ref="C67:I73"/>
    <mergeCell ref="B1:I1"/>
    <mergeCell ref="B7:E7"/>
    <mergeCell ref="F7:I7"/>
    <mergeCell ref="B11:B12"/>
    <mergeCell ref="C11:C12"/>
    <mergeCell ref="D11:D12"/>
    <mergeCell ref="E11:E12"/>
  </mergeCells>
  <pageMargins left="0.7" right="0.7" top="0.75" bottom="0.75" header="0" footer="0"/>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A1A28-0F1F-4C2D-9057-49D7EBA2F1BB}">
  <sheetPr codeName="Hoja189">
    <tabColor rgb="FFFFFF00"/>
    <pageSetUpPr fitToPage="1"/>
  </sheetPr>
  <dimension ref="B1:I1083"/>
  <sheetViews>
    <sheetView showGridLines="0" topLeftCell="A174" workbookViewId="0">
      <selection activeCell="D49" sqref="D49"/>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v>46271</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1908</v>
      </c>
      <c r="D8" s="141" t="s">
        <v>1908</v>
      </c>
      <c r="E8" s="141" t="s">
        <v>1908</v>
      </c>
      <c r="F8" s="13" t="s">
        <v>1638</v>
      </c>
      <c r="G8" s="8"/>
      <c r="H8" s="9"/>
      <c r="I8" s="9"/>
    </row>
    <row r="9" spans="2:9" ht="14.25" customHeight="1">
      <c r="B9" s="6" t="s">
        <v>1639</v>
      </c>
      <c r="C9" s="137" t="s">
        <v>1949</v>
      </c>
      <c r="D9" s="137" t="s">
        <v>1910</v>
      </c>
      <c r="E9" s="137" t="s">
        <v>1910</v>
      </c>
      <c r="F9" s="13" t="s">
        <v>1642</v>
      </c>
      <c r="G9" s="96">
        <v>0</v>
      </c>
      <c r="H9" s="96">
        <v>0</v>
      </c>
      <c r="I9" s="96">
        <v>0</v>
      </c>
    </row>
    <row r="10" spans="2:9" ht="14.25" customHeight="1">
      <c r="B10" s="10" t="s">
        <v>56</v>
      </c>
      <c r="C10" s="142"/>
      <c r="D10" s="142"/>
      <c r="E10" s="142"/>
      <c r="F10" s="13" t="s">
        <v>1643</v>
      </c>
      <c r="G10" s="1465">
        <v>0.4</v>
      </c>
      <c r="H10" s="1465"/>
      <c r="I10" s="1465">
        <v>0.4</v>
      </c>
    </row>
    <row r="11" spans="2:9" ht="14.25" customHeight="1">
      <c r="B11" s="1976" t="s">
        <v>1644</v>
      </c>
      <c r="C11" s="1977">
        <v>1209</v>
      </c>
      <c r="D11" s="1977">
        <v>1209</v>
      </c>
      <c r="E11" s="1977">
        <v>4183</v>
      </c>
      <c r="F11" s="6" t="s">
        <v>1645</v>
      </c>
      <c r="G11" s="1465">
        <v>0.34</v>
      </c>
      <c r="H11" s="1465"/>
      <c r="I11" s="1465">
        <v>0.5</v>
      </c>
    </row>
    <row r="12" spans="2:9" ht="14.25" customHeight="1">
      <c r="B12" s="1976"/>
      <c r="C12" s="1977"/>
      <c r="D12" s="1977"/>
      <c r="E12" s="1977"/>
      <c r="F12" s="6" t="s">
        <v>1646</v>
      </c>
      <c r="G12" s="691">
        <v>8.3000000000000007</v>
      </c>
      <c r="H12" s="691"/>
      <c r="I12" s="1574">
        <v>8.1</v>
      </c>
    </row>
    <row r="13" spans="2:9" ht="14.25" customHeight="1">
      <c r="B13" s="6" t="s">
        <v>1647</v>
      </c>
      <c r="C13" s="8"/>
      <c r="D13" s="8"/>
      <c r="E13" s="8"/>
      <c r="F13" s="6" t="s">
        <v>1648</v>
      </c>
      <c r="G13" s="691">
        <v>61</v>
      </c>
      <c r="H13" s="691"/>
      <c r="I13" s="691"/>
    </row>
    <row r="14" spans="2:9" ht="14.25" customHeight="1">
      <c r="B14" s="7">
        <v>1</v>
      </c>
      <c r="C14" s="7">
        <v>1</v>
      </c>
      <c r="D14" s="7">
        <v>4</v>
      </c>
      <c r="E14" s="7">
        <v>2</v>
      </c>
      <c r="F14" s="6" t="s">
        <v>1649</v>
      </c>
      <c r="G14" s="138">
        <v>1.5200000000000001E-3</v>
      </c>
      <c r="H14" s="138"/>
      <c r="I14" s="138">
        <v>1.5399999999999999E-3</v>
      </c>
    </row>
    <row r="15" spans="2:9" ht="14.25" customHeight="1">
      <c r="B15" s="7">
        <v>2</v>
      </c>
      <c r="C15" s="7">
        <v>3</v>
      </c>
      <c r="D15" s="7">
        <v>4</v>
      </c>
      <c r="E15" s="7">
        <v>3</v>
      </c>
      <c r="F15" s="1990" t="s">
        <v>1650</v>
      </c>
      <c r="G15" s="1990"/>
      <c r="H15" s="1990"/>
      <c r="I15" s="12">
        <f>+G16+H16+I16</f>
        <v>7279</v>
      </c>
    </row>
    <row r="16" spans="2:9" ht="14.25" customHeight="1">
      <c r="B16" s="7">
        <v>3</v>
      </c>
      <c r="C16" s="7">
        <v>3</v>
      </c>
      <c r="D16" s="7">
        <v>4</v>
      </c>
      <c r="E16" s="7">
        <v>2</v>
      </c>
      <c r="F16" s="4" t="s">
        <v>1651</v>
      </c>
      <c r="G16" s="14">
        <v>7279</v>
      </c>
      <c r="H16" s="14"/>
      <c r="I16" s="11"/>
    </row>
    <row r="17" spans="2:9" ht="14.25" customHeight="1">
      <c r="B17" s="7">
        <v>4</v>
      </c>
      <c r="C17" s="7">
        <v>2</v>
      </c>
      <c r="D17" s="7">
        <v>2</v>
      </c>
      <c r="E17" s="7">
        <v>1</v>
      </c>
      <c r="F17" s="1975" t="s">
        <v>1652</v>
      </c>
      <c r="G17" s="1975"/>
      <c r="H17" s="1975"/>
      <c r="I17" s="1975"/>
    </row>
    <row r="18" spans="2:9" ht="14.25" customHeight="1">
      <c r="B18" s="7">
        <v>5</v>
      </c>
      <c r="C18" s="7">
        <v>1</v>
      </c>
      <c r="D18" s="7">
        <v>1</v>
      </c>
      <c r="E18" s="7">
        <v>1</v>
      </c>
      <c r="F18" s="6" t="s">
        <v>1653</v>
      </c>
      <c r="G18" s="97" t="s">
        <v>1950</v>
      </c>
      <c r="H18" s="97" t="s">
        <v>1655</v>
      </c>
      <c r="I18" s="1578" t="s">
        <v>1951</v>
      </c>
    </row>
    <row r="19" spans="2:9" ht="14.25" customHeight="1">
      <c r="B19" s="7">
        <v>6</v>
      </c>
      <c r="C19" s="7">
        <v>4</v>
      </c>
      <c r="D19" s="7">
        <v>3</v>
      </c>
      <c r="E19" s="7">
        <v>2</v>
      </c>
      <c r="F19" s="6" t="s">
        <v>1657</v>
      </c>
      <c r="G19" s="691">
        <v>11</v>
      </c>
      <c r="H19" s="691">
        <v>10</v>
      </c>
      <c r="I19" s="691">
        <v>11</v>
      </c>
    </row>
    <row r="20" spans="2:9" ht="14.25" customHeight="1">
      <c r="B20" s="7">
        <v>7</v>
      </c>
      <c r="C20" s="7">
        <v>4</v>
      </c>
      <c r="D20" s="7">
        <v>3</v>
      </c>
      <c r="E20" s="7">
        <v>2</v>
      </c>
      <c r="F20" s="6" t="s">
        <v>1658</v>
      </c>
      <c r="G20" s="691">
        <v>12</v>
      </c>
      <c r="H20" s="691">
        <v>11</v>
      </c>
      <c r="I20" s="691">
        <v>12</v>
      </c>
    </row>
    <row r="21" spans="2:9" ht="14.25" customHeight="1">
      <c r="B21" s="7">
        <v>8</v>
      </c>
      <c r="C21" s="7">
        <v>1</v>
      </c>
      <c r="D21" s="7">
        <v>1</v>
      </c>
      <c r="E21" s="7">
        <v>1</v>
      </c>
      <c r="F21" s="6" t="s">
        <v>1659</v>
      </c>
      <c r="G21" s="691">
        <v>17</v>
      </c>
      <c r="H21" s="691">
        <v>16</v>
      </c>
      <c r="I21" s="691">
        <v>16</v>
      </c>
    </row>
    <row r="22" spans="2:9" ht="14.25" customHeight="1">
      <c r="B22" s="7">
        <v>9</v>
      </c>
      <c r="C22" s="7">
        <v>2</v>
      </c>
      <c r="D22" s="7">
        <v>2</v>
      </c>
      <c r="E22" s="7">
        <v>5</v>
      </c>
      <c r="F22" s="6" t="s">
        <v>1660</v>
      </c>
      <c r="G22" s="691">
        <v>7.1</v>
      </c>
      <c r="H22" s="691">
        <v>7.3</v>
      </c>
      <c r="I22" s="691">
        <v>7.26</v>
      </c>
    </row>
    <row r="23" spans="2:9" ht="20.25" customHeight="1">
      <c r="B23" s="1976" t="s">
        <v>476</v>
      </c>
      <c r="C23" s="1991" t="s">
        <v>1865</v>
      </c>
      <c r="D23" s="1991" t="s">
        <v>1865</v>
      </c>
      <c r="E23" s="1991" t="s">
        <v>1865</v>
      </c>
      <c r="F23" s="13" t="s">
        <v>1662</v>
      </c>
      <c r="G23" s="691">
        <v>660</v>
      </c>
      <c r="H23" s="691">
        <v>580</v>
      </c>
      <c r="I23" s="691">
        <v>660</v>
      </c>
    </row>
    <row r="24" spans="2:9" ht="14.25" customHeight="1">
      <c r="B24" s="1976"/>
      <c r="C24" s="1991"/>
      <c r="D24" s="1991"/>
      <c r="E24" s="1991"/>
      <c r="F24" s="6" t="s">
        <v>1663</v>
      </c>
      <c r="G24" s="691">
        <v>3.3</v>
      </c>
      <c r="H24" s="691">
        <v>4.7300000000000004</v>
      </c>
      <c r="I24" s="691">
        <v>3.59</v>
      </c>
    </row>
    <row r="25" spans="2:9" ht="27.75" customHeight="1">
      <c r="B25" s="7" t="s">
        <v>1664</v>
      </c>
      <c r="C25" s="823" t="s">
        <v>1665</v>
      </c>
      <c r="D25" s="823" t="s">
        <v>1665</v>
      </c>
      <c r="E25" s="823" t="s">
        <v>1665</v>
      </c>
      <c r="F25" s="6" t="s">
        <v>1666</v>
      </c>
      <c r="G25" s="691">
        <v>400</v>
      </c>
      <c r="H25" s="691">
        <v>412</v>
      </c>
      <c r="I25" s="691">
        <v>420</v>
      </c>
    </row>
    <row r="26" spans="2:9" ht="14.25" customHeight="1">
      <c r="B26" s="7"/>
      <c r="C26" s="824"/>
      <c r="D26" s="7"/>
      <c r="E26" s="7"/>
      <c r="F26" s="6" t="s">
        <v>1667</v>
      </c>
      <c r="G26" s="1466">
        <v>978</v>
      </c>
      <c r="H26" s="1466">
        <v>964</v>
      </c>
      <c r="I26" s="1466">
        <v>1025</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1673</v>
      </c>
      <c r="D29" s="206" t="s">
        <v>1866</v>
      </c>
      <c r="E29" s="206" t="s">
        <v>1866</v>
      </c>
      <c r="F29" s="4" t="s">
        <v>1676</v>
      </c>
      <c r="G29" s="7" t="s">
        <v>1677</v>
      </c>
      <c r="H29" s="7" t="s">
        <v>1677</v>
      </c>
      <c r="I29" s="7" t="s">
        <v>1677</v>
      </c>
    </row>
    <row r="30" spans="2:9" ht="14.25" customHeight="1">
      <c r="B30" s="15" t="s">
        <v>1679</v>
      </c>
      <c r="C30" s="11" t="s">
        <v>1680</v>
      </c>
      <c r="D30" s="11" t="s">
        <v>1812</v>
      </c>
      <c r="E30" s="11" t="s">
        <v>1812</v>
      </c>
      <c r="F30" s="4" t="s">
        <v>1682</v>
      </c>
      <c r="G30" s="7">
        <v>116</v>
      </c>
      <c r="H30" s="7">
        <v>118</v>
      </c>
      <c r="I30" s="7">
        <v>119</v>
      </c>
    </row>
    <row r="31" spans="2:9" ht="14.25" customHeight="1">
      <c r="B31" s="15" t="s">
        <v>1683</v>
      </c>
      <c r="C31" s="6"/>
      <c r="D31" s="100"/>
      <c r="E31" s="100"/>
      <c r="F31" s="4" t="s">
        <v>1684</v>
      </c>
      <c r="G31" s="7">
        <v>2613</v>
      </c>
      <c r="H31" s="7">
        <v>2550</v>
      </c>
      <c r="I31" s="7">
        <v>2585</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2.2999999999999998</v>
      </c>
      <c r="H33" s="7">
        <v>3.1</v>
      </c>
      <c r="I33" s="7">
        <v>1.93</v>
      </c>
    </row>
    <row r="34" spans="2:9" ht="14.25" customHeight="1">
      <c r="B34" s="15"/>
      <c r="C34" s="6"/>
      <c r="D34" s="6"/>
      <c r="E34" s="6"/>
      <c r="F34" s="4" t="s">
        <v>1688</v>
      </c>
      <c r="G34" s="6"/>
      <c r="H34" s="6"/>
      <c r="I34" s="6"/>
    </row>
    <row r="35" spans="2:9" ht="14.25" customHeight="1">
      <c r="B35" s="15"/>
      <c r="C35" s="6"/>
      <c r="D35" s="6"/>
      <c r="E35" s="6"/>
      <c r="F35" s="4" t="s">
        <v>1676</v>
      </c>
      <c r="G35" s="7" t="s">
        <v>1913</v>
      </c>
      <c r="H35" s="7" t="s">
        <v>1913</v>
      </c>
      <c r="I35" s="7" t="s">
        <v>1913</v>
      </c>
    </row>
    <row r="36" spans="2:9" ht="14.25" customHeight="1">
      <c r="B36" s="15"/>
      <c r="C36" s="6"/>
      <c r="D36" s="6"/>
      <c r="E36" s="6"/>
      <c r="F36" s="4" t="s">
        <v>1682</v>
      </c>
      <c r="G36" s="7">
        <v>113</v>
      </c>
      <c r="H36" s="7">
        <v>118</v>
      </c>
      <c r="I36" s="7">
        <v>124</v>
      </c>
    </row>
    <row r="37" spans="2:9" ht="14.25" customHeight="1">
      <c r="B37" s="15" t="s">
        <v>1690</v>
      </c>
      <c r="C37" s="6"/>
      <c r="D37" s="6"/>
      <c r="E37" s="6"/>
      <c r="F37" s="4" t="s">
        <v>1684</v>
      </c>
      <c r="G37" s="7">
        <v>2994</v>
      </c>
      <c r="H37" s="7">
        <v>2790</v>
      </c>
      <c r="I37" s="7">
        <v>2867</v>
      </c>
    </row>
    <row r="38" spans="2:9" ht="14.25" customHeight="1">
      <c r="B38" s="6"/>
      <c r="C38" s="6"/>
      <c r="D38" s="6"/>
      <c r="E38" s="6"/>
      <c r="F38" s="4" t="s">
        <v>1685</v>
      </c>
      <c r="G38" s="7" t="s">
        <v>1952</v>
      </c>
      <c r="H38" s="7" t="s">
        <v>1691</v>
      </c>
      <c r="I38" s="7" t="s">
        <v>1691</v>
      </c>
    </row>
    <row r="39" spans="2:9" ht="14.25" customHeight="1">
      <c r="B39" s="6"/>
      <c r="C39" s="173"/>
      <c r="D39" s="173"/>
      <c r="E39" s="173"/>
      <c r="F39" s="4" t="s">
        <v>1692</v>
      </c>
      <c r="G39" s="6"/>
      <c r="H39" s="6"/>
      <c r="I39" s="6"/>
    </row>
    <row r="40" spans="2:9" ht="14.25" customHeight="1">
      <c r="B40" s="99" t="s">
        <v>1693</v>
      </c>
      <c r="C40" s="5"/>
      <c r="D40" s="5"/>
      <c r="E40" s="1571"/>
      <c r="F40" s="954" t="s">
        <v>1676</v>
      </c>
      <c r="G40" s="7" t="s">
        <v>1694</v>
      </c>
      <c r="H40" s="7" t="s">
        <v>1694</v>
      </c>
      <c r="I40" s="7" t="s">
        <v>1697</v>
      </c>
    </row>
    <row r="41" spans="2:9" ht="14.25" customHeight="1">
      <c r="B41" s="102" t="s">
        <v>44</v>
      </c>
      <c r="C41" s="1573" t="s">
        <v>72</v>
      </c>
      <c r="D41" s="1573" t="s">
        <v>72</v>
      </c>
      <c r="E41" s="1573" t="s">
        <v>72</v>
      </c>
      <c r="F41" s="954" t="s">
        <v>1676</v>
      </c>
      <c r="G41" s="7" t="s">
        <v>1867</v>
      </c>
      <c r="H41" s="7" t="s">
        <v>1867</v>
      </c>
      <c r="I41" s="7" t="s">
        <v>1867</v>
      </c>
    </row>
    <row r="42" spans="2:9" ht="14.25" customHeight="1">
      <c r="B42" s="102" t="s">
        <v>1698</v>
      </c>
      <c r="C42" s="1084" t="s">
        <v>1813</v>
      </c>
      <c r="D42" s="1084" t="s">
        <v>1813</v>
      </c>
      <c r="E42" s="1084" t="s">
        <v>1813</v>
      </c>
      <c r="F42" s="954" t="s">
        <v>1682</v>
      </c>
      <c r="G42" s="7">
        <v>64</v>
      </c>
      <c r="H42" s="7">
        <v>71</v>
      </c>
      <c r="I42" s="7">
        <v>94</v>
      </c>
    </row>
    <row r="43" spans="2:9" ht="14.25" customHeight="1">
      <c r="B43" s="102" t="s">
        <v>45</v>
      </c>
      <c r="C43" s="1573" t="s">
        <v>1814</v>
      </c>
      <c r="D43" s="1573" t="s">
        <v>1814</v>
      </c>
      <c r="E43" s="1573" t="s">
        <v>1814</v>
      </c>
      <c r="F43" s="954" t="s">
        <v>1682</v>
      </c>
      <c r="G43" s="7">
        <v>43</v>
      </c>
      <c r="H43" s="7">
        <v>50</v>
      </c>
      <c r="I43" s="7">
        <v>51</v>
      </c>
    </row>
    <row r="44" spans="2:9">
      <c r="B44" s="43" t="s">
        <v>1702</v>
      </c>
      <c r="C44" s="1577" t="s">
        <v>1868</v>
      </c>
      <c r="D44" s="1577" t="s">
        <v>1868</v>
      </c>
      <c r="E44" s="1577" t="s">
        <v>1868</v>
      </c>
      <c r="F44" s="954" t="s">
        <v>1704</v>
      </c>
      <c r="G44" s="7" t="s">
        <v>1705</v>
      </c>
      <c r="H44" s="7" t="s">
        <v>1705</v>
      </c>
      <c r="I44" s="7" t="s">
        <v>1705</v>
      </c>
    </row>
    <row r="45" spans="2:9" ht="14.25" customHeight="1">
      <c r="B45" s="956" t="s">
        <v>1706</v>
      </c>
      <c r="C45" s="1540"/>
      <c r="D45" s="1537"/>
      <c r="E45" s="1537"/>
      <c r="F45" s="142" t="s">
        <v>1708</v>
      </c>
      <c r="G45" s="6"/>
      <c r="H45" s="6"/>
      <c r="I45" s="6"/>
    </row>
    <row r="46" spans="2:9" ht="14.25" customHeight="1">
      <c r="B46" s="102" t="s">
        <v>1709</v>
      </c>
      <c r="C46" s="1538">
        <v>48000</v>
      </c>
      <c r="D46" s="1538">
        <v>48000</v>
      </c>
      <c r="E46" s="1538">
        <v>48000</v>
      </c>
      <c r="F46" s="954" t="s">
        <v>1710</v>
      </c>
      <c r="G46" s="59" t="s">
        <v>1869</v>
      </c>
      <c r="H46" s="59" t="s">
        <v>1869</v>
      </c>
      <c r="I46" s="59" t="s">
        <v>1869</v>
      </c>
    </row>
    <row r="47" spans="2:9" ht="14.25" customHeight="1">
      <c r="B47" s="102" t="s">
        <v>44</v>
      </c>
      <c r="C47" s="1533"/>
      <c r="D47" s="955"/>
      <c r="E47" s="955"/>
      <c r="F47" s="973" t="s">
        <v>1682</v>
      </c>
      <c r="G47" s="972"/>
      <c r="H47" s="972"/>
      <c r="I47" s="972"/>
    </row>
    <row r="48" spans="2:9" ht="14.25" customHeight="1">
      <c r="B48" s="102" t="s">
        <v>1698</v>
      </c>
      <c r="C48" s="1534"/>
      <c r="D48" s="141"/>
      <c r="E48" s="141"/>
      <c r="F48" s="973" t="s">
        <v>1684</v>
      </c>
      <c r="G48" s="972"/>
      <c r="H48" s="972"/>
      <c r="I48" s="972"/>
    </row>
    <row r="49" spans="2:9" ht="14.25" customHeight="1">
      <c r="B49" s="102" t="s">
        <v>45</v>
      </c>
      <c r="C49" s="1540"/>
      <c r="D49" s="1084"/>
      <c r="E49" s="1084"/>
      <c r="F49" s="954" t="s">
        <v>1711</v>
      </c>
      <c r="G49" s="966">
        <v>28</v>
      </c>
      <c r="H49" s="966">
        <v>25</v>
      </c>
      <c r="I49" s="966">
        <v>29</v>
      </c>
    </row>
    <row r="50" spans="2:9" ht="14.25" customHeight="1">
      <c r="B50" s="6" t="s">
        <v>1702</v>
      </c>
      <c r="C50" s="1536"/>
      <c r="D50" s="966"/>
      <c r="E50" s="1539"/>
      <c r="F50" s="4" t="s">
        <v>1712</v>
      </c>
      <c r="G50" s="7">
        <v>28</v>
      </c>
      <c r="H50" s="7">
        <v>25</v>
      </c>
      <c r="I50" s="7"/>
    </row>
    <row r="51" spans="2:9" ht="14.25" customHeight="1">
      <c r="B51" s="60" t="s">
        <v>1706</v>
      </c>
      <c r="C51" s="1537"/>
      <c r="D51" s="1460"/>
      <c r="E51" s="1459"/>
      <c r="F51" s="954" t="s">
        <v>1713</v>
      </c>
      <c r="G51" s="7">
        <v>19</v>
      </c>
      <c r="H51" s="7">
        <v>15</v>
      </c>
      <c r="I51" s="7">
        <v>19</v>
      </c>
    </row>
    <row r="52" spans="2:9" ht="14.25" customHeight="1">
      <c r="B52" s="6" t="s">
        <v>1709</v>
      </c>
      <c r="C52" s="1538"/>
      <c r="D52" s="1483"/>
      <c r="E52" s="1484"/>
      <c r="F52" s="1485" t="s">
        <v>1714</v>
      </c>
      <c r="G52" s="59">
        <v>5</v>
      </c>
      <c r="H52" s="59">
        <v>5</v>
      </c>
      <c r="I52" s="59">
        <v>5</v>
      </c>
    </row>
    <row r="53" spans="2:9" ht="14.25" customHeight="1">
      <c r="B53" s="136" t="s">
        <v>1715</v>
      </c>
      <c r="C53" s="1480"/>
      <c r="D53" s="1481"/>
      <c r="E53" s="1481"/>
      <c r="F53" s="1481"/>
      <c r="G53" s="1481"/>
      <c r="H53" s="1481"/>
      <c r="I53" s="1482"/>
    </row>
    <row r="54" spans="2:9" ht="15" customHeight="1">
      <c r="B54" s="1992" t="s">
        <v>1634</v>
      </c>
      <c r="C54" s="1994" t="s">
        <v>1953</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1954</v>
      </c>
      <c r="D61" s="2061"/>
      <c r="E61" s="2061"/>
      <c r="F61" s="2061"/>
      <c r="G61" s="2061"/>
      <c r="H61" s="2061"/>
      <c r="I61" s="2062"/>
    </row>
    <row r="62" spans="2:9" ht="25.5" customHeight="1">
      <c r="B62" s="1980"/>
      <c r="C62" s="2063"/>
      <c r="D62" s="2064"/>
      <c r="E62" s="2064"/>
      <c r="F62" s="2064"/>
      <c r="G62" s="2064"/>
      <c r="H62" s="2064"/>
      <c r="I62" s="2065"/>
    </row>
    <row r="63" spans="2:9" ht="25.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1955</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t="s">
        <v>1956</v>
      </c>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1957</v>
      </c>
      <c r="D77" s="1982"/>
      <c r="E77" s="1982"/>
      <c r="F77" s="1982"/>
      <c r="G77" s="1982"/>
      <c r="H77" s="1982"/>
      <c r="I77" s="1983"/>
    </row>
    <row r="78" spans="2:9" ht="57" customHeight="1">
      <c r="B78" s="1979"/>
      <c r="C78" s="1984"/>
      <c r="D78" s="1985"/>
      <c r="E78" s="1985"/>
      <c r="F78" s="1985"/>
      <c r="G78" s="1985"/>
      <c r="H78" s="1985"/>
      <c r="I78" s="1986"/>
    </row>
    <row r="79" spans="2:9" ht="51.75" customHeight="1">
      <c r="B79" s="1979"/>
      <c r="C79" s="1984"/>
      <c r="D79" s="1985"/>
      <c r="E79" s="1985"/>
      <c r="F79" s="1985"/>
      <c r="G79" s="1985"/>
      <c r="H79" s="1985"/>
      <c r="I79" s="1986"/>
    </row>
    <row r="80" spans="2:9" ht="31.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1958</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72.75"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c r="D91" s="2014"/>
      <c r="E91" s="2014"/>
      <c r="F91" s="2014"/>
      <c r="G91" s="2014"/>
      <c r="H91" s="2014"/>
      <c r="I91" s="2015"/>
    </row>
    <row r="92" spans="2:9" ht="19.5" customHeight="1">
      <c r="B92" s="1993" t="s">
        <v>1669</v>
      </c>
      <c r="C92" s="1981" t="s">
        <v>1959</v>
      </c>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31.5" customHeight="1">
      <c r="B95" s="1980"/>
      <c r="C95" s="1984"/>
      <c r="D95" s="1985"/>
      <c r="E95" s="1985"/>
      <c r="F95" s="1985"/>
      <c r="G95" s="1985"/>
      <c r="H95" s="1985"/>
      <c r="I95" s="1986"/>
    </row>
    <row r="96" spans="2:9" ht="12.75" customHeight="1">
      <c r="B96" s="1980"/>
      <c r="C96" s="1984"/>
      <c r="D96" s="1985"/>
      <c r="E96" s="1985"/>
      <c r="F96" s="1985"/>
      <c r="G96" s="1985"/>
      <c r="H96" s="1985"/>
      <c r="I96" s="1986"/>
    </row>
    <row r="97" spans="2:9" ht="41.25" customHeight="1">
      <c r="B97" s="2000"/>
      <c r="C97" s="1987"/>
      <c r="D97" s="1988"/>
      <c r="E97" s="1988"/>
      <c r="F97" s="1988"/>
      <c r="G97" s="1988"/>
      <c r="H97" s="1988"/>
      <c r="I97" s="1989"/>
    </row>
    <row r="98" spans="2:9" ht="21.75" customHeight="1">
      <c r="B98" s="1980" t="s">
        <v>1693</v>
      </c>
      <c r="C98" s="2006" t="s">
        <v>1919</v>
      </c>
      <c r="D98" s="2007"/>
      <c r="E98" s="2007"/>
      <c r="F98" s="2007"/>
      <c r="G98" s="2007"/>
      <c r="H98" s="2007"/>
      <c r="I98" s="2078"/>
    </row>
    <row r="99" spans="2:9" ht="21.75" customHeight="1">
      <c r="B99" s="1980"/>
      <c r="C99" s="2008"/>
      <c r="D99" s="2009"/>
      <c r="E99" s="2009"/>
      <c r="F99" s="2009"/>
      <c r="G99" s="2009"/>
      <c r="H99" s="2009"/>
      <c r="I99" s="2079"/>
    </row>
    <row r="100" spans="2:9" ht="21.75" customHeight="1">
      <c r="B100" s="1980"/>
      <c r="C100" s="2008"/>
      <c r="D100" s="2009"/>
      <c r="E100" s="2009"/>
      <c r="F100" s="2009"/>
      <c r="G100" s="2009"/>
      <c r="H100" s="2009"/>
      <c r="I100" s="2079"/>
    </row>
    <row r="101" spans="2:9" ht="21.75" customHeight="1">
      <c r="B101" s="1980"/>
      <c r="C101" s="2008"/>
      <c r="D101" s="2009"/>
      <c r="E101" s="2009"/>
      <c r="F101" s="2009"/>
      <c r="G101" s="2009"/>
      <c r="H101" s="2009"/>
      <c r="I101" s="2079"/>
    </row>
    <row r="102" spans="2:9" ht="21.75" customHeight="1">
      <c r="B102" s="1980"/>
      <c r="C102" s="2008"/>
      <c r="D102" s="2009"/>
      <c r="E102" s="2009"/>
      <c r="F102" s="2009"/>
      <c r="G102" s="2009"/>
      <c r="H102" s="2009"/>
      <c r="I102" s="2079"/>
    </row>
    <row r="103" spans="2:9" ht="21.75" customHeight="1">
      <c r="B103" s="1980"/>
      <c r="C103" s="2008"/>
      <c r="D103" s="2009"/>
      <c r="E103" s="2009"/>
      <c r="F103" s="2009"/>
      <c r="G103" s="2009"/>
      <c r="H103" s="2009"/>
      <c r="I103" s="2079"/>
    </row>
    <row r="104" spans="2:9" ht="21.75" customHeight="1">
      <c r="B104" s="1980"/>
      <c r="C104" s="2008"/>
      <c r="D104" s="2009"/>
      <c r="E104" s="2009"/>
      <c r="F104" s="2009"/>
      <c r="G104" s="2009"/>
      <c r="H104" s="2009"/>
      <c r="I104" s="2079"/>
    </row>
    <row r="105" spans="2:9" ht="198" customHeight="1">
      <c r="B105" s="1980"/>
      <c r="C105" s="2008"/>
      <c r="D105" s="2009"/>
      <c r="E105" s="2009"/>
      <c r="F105" s="2009"/>
      <c r="G105" s="2009"/>
      <c r="H105" s="2009"/>
      <c r="I105" s="2079"/>
    </row>
    <row r="106" spans="2:9" ht="198.75" customHeight="1">
      <c r="B106" s="2000"/>
      <c r="C106" s="2011"/>
      <c r="D106" s="2012"/>
      <c r="E106" s="2012"/>
      <c r="F106" s="2012"/>
      <c r="G106" s="2012"/>
      <c r="H106" s="2012"/>
      <c r="I106" s="2080"/>
    </row>
    <row r="107" spans="2:9" ht="22.5" customHeight="1">
      <c r="B107" s="2003" t="s">
        <v>1738</v>
      </c>
      <c r="C107" s="2004"/>
      <c r="D107" s="2004"/>
      <c r="E107" s="2004"/>
      <c r="F107" s="2004"/>
      <c r="G107" s="2004"/>
      <c r="H107" s="2004"/>
      <c r="I107" s="2005"/>
    </row>
    <row r="108" spans="2:9" ht="20.25" customHeight="1">
      <c r="B108" s="1980" t="s">
        <v>1634</v>
      </c>
      <c r="C108" s="2006" t="s">
        <v>1960</v>
      </c>
      <c r="D108" s="2007"/>
      <c r="E108" s="2007"/>
      <c r="F108" s="2007"/>
      <c r="G108" s="2007"/>
      <c r="H108" s="2007"/>
      <c r="I108" s="1509"/>
    </row>
    <row r="109" spans="2:9" ht="110.25" customHeight="1">
      <c r="B109" s="1980"/>
      <c r="C109" s="2008"/>
      <c r="D109" s="2009"/>
      <c r="E109" s="2009"/>
      <c r="F109" s="2009"/>
      <c r="G109" s="2009"/>
      <c r="H109" s="2009"/>
      <c r="I109" s="1509"/>
    </row>
    <row r="110" spans="2:9" ht="20.25" customHeight="1">
      <c r="B110" s="1980"/>
      <c r="C110" s="2008"/>
      <c r="D110" s="2009"/>
      <c r="E110" s="2009"/>
      <c r="F110" s="2009"/>
      <c r="G110" s="2009"/>
      <c r="H110" s="2009"/>
      <c r="I110" s="1509"/>
    </row>
    <row r="111" spans="2:9" ht="20.25" customHeight="1">
      <c r="B111" s="1980"/>
      <c r="C111" s="2008"/>
      <c r="D111" s="2009"/>
      <c r="E111" s="2009"/>
      <c r="F111" s="2009"/>
      <c r="G111" s="2009"/>
      <c r="H111" s="2009"/>
      <c r="I111" s="1509"/>
    </row>
    <row r="112" spans="2:9" ht="20.25" customHeight="1">
      <c r="B112" s="2000"/>
      <c r="C112" s="2011"/>
      <c r="D112" s="2012"/>
      <c r="E112" s="2012"/>
      <c r="F112" s="2012"/>
      <c r="G112" s="2012"/>
      <c r="H112" s="2012"/>
      <c r="I112" s="1510"/>
    </row>
    <row r="113" spans="2:9" ht="23.25" customHeight="1">
      <c r="B113" s="1980" t="s">
        <v>1717</v>
      </c>
      <c r="C113" s="2006"/>
      <c r="D113" s="2007"/>
      <c r="E113" s="2007"/>
      <c r="F113" s="2007"/>
      <c r="G113" s="2007"/>
      <c r="H113" s="2007"/>
      <c r="I113" s="1516"/>
    </row>
    <row r="114" spans="2:9" ht="23.25" customHeight="1">
      <c r="B114" s="1980"/>
      <c r="C114" s="2008"/>
      <c r="D114" s="2009"/>
      <c r="E114" s="2009"/>
      <c r="F114" s="2009"/>
      <c r="G114" s="2009"/>
      <c r="H114" s="2009"/>
      <c r="I114" s="1516"/>
    </row>
    <row r="115" spans="2:9" ht="23.25" customHeight="1">
      <c r="B115" s="1980"/>
      <c r="C115" s="2008"/>
      <c r="D115" s="2009"/>
      <c r="E115" s="2009"/>
      <c r="F115" s="2009"/>
      <c r="G115" s="2009"/>
      <c r="H115" s="2009"/>
      <c r="I115" s="1516"/>
    </row>
    <row r="116" spans="2:9" ht="23.25" customHeight="1">
      <c r="B116" s="1980"/>
      <c r="C116" s="2008"/>
      <c r="D116" s="2009"/>
      <c r="E116" s="2009"/>
      <c r="F116" s="2009"/>
      <c r="G116" s="2009"/>
      <c r="H116" s="2009"/>
      <c r="I116" s="1516"/>
    </row>
    <row r="117" spans="2:9" ht="23.25" customHeight="1">
      <c r="B117" s="1980"/>
      <c r="C117" s="2008"/>
      <c r="D117" s="2009"/>
      <c r="E117" s="2009"/>
      <c r="F117" s="2009"/>
      <c r="G117" s="2009"/>
      <c r="H117" s="2009"/>
      <c r="I117" s="1516"/>
    </row>
    <row r="118" spans="2:9" ht="23.25" customHeight="1">
      <c r="B118" s="1980"/>
      <c r="C118" s="2008"/>
      <c r="D118" s="2009"/>
      <c r="E118" s="2009"/>
      <c r="F118" s="2009"/>
      <c r="G118" s="2009"/>
      <c r="H118" s="2009"/>
      <c r="I118" s="1516"/>
    </row>
    <row r="119" spans="2:9" ht="23.25" customHeight="1">
      <c r="B119" s="2000"/>
      <c r="C119" s="2011"/>
      <c r="D119" s="2012"/>
      <c r="E119" s="2012"/>
      <c r="F119" s="2012"/>
      <c r="G119" s="2012"/>
      <c r="H119" s="2012"/>
      <c r="I119" s="1521"/>
    </row>
    <row r="120" spans="2:9" ht="22.5" customHeight="1">
      <c r="B120" s="2001" t="s">
        <v>1741</v>
      </c>
      <c r="C120" s="1502"/>
      <c r="D120" s="1087"/>
      <c r="E120" s="1087"/>
      <c r="F120" s="1087"/>
      <c r="G120" s="1087"/>
      <c r="H120" s="1087"/>
      <c r="I120" s="1516"/>
    </row>
    <row r="121" spans="2:9" ht="48.75" customHeight="1">
      <c r="B121" s="2001"/>
      <c r="C121" s="2021"/>
      <c r="D121" s="1865"/>
      <c r="E121" s="1865"/>
      <c r="F121" s="1865"/>
      <c r="G121" s="1087"/>
      <c r="H121" s="1087"/>
      <c r="I121" s="1516"/>
    </row>
    <row r="122" spans="2:9" ht="34.5" customHeight="1">
      <c r="B122" s="2001"/>
      <c r="C122" s="2022"/>
      <c r="D122" s="1865"/>
      <c r="E122" s="1865"/>
      <c r="F122" s="1865"/>
      <c r="G122" s="1087"/>
      <c r="H122" s="1087"/>
      <c r="I122" s="1516"/>
    </row>
    <row r="123" spans="2:9" ht="22.5" customHeight="1">
      <c r="B123" s="2001"/>
      <c r="C123" s="2022"/>
      <c r="D123" s="1865"/>
      <c r="E123" s="1865"/>
      <c r="F123" s="1865"/>
      <c r="G123" s="1087"/>
      <c r="H123" s="1087"/>
      <c r="I123" s="1516"/>
    </row>
    <row r="124" spans="2:9" ht="22.5" customHeight="1">
      <c r="B124" s="2001"/>
      <c r="C124" s="1502"/>
      <c r="D124" s="694"/>
      <c r="E124" s="694"/>
      <c r="F124" s="694"/>
      <c r="G124" s="694"/>
      <c r="H124" s="694"/>
      <c r="I124" s="1505"/>
    </row>
    <row r="125" spans="2:9" ht="22.5" customHeight="1">
      <c r="B125" s="2001"/>
      <c r="C125" s="1503"/>
      <c r="D125" s="1506"/>
      <c r="E125" s="1506"/>
      <c r="F125" s="1506"/>
      <c r="G125" s="1506"/>
      <c r="H125" s="1506"/>
      <c r="I125" s="1507"/>
    </row>
    <row r="126" spans="2:9" ht="15.75" customHeight="1">
      <c r="B126" s="1993" t="s">
        <v>1743</v>
      </c>
      <c r="C126" s="2057"/>
      <c r="D126" s="2007"/>
      <c r="E126" s="2007"/>
      <c r="F126" s="2007"/>
      <c r="G126" s="2007"/>
      <c r="H126" s="1522"/>
      <c r="I126" s="1523"/>
    </row>
    <row r="127" spans="2:9" ht="16.5" customHeight="1">
      <c r="B127" s="1980"/>
      <c r="C127" s="2008"/>
      <c r="D127" s="2009"/>
      <c r="E127" s="2009"/>
      <c r="F127" s="2009"/>
      <c r="G127" s="2009"/>
      <c r="H127" s="1524"/>
      <c r="I127" s="1525"/>
    </row>
    <row r="128" spans="2:9" ht="17.25" customHeight="1">
      <c r="B128" s="2000"/>
      <c r="C128" s="2011"/>
      <c r="D128" s="2012"/>
      <c r="E128" s="2012"/>
      <c r="F128" s="2012"/>
      <c r="G128" s="2012"/>
      <c r="H128" s="1527"/>
      <c r="I128" s="1528"/>
    </row>
    <row r="129" spans="2:9" ht="17.25" customHeight="1">
      <c r="B129" s="1489"/>
      <c r="C129" s="1502"/>
      <c r="D129" s="1520"/>
      <c r="E129" s="1520"/>
      <c r="F129" s="1520"/>
      <c r="G129" s="1520"/>
      <c r="H129" s="1520"/>
      <c r="I129" s="1517"/>
    </row>
    <row r="130" spans="2:9" ht="63" customHeight="1">
      <c r="B130" s="1489"/>
      <c r="C130" s="2017"/>
      <c r="D130" s="2009"/>
      <c r="E130" s="2009"/>
      <c r="F130" s="2009"/>
      <c r="G130" s="2009"/>
      <c r="H130" s="1520"/>
      <c r="I130" s="1517"/>
    </row>
    <row r="131" spans="2:9" ht="17.25" customHeight="1">
      <c r="B131" s="1489"/>
      <c r="C131" s="2008"/>
      <c r="D131" s="2009"/>
      <c r="E131" s="2009"/>
      <c r="F131" s="2009"/>
      <c r="G131" s="2009"/>
      <c r="H131" s="1520"/>
      <c r="I131" s="1517"/>
    </row>
    <row r="132" spans="2:9" ht="17.25" customHeight="1">
      <c r="B132" s="1489"/>
      <c r="C132" s="2008"/>
      <c r="D132" s="2009"/>
      <c r="E132" s="2009"/>
      <c r="F132" s="2009"/>
      <c r="G132" s="2009"/>
      <c r="H132" s="1520"/>
      <c r="I132" s="1517"/>
    </row>
    <row r="133" spans="2:9" ht="22.5" customHeight="1">
      <c r="B133" s="1980" t="s">
        <v>1635</v>
      </c>
      <c r="C133" s="2008"/>
      <c r="D133" s="2009"/>
      <c r="E133" s="2009"/>
      <c r="F133" s="2009"/>
      <c r="G133" s="2009"/>
      <c r="H133" s="1511"/>
      <c r="I133" s="1512"/>
    </row>
    <row r="134" spans="2:9" ht="22.5" customHeight="1">
      <c r="B134" s="1980"/>
      <c r="C134" s="2008"/>
      <c r="D134" s="2009"/>
      <c r="E134" s="2009"/>
      <c r="F134" s="2009"/>
      <c r="G134" s="2009"/>
      <c r="H134" s="1511"/>
      <c r="I134" s="1512"/>
    </row>
    <row r="135" spans="2:9" ht="22.5" customHeight="1">
      <c r="B135" s="2000"/>
      <c r="C135" s="1513"/>
      <c r="D135" s="1514"/>
      <c r="E135" s="1514"/>
      <c r="F135" s="1514"/>
      <c r="G135" s="1514"/>
      <c r="H135" s="1514"/>
      <c r="I135" s="1515"/>
    </row>
    <row r="136" spans="2:9" ht="18.75" customHeight="1">
      <c r="B136" s="1980" t="s">
        <v>1652</v>
      </c>
      <c r="C136" s="2006"/>
      <c r="D136" s="2007"/>
      <c r="E136" s="2007"/>
      <c r="F136" s="2007"/>
      <c r="G136" s="2007"/>
      <c r="H136" s="1500"/>
      <c r="I136" s="1508"/>
    </row>
    <row r="137" spans="2:9" ht="18.75" customHeight="1">
      <c r="B137" s="1980"/>
      <c r="C137" s="2008"/>
      <c r="D137" s="2009"/>
      <c r="E137" s="2009"/>
      <c r="F137" s="2009"/>
      <c r="G137" s="2009"/>
      <c r="H137" s="121"/>
      <c r="I137" s="1509"/>
    </row>
    <row r="138" spans="2:9" ht="18.75" customHeight="1">
      <c r="B138" s="1980"/>
      <c r="C138" s="2008"/>
      <c r="D138" s="2009"/>
      <c r="E138" s="2009"/>
      <c r="F138" s="2009"/>
      <c r="G138" s="2009"/>
      <c r="H138" s="121"/>
      <c r="I138" s="1509"/>
    </row>
    <row r="139" spans="2:9" ht="18.75" customHeight="1">
      <c r="B139" s="1980"/>
      <c r="C139" s="2008"/>
      <c r="D139" s="2009"/>
      <c r="E139" s="2009"/>
      <c r="F139" s="2009"/>
      <c r="G139" s="2009"/>
      <c r="H139" s="121"/>
      <c r="I139" s="1509"/>
    </row>
    <row r="140" spans="2:9" ht="18.75" customHeight="1">
      <c r="B140" s="1980"/>
      <c r="C140" s="2008"/>
      <c r="D140" s="2009"/>
      <c r="E140" s="2009"/>
      <c r="F140" s="2009"/>
      <c r="G140" s="2009"/>
      <c r="H140" s="121"/>
      <c r="I140" s="1509"/>
    </row>
    <row r="141" spans="2:9" ht="18.75" customHeight="1">
      <c r="B141" s="1980"/>
      <c r="C141" s="2008"/>
      <c r="D141" s="2009"/>
      <c r="E141" s="2009"/>
      <c r="F141" s="2009"/>
      <c r="G141" s="2009"/>
      <c r="H141" s="121"/>
      <c r="I141" s="1509"/>
    </row>
    <row r="142" spans="2:9" ht="18.75" customHeight="1">
      <c r="B142" s="1980"/>
      <c r="C142" s="2008"/>
      <c r="D142" s="2009"/>
      <c r="E142" s="2009"/>
      <c r="F142" s="2009"/>
      <c r="G142" s="2009"/>
      <c r="H142" s="121"/>
      <c r="I142" s="1509"/>
    </row>
    <row r="143" spans="2:9" ht="18.75" customHeight="1">
      <c r="B143" s="1980"/>
      <c r="C143" s="2008"/>
      <c r="D143" s="2009"/>
      <c r="E143" s="2009"/>
      <c r="F143" s="2009"/>
      <c r="G143" s="2009"/>
      <c r="H143" s="121"/>
      <c r="I143" s="1509"/>
    </row>
    <row r="144" spans="2:9" ht="18.75" customHeight="1">
      <c r="B144" s="1980"/>
      <c r="C144" s="2008"/>
      <c r="D144" s="2009"/>
      <c r="E144" s="2009"/>
      <c r="F144" s="2009"/>
      <c r="G144" s="2009"/>
      <c r="H144" s="121"/>
      <c r="I144" s="1509"/>
    </row>
    <row r="145" spans="2:9" ht="18.75" customHeight="1">
      <c r="B145" s="1980"/>
      <c r="C145" s="1503"/>
      <c r="D145" s="1092"/>
      <c r="E145" s="1092"/>
      <c r="F145" s="1092"/>
      <c r="G145" s="1092"/>
      <c r="H145" s="1092"/>
      <c r="I145" s="1510"/>
    </row>
    <row r="146" spans="2:9" ht="22.5" customHeight="1">
      <c r="B146" s="1993" t="s">
        <v>1669</v>
      </c>
      <c r="C146" s="2006"/>
      <c r="D146" s="2007"/>
      <c r="E146" s="2007"/>
      <c r="F146" s="2007"/>
      <c r="G146" s="2007"/>
      <c r="H146" s="1500"/>
      <c r="I146" s="1508"/>
    </row>
    <row r="147" spans="2:9" ht="22.5" customHeight="1">
      <c r="B147" s="1980"/>
      <c r="C147" s="2008"/>
      <c r="D147" s="2009"/>
      <c r="E147" s="2009"/>
      <c r="F147" s="2009"/>
      <c r="G147" s="2009"/>
      <c r="H147" s="121"/>
      <c r="I147" s="1509"/>
    </row>
    <row r="148" spans="2:9" ht="22.5" customHeight="1">
      <c r="B148" s="1980"/>
      <c r="C148" s="2008"/>
      <c r="D148" s="2009"/>
      <c r="E148" s="2009"/>
      <c r="F148" s="2009"/>
      <c r="G148" s="2009"/>
      <c r="H148" s="121"/>
      <c r="I148" s="1509"/>
    </row>
    <row r="149" spans="2:9" ht="79.5" customHeight="1">
      <c r="B149" s="1980"/>
      <c r="C149" s="2008"/>
      <c r="D149" s="2009"/>
      <c r="E149" s="2009"/>
      <c r="F149" s="2009"/>
      <c r="G149" s="2009"/>
      <c r="H149" s="121"/>
      <c r="I149" s="1509"/>
    </row>
    <row r="150" spans="2:9" ht="22.5" customHeight="1">
      <c r="B150" s="1980"/>
      <c r="C150" s="2008"/>
      <c r="D150" s="2009"/>
      <c r="E150" s="2009"/>
      <c r="F150" s="2009"/>
      <c r="G150" s="2009"/>
      <c r="H150" s="121"/>
      <c r="I150" s="1509"/>
    </row>
    <row r="151" spans="2:9" ht="22.5" customHeight="1">
      <c r="B151" s="1980"/>
      <c r="C151" s="2008"/>
      <c r="D151" s="2009"/>
      <c r="E151" s="2009"/>
      <c r="F151" s="2009"/>
      <c r="G151" s="2009"/>
      <c r="H151" s="121"/>
      <c r="I151" s="1509"/>
    </row>
    <row r="152" spans="2:9" ht="96.75" customHeight="1">
      <c r="B152" s="1980"/>
      <c r="C152" s="2008"/>
      <c r="D152" s="2009"/>
      <c r="E152" s="2009"/>
      <c r="F152" s="2009"/>
      <c r="G152" s="2009"/>
      <c r="H152" s="121"/>
      <c r="I152" s="1509"/>
    </row>
    <row r="153" spans="2:9" ht="22.5" customHeight="1">
      <c r="B153" s="2000"/>
      <c r="C153" s="2011"/>
      <c r="D153" s="2012"/>
      <c r="E153" s="2012"/>
      <c r="F153" s="2012"/>
      <c r="G153" s="2012"/>
      <c r="H153" s="1092"/>
      <c r="I153" s="1510"/>
    </row>
    <row r="154" spans="2:9" ht="23.25" customHeight="1">
      <c r="B154" s="1980" t="s">
        <v>1693</v>
      </c>
      <c r="C154" s="2006"/>
      <c r="D154" s="2016"/>
      <c r="E154" s="2016"/>
      <c r="F154" s="2016"/>
      <c r="G154" s="2016"/>
      <c r="H154" s="121"/>
      <c r="I154" s="1509"/>
    </row>
    <row r="155" spans="2:9" ht="23.25" customHeight="1">
      <c r="B155" s="1980"/>
      <c r="C155" s="2017"/>
      <c r="D155" s="2018"/>
      <c r="E155" s="2018"/>
      <c r="F155" s="2018"/>
      <c r="G155" s="2018"/>
      <c r="H155" s="121"/>
      <c r="I155" s="1509"/>
    </row>
    <row r="156" spans="2:9" ht="138.75" customHeight="1">
      <c r="B156" s="1980"/>
      <c r="C156" s="2017"/>
      <c r="D156" s="2018"/>
      <c r="E156" s="2018"/>
      <c r="F156" s="2018"/>
      <c r="G156" s="2018"/>
      <c r="H156" s="121"/>
      <c r="I156" s="1509"/>
    </row>
    <row r="157" spans="2:9" ht="214.5" customHeight="1">
      <c r="B157" s="1980"/>
      <c r="C157" s="2017"/>
      <c r="D157" s="2018"/>
      <c r="E157" s="2018"/>
      <c r="F157" s="2018"/>
      <c r="G157" s="2018"/>
      <c r="H157" s="121"/>
      <c r="I157" s="1509"/>
    </row>
    <row r="158" spans="2:9" ht="147" customHeight="1">
      <c r="B158" s="1980"/>
      <c r="C158" s="2017"/>
      <c r="D158" s="2018"/>
      <c r="E158" s="2018"/>
      <c r="F158" s="2018"/>
      <c r="G158" s="2018"/>
      <c r="H158" s="121"/>
      <c r="I158" s="1509"/>
    </row>
    <row r="159" spans="2:9" ht="23.25" customHeight="1">
      <c r="B159" s="1980"/>
      <c r="C159" s="2017"/>
      <c r="D159" s="2018"/>
      <c r="E159" s="2018"/>
      <c r="F159" s="2018"/>
      <c r="G159" s="2018"/>
      <c r="H159" s="121"/>
      <c r="I159" s="1509"/>
    </row>
    <row r="160" spans="2:9" ht="23.25" customHeight="1">
      <c r="B160" s="1980"/>
      <c r="C160" s="2017"/>
      <c r="D160" s="2018"/>
      <c r="E160" s="2018"/>
      <c r="F160" s="2018"/>
      <c r="G160" s="2018"/>
      <c r="H160" s="121"/>
      <c r="I160" s="1509"/>
    </row>
    <row r="161" spans="2:9" ht="23.25" customHeight="1">
      <c r="B161" s="1980"/>
      <c r="C161" s="2017"/>
      <c r="D161" s="2018"/>
      <c r="E161" s="2018"/>
      <c r="F161" s="2018"/>
      <c r="G161" s="2018"/>
      <c r="H161" s="121"/>
      <c r="I161" s="1509"/>
    </row>
    <row r="162" spans="2:9" ht="23.25" customHeight="1">
      <c r="B162" s="1980"/>
      <c r="C162" s="2017"/>
      <c r="D162" s="2018"/>
      <c r="E162" s="2018"/>
      <c r="F162" s="2018"/>
      <c r="G162" s="2018"/>
      <c r="H162" s="121"/>
      <c r="I162" s="1509"/>
    </row>
    <row r="163" spans="2:9" s="120" customFormat="1" ht="23.25" customHeight="1">
      <c r="B163" s="2000"/>
      <c r="C163" s="2019"/>
      <c r="D163" s="2020"/>
      <c r="E163" s="2020"/>
      <c r="F163" s="2020"/>
      <c r="G163" s="2020"/>
      <c r="H163" s="1092"/>
      <c r="I163" s="1510"/>
    </row>
    <row r="164" spans="2:9" ht="19.5" customHeight="1">
      <c r="B164" s="871" t="s">
        <v>1749</v>
      </c>
      <c r="C164" s="820"/>
      <c r="D164" s="820"/>
      <c r="E164" s="820"/>
      <c r="F164" s="820"/>
      <c r="G164" s="821"/>
      <c r="H164" s="821"/>
      <c r="I164" s="822"/>
    </row>
    <row r="165" spans="2:9" ht="19.5" customHeight="1">
      <c r="B165" s="1993" t="s">
        <v>1634</v>
      </c>
      <c r="C165" s="1502" t="s">
        <v>1961</v>
      </c>
      <c r="D165" s="1500"/>
      <c r="E165" s="1500"/>
      <c r="F165" s="1500"/>
      <c r="G165" s="1500"/>
      <c r="H165" s="1500"/>
      <c r="I165" s="1508"/>
    </row>
    <row r="166" spans="2:9" ht="19.5" customHeight="1">
      <c r="B166" s="1980"/>
      <c r="C166" s="1502" t="s">
        <v>1829</v>
      </c>
      <c r="D166" s="121"/>
      <c r="E166" s="121"/>
      <c r="F166" s="121"/>
      <c r="G166" s="121"/>
      <c r="H166" s="121"/>
      <c r="I166" s="1509"/>
    </row>
    <row r="167" spans="2:9" ht="19.5" customHeight="1">
      <c r="B167" s="1980"/>
      <c r="C167" s="1502" t="s">
        <v>1768</v>
      </c>
      <c r="D167" s="121"/>
      <c r="E167" s="121"/>
      <c r="F167" s="121"/>
      <c r="G167" s="121"/>
      <c r="H167" s="121"/>
      <c r="I167" s="1509"/>
    </row>
    <row r="168" spans="2:9" ht="19.5" customHeight="1">
      <c r="B168" s="1980"/>
      <c r="C168" s="1558" t="s">
        <v>1962</v>
      </c>
      <c r="D168" s="121"/>
      <c r="E168" s="121"/>
      <c r="F168" s="121"/>
      <c r="G168" s="121"/>
      <c r="H168" s="121"/>
      <c r="I168" s="1509"/>
    </row>
    <row r="169" spans="2:9" ht="19.5" customHeight="1">
      <c r="B169" s="1980"/>
      <c r="C169" s="1558" t="s">
        <v>1963</v>
      </c>
      <c r="D169" s="121"/>
      <c r="E169" s="121"/>
      <c r="F169" s="121"/>
      <c r="G169" s="121"/>
      <c r="H169" s="121"/>
      <c r="I169" s="1509"/>
    </row>
    <row r="170" spans="2:9" ht="19.5" customHeight="1">
      <c r="B170" s="2000"/>
      <c r="C170" s="1502" t="s">
        <v>1964</v>
      </c>
      <c r="D170" s="1092"/>
      <c r="E170" s="1092"/>
      <c r="F170" s="1092"/>
      <c r="G170" s="1092"/>
      <c r="H170" s="1092"/>
      <c r="I170" s="1510"/>
    </row>
    <row r="171" spans="2:9" ht="19.5" customHeight="1">
      <c r="B171" s="1980" t="s">
        <v>1717</v>
      </c>
      <c r="C171" s="1543"/>
      <c r="D171" s="1544"/>
      <c r="E171" s="1544"/>
      <c r="F171" s="1544"/>
      <c r="G171" s="1544"/>
      <c r="H171" s="1544"/>
      <c r="I171" s="1545"/>
    </row>
    <row r="172" spans="2:9" ht="19.5" customHeight="1">
      <c r="B172" s="1980"/>
      <c r="C172" s="1502" t="s">
        <v>1965</v>
      </c>
      <c r="D172" s="1547"/>
      <c r="E172" s="1547"/>
      <c r="F172" s="1547"/>
      <c r="G172" s="1547"/>
      <c r="H172" s="1547"/>
      <c r="I172" s="1548"/>
    </row>
    <row r="173" spans="2:9" ht="19.5" customHeight="1">
      <c r="B173" s="1980"/>
      <c r="C173" s="1502"/>
      <c r="D173" s="1547"/>
      <c r="E173" s="1547"/>
      <c r="F173" s="1547"/>
      <c r="G173" s="1547"/>
      <c r="H173" s="1547"/>
      <c r="I173" s="1548"/>
    </row>
    <row r="174" spans="2:9" ht="19.5" customHeight="1">
      <c r="B174" s="1980"/>
      <c r="C174" s="1546"/>
      <c r="D174" s="1547"/>
      <c r="E174" s="1547"/>
      <c r="F174" s="1547"/>
      <c r="G174" s="1547"/>
      <c r="H174" s="1547"/>
      <c r="I174" s="1548"/>
    </row>
    <row r="175" spans="2:9" ht="19.5" customHeight="1">
      <c r="B175" s="2000"/>
      <c r="C175" s="1549"/>
      <c r="D175" s="1550"/>
      <c r="E175" s="1550"/>
      <c r="F175" s="1550"/>
      <c r="G175" s="1550"/>
      <c r="H175" s="1550"/>
      <c r="I175" s="1551"/>
    </row>
    <row r="176" spans="2:9" ht="19.5" customHeight="1">
      <c r="B176" s="2056" t="s">
        <v>1721</v>
      </c>
      <c r="C176" s="1502" t="s">
        <v>1966</v>
      </c>
      <c r="D176" s="1500"/>
      <c r="E176" s="1500"/>
      <c r="F176" s="1500"/>
      <c r="G176" s="1500"/>
      <c r="H176" s="1500"/>
      <c r="I176" s="1500"/>
    </row>
    <row r="177" spans="2:9" ht="19.5" customHeight="1">
      <c r="B177" s="2001"/>
      <c r="C177" s="1502" t="s">
        <v>1967</v>
      </c>
      <c r="D177" s="121"/>
      <c r="E177" s="121"/>
      <c r="F177" s="121"/>
      <c r="G177" s="121"/>
      <c r="H177" s="121"/>
      <c r="I177" s="121"/>
    </row>
    <row r="178" spans="2:9" ht="19.5" customHeight="1">
      <c r="B178" s="2001"/>
      <c r="C178" s="1502" t="s">
        <v>1968</v>
      </c>
      <c r="D178" s="121"/>
      <c r="E178" s="121"/>
      <c r="F178" s="121"/>
      <c r="G178" s="121"/>
      <c r="H178" s="121"/>
      <c r="I178" s="121"/>
    </row>
    <row r="179" spans="2:9" ht="19.5" customHeight="1">
      <c r="B179" s="2001"/>
      <c r="C179" s="1502" t="s">
        <v>1969</v>
      </c>
      <c r="D179" s="121"/>
      <c r="E179" s="121"/>
      <c r="F179" s="121"/>
      <c r="G179" s="121"/>
      <c r="H179" s="121"/>
      <c r="I179" s="121"/>
    </row>
    <row r="180" spans="2:9" ht="19.5" customHeight="1">
      <c r="B180" s="2002"/>
      <c r="C180" s="1502"/>
      <c r="D180" s="1092"/>
      <c r="E180" s="1092"/>
      <c r="F180" s="1092"/>
      <c r="G180" s="1092"/>
      <c r="H180" s="1092"/>
      <c r="I180" s="1092"/>
    </row>
    <row r="181" spans="2:9" ht="19.5" customHeight="1">
      <c r="B181" s="2044" t="s">
        <v>1743</v>
      </c>
      <c r="C181" s="1499"/>
      <c r="D181" s="1500"/>
      <c r="E181" s="1500"/>
      <c r="F181" s="1500"/>
      <c r="G181" s="1500"/>
      <c r="H181" s="1500"/>
      <c r="I181" s="1508"/>
    </row>
    <row r="182" spans="2:9" ht="19.5" customHeight="1">
      <c r="B182" s="2044"/>
      <c r="C182" s="1502" t="s">
        <v>1970</v>
      </c>
      <c r="D182" s="121"/>
      <c r="E182" s="121"/>
      <c r="F182" s="121"/>
      <c r="G182" s="121"/>
      <c r="H182" s="121"/>
      <c r="I182" s="1509"/>
    </row>
    <row r="183" spans="2:9" ht="19.5" customHeight="1">
      <c r="B183" s="2045"/>
      <c r="C183" s="1541"/>
      <c r="D183" s="121"/>
      <c r="E183" s="121"/>
      <c r="F183" s="121"/>
      <c r="G183" s="121"/>
      <c r="H183" s="121"/>
      <c r="I183" s="1509"/>
    </row>
    <row r="184" spans="2:9" ht="19.5" customHeight="1">
      <c r="B184" s="2046"/>
      <c r="C184" s="1542"/>
      <c r="D184" s="1092"/>
      <c r="E184" s="1092"/>
      <c r="F184" s="1092"/>
      <c r="G184" s="1092"/>
      <c r="H184" s="1092"/>
      <c r="I184" s="1510"/>
    </row>
    <row r="185" spans="2:9" ht="19.5" customHeight="1">
      <c r="B185" s="1980" t="s">
        <v>1635</v>
      </c>
      <c r="C185" s="1502" t="s">
        <v>1888</v>
      </c>
      <c r="D185" s="1552"/>
      <c r="E185" s="1552"/>
      <c r="F185" s="1552"/>
      <c r="G185" s="1552"/>
      <c r="H185" s="1552"/>
      <c r="I185" s="1529"/>
    </row>
    <row r="186" spans="2:9" ht="19.5" customHeight="1">
      <c r="B186" s="1980"/>
      <c r="C186" s="1502" t="s">
        <v>1779</v>
      </c>
      <c r="D186" s="1553"/>
      <c r="E186" s="1553"/>
      <c r="F186" s="1553"/>
      <c r="G186" s="1553"/>
      <c r="H186" s="1553"/>
      <c r="I186" s="1505"/>
    </row>
    <row r="187" spans="2:9" ht="19.5" customHeight="1">
      <c r="B187" s="1980"/>
      <c r="C187" s="1502" t="s">
        <v>1971</v>
      </c>
      <c r="D187" s="1553"/>
      <c r="E187" s="1553"/>
      <c r="F187" s="1553"/>
      <c r="G187" s="1553"/>
      <c r="H187" s="1553"/>
      <c r="I187" s="1505"/>
    </row>
    <row r="188" spans="2:9" ht="19.5" customHeight="1">
      <c r="B188" s="1980"/>
      <c r="C188" s="1502" t="s">
        <v>1972</v>
      </c>
      <c r="D188" s="1553"/>
      <c r="E188" s="1553"/>
      <c r="F188" s="1553"/>
      <c r="G188" s="1553"/>
      <c r="H188" s="1553"/>
      <c r="I188" s="1505"/>
    </row>
    <row r="189" spans="2:9" ht="19.5" customHeight="1">
      <c r="B189" s="1980"/>
      <c r="C189" s="1558" t="s">
        <v>1841</v>
      </c>
      <c r="D189" s="1553"/>
      <c r="E189" s="1553"/>
      <c r="F189" s="1553"/>
      <c r="G189" s="1553"/>
      <c r="H189" s="1553"/>
      <c r="I189" s="1505"/>
    </row>
    <row r="190" spans="2:9" ht="19.5" customHeight="1">
      <c r="B190" s="1980"/>
      <c r="C190" s="1558"/>
      <c r="D190" s="1553"/>
      <c r="E190" s="1553"/>
      <c r="F190" s="1553"/>
      <c r="G190" s="1553"/>
      <c r="H190" s="1553"/>
      <c r="I190" s="1505"/>
    </row>
    <row r="191" spans="2:9" ht="19.5" customHeight="1">
      <c r="B191" s="1980"/>
      <c r="C191" s="1558"/>
      <c r="D191" s="1553"/>
      <c r="E191" s="1553"/>
      <c r="F191" s="1553"/>
      <c r="G191" s="1553"/>
      <c r="H191" s="1553"/>
      <c r="I191" s="1505"/>
    </row>
    <row r="192" spans="2:9" ht="19.5" customHeight="1">
      <c r="B192" s="1980"/>
      <c r="C192" s="1576"/>
      <c r="D192" s="1554"/>
      <c r="E192" s="1554"/>
      <c r="F192" s="1554"/>
      <c r="G192" s="1554"/>
      <c r="H192" s="1554"/>
      <c r="I192" s="1507"/>
    </row>
    <row r="193" spans="2:9" ht="19.5" customHeight="1">
      <c r="B193" s="1992" t="s">
        <v>1669</v>
      </c>
      <c r="C193" s="1502" t="s">
        <v>1692</v>
      </c>
      <c r="D193" s="1500"/>
      <c r="E193" s="1500"/>
      <c r="F193" s="1500"/>
      <c r="G193" s="1500"/>
      <c r="H193" s="1500"/>
      <c r="I193" s="1508"/>
    </row>
    <row r="194" spans="2:9" ht="19.5" customHeight="1">
      <c r="B194" s="1992"/>
      <c r="C194" s="1502" t="s">
        <v>1973</v>
      </c>
      <c r="D194" s="121"/>
      <c r="E194" s="121"/>
      <c r="F194" s="121"/>
      <c r="G194" s="121"/>
      <c r="H194" s="121"/>
      <c r="I194" s="1509"/>
    </row>
    <row r="195" spans="2:9" ht="19.5" customHeight="1">
      <c r="B195" s="1992"/>
      <c r="C195" s="1502" t="s">
        <v>1974</v>
      </c>
      <c r="D195" s="121"/>
      <c r="E195" s="121"/>
      <c r="F195" s="121"/>
      <c r="G195" s="121"/>
      <c r="H195" s="121"/>
      <c r="I195" s="1509"/>
    </row>
    <row r="196" spans="2:9" ht="19.5" customHeight="1">
      <c r="B196" s="1992"/>
      <c r="C196" s="1502" t="s">
        <v>1936</v>
      </c>
      <c r="D196" s="121"/>
      <c r="E196" s="121"/>
      <c r="F196" s="121"/>
      <c r="G196" s="121"/>
      <c r="H196" s="121"/>
      <c r="I196" s="1509"/>
    </row>
    <row r="197" spans="2:9" ht="19.5" customHeight="1">
      <c r="B197" s="1992"/>
      <c r="C197" s="1502" t="s">
        <v>1975</v>
      </c>
      <c r="D197" s="121"/>
      <c r="E197" s="121"/>
      <c r="F197" s="121"/>
      <c r="G197" s="121"/>
      <c r="H197" s="121"/>
      <c r="I197" s="1509"/>
    </row>
    <row r="198" spans="2:9" ht="19.5" customHeight="1">
      <c r="B198" s="1992"/>
      <c r="C198" s="1502" t="s">
        <v>1976</v>
      </c>
      <c r="D198" s="121"/>
      <c r="E198" s="121"/>
      <c r="F198" s="121"/>
      <c r="G198" s="121"/>
      <c r="H198" s="121"/>
      <c r="I198" s="1509"/>
    </row>
    <row r="199" spans="2:9" ht="19.5" customHeight="1">
      <c r="B199" s="1992"/>
      <c r="C199" s="1502" t="s">
        <v>1977</v>
      </c>
      <c r="D199" s="121"/>
      <c r="E199" s="121"/>
      <c r="F199" s="121"/>
      <c r="G199" s="121"/>
      <c r="H199" s="121"/>
      <c r="I199" s="1509"/>
    </row>
    <row r="200" spans="2:9" ht="19.5" customHeight="1">
      <c r="B200" s="1992"/>
      <c r="C200" s="1558"/>
      <c r="D200" s="121"/>
      <c r="E200" s="121"/>
      <c r="F200" s="121"/>
      <c r="G200" s="121"/>
      <c r="H200" s="121"/>
      <c r="I200" s="1509"/>
    </row>
    <row r="201" spans="2:9" ht="19.5" customHeight="1">
      <c r="B201" s="1992"/>
      <c r="C201" s="1503"/>
      <c r="D201" s="1092"/>
      <c r="E201" s="1092"/>
      <c r="F201" s="1092"/>
      <c r="G201" s="1092"/>
      <c r="H201" s="1092"/>
      <c r="I201" s="1510"/>
    </row>
    <row r="202" spans="2:9" ht="19.5" customHeight="1">
      <c r="B202" s="1980" t="s">
        <v>1652</v>
      </c>
      <c r="C202" s="1502" t="s">
        <v>1978</v>
      </c>
      <c r="D202" s="1500"/>
      <c r="E202" s="1500"/>
      <c r="F202" s="1500"/>
      <c r="G202" s="1500"/>
      <c r="H202" s="1500"/>
      <c r="I202" s="1508"/>
    </row>
    <row r="203" spans="2:9" ht="19.5" customHeight="1">
      <c r="B203" s="1980"/>
      <c r="C203" s="1502" t="s">
        <v>1979</v>
      </c>
      <c r="D203" s="121"/>
      <c r="E203" s="121"/>
      <c r="F203" s="121"/>
      <c r="G203" s="121"/>
      <c r="H203" s="121"/>
      <c r="I203" s="1509"/>
    </row>
    <row r="204" spans="2:9" ht="19.5" customHeight="1">
      <c r="B204" s="1980"/>
      <c r="C204" s="1502" t="s">
        <v>1980</v>
      </c>
      <c r="D204" s="121"/>
      <c r="E204" s="121"/>
      <c r="F204" s="121"/>
      <c r="G204" s="121"/>
      <c r="H204" s="121"/>
      <c r="I204" s="1509"/>
    </row>
    <row r="205" spans="2:9" ht="19.5" customHeight="1">
      <c r="B205" s="1980"/>
      <c r="C205" s="1502" t="s">
        <v>1939</v>
      </c>
      <c r="D205" s="121"/>
      <c r="E205" s="121"/>
      <c r="F205" s="121"/>
      <c r="G205" s="121"/>
      <c r="H205" s="121"/>
      <c r="I205" s="1509"/>
    </row>
    <row r="206" spans="2:9" ht="19.5" customHeight="1">
      <c r="B206" s="1980"/>
      <c r="C206" s="1502" t="s">
        <v>1981</v>
      </c>
      <c r="D206" s="121"/>
      <c r="E206" s="121"/>
      <c r="F206" s="121"/>
      <c r="G206" s="121"/>
      <c r="H206" s="121"/>
      <c r="I206" s="1509"/>
    </row>
    <row r="207" spans="2:9" ht="19.5" customHeight="1">
      <c r="B207" s="1980"/>
      <c r="C207" s="1502" t="s">
        <v>1982</v>
      </c>
      <c r="D207" s="121"/>
      <c r="E207" s="121"/>
      <c r="F207" s="121"/>
      <c r="G207" s="121"/>
      <c r="H207" s="121"/>
      <c r="I207" s="1509"/>
    </row>
    <row r="208" spans="2:9" ht="19.5" customHeight="1">
      <c r="B208" s="1980"/>
      <c r="C208" s="1502" t="s">
        <v>1942</v>
      </c>
      <c r="D208" s="121"/>
      <c r="E208" s="121"/>
      <c r="F208" s="121"/>
      <c r="G208" s="121"/>
      <c r="H208" s="121"/>
      <c r="I208" s="1509"/>
    </row>
    <row r="209" spans="2:9" ht="19.5" customHeight="1">
      <c r="B209" s="1980"/>
      <c r="C209" s="1502" t="s">
        <v>1983</v>
      </c>
      <c r="D209" s="121"/>
      <c r="E209" s="121"/>
      <c r="F209" s="121"/>
      <c r="G209" s="121"/>
      <c r="H209" s="121"/>
      <c r="I209" s="1509"/>
    </row>
    <row r="210" spans="2:9" ht="19.5" customHeight="1">
      <c r="B210" s="1980"/>
      <c r="C210" s="1502" t="s">
        <v>1984</v>
      </c>
      <c r="D210" s="121"/>
      <c r="E210" s="121"/>
      <c r="F210" s="121"/>
      <c r="G210" s="121"/>
      <c r="H210" s="121"/>
      <c r="I210" s="1509"/>
    </row>
    <row r="211" spans="2:9" ht="19.5" customHeight="1">
      <c r="B211" s="2000"/>
      <c r="C211" s="1503"/>
      <c r="D211" s="1502"/>
      <c r="E211" s="1092"/>
      <c r="F211" s="1092"/>
      <c r="G211" s="1092"/>
      <c r="H211" s="1092"/>
      <c r="I211" s="1510"/>
    </row>
    <row r="212" spans="2:9" ht="19.5" customHeight="1">
      <c r="B212" s="1980" t="s">
        <v>1693</v>
      </c>
      <c r="D212" s="1555"/>
      <c r="E212" s="1555"/>
      <c r="F212" s="1555"/>
      <c r="G212" s="1555"/>
      <c r="H212" s="1555"/>
      <c r="I212" s="1556"/>
    </row>
    <row r="213" spans="2:9" ht="19.5" customHeight="1">
      <c r="B213" s="1980"/>
      <c r="C213" s="1502" t="s">
        <v>72</v>
      </c>
      <c r="D213" s="1511"/>
      <c r="E213" s="1511"/>
      <c r="F213" s="1511"/>
      <c r="G213" s="1511"/>
      <c r="H213" s="1511"/>
      <c r="I213" s="1512"/>
    </row>
    <row r="214" spans="2:9" ht="19.5" customHeight="1">
      <c r="B214" s="1980"/>
      <c r="C214" s="1093" t="s">
        <v>1813</v>
      </c>
      <c r="D214" s="1511"/>
      <c r="E214" s="1511"/>
      <c r="F214" s="1511"/>
      <c r="G214" s="1511"/>
      <c r="H214" s="1511"/>
      <c r="I214" s="1512"/>
    </row>
    <row r="215" spans="2:9" ht="19.5" customHeight="1">
      <c r="B215" s="1980"/>
      <c r="C215" s="1502" t="s">
        <v>1814</v>
      </c>
      <c r="D215" s="1502" t="s">
        <v>1906</v>
      </c>
      <c r="E215" s="1511"/>
      <c r="F215" s="1511"/>
      <c r="G215" s="1511"/>
      <c r="H215" s="1511"/>
      <c r="I215" s="1512"/>
    </row>
    <row r="216" spans="2:9" ht="19.5" customHeight="1">
      <c r="B216" s="1980"/>
      <c r="C216" s="1502" t="s">
        <v>1985</v>
      </c>
      <c r="D216" s="1511"/>
      <c r="E216" s="1511"/>
      <c r="F216" s="1511"/>
      <c r="G216" s="1511"/>
      <c r="H216" s="1511"/>
      <c r="I216" s="1512"/>
    </row>
    <row r="217" spans="2:9" ht="19.5" customHeight="1">
      <c r="B217" s="1980"/>
      <c r="C217" s="1502" t="s">
        <v>1986</v>
      </c>
      <c r="D217" s="1511"/>
      <c r="E217" s="1511"/>
      <c r="F217" s="1511"/>
      <c r="G217" s="1511"/>
      <c r="H217" s="1511"/>
      <c r="I217" s="1512"/>
    </row>
    <row r="218" spans="2:9" ht="19.5" customHeight="1">
      <c r="B218" s="1980"/>
      <c r="C218" s="1502" t="s">
        <v>1987</v>
      </c>
      <c r="D218" s="1511"/>
      <c r="E218" s="1511"/>
      <c r="F218" s="1511"/>
      <c r="G218" s="1511"/>
      <c r="H218" s="1511"/>
      <c r="I218" s="1512"/>
    </row>
    <row r="219" spans="2:9" ht="19.5" customHeight="1">
      <c r="B219" s="1980"/>
      <c r="C219" s="2081" t="s">
        <v>1988</v>
      </c>
      <c r="D219" s="2059"/>
      <c r="E219" s="1511"/>
      <c r="F219" s="1511"/>
      <c r="G219" s="1511"/>
      <c r="H219" s="1511"/>
      <c r="I219" s="1512"/>
    </row>
    <row r="220" spans="2:9" ht="19.5" customHeight="1">
      <c r="B220" s="2000"/>
      <c r="C220" s="1579" t="s">
        <v>1989</v>
      </c>
      <c r="D220" s="1514"/>
      <c r="E220" s="1514"/>
      <c r="F220" s="1514"/>
      <c r="G220" s="1514"/>
      <c r="H220" s="1514"/>
      <c r="I220" s="1515"/>
    </row>
    <row r="221" spans="2:9" ht="18" customHeight="1"/>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sheetData>
  <mergeCells count="55">
    <mergeCell ref="B185:B192"/>
    <mergeCell ref="B193:B201"/>
    <mergeCell ref="B202:B211"/>
    <mergeCell ref="B212:B220"/>
    <mergeCell ref="C219:D219"/>
    <mergeCell ref="B181:B184"/>
    <mergeCell ref="C130:G134"/>
    <mergeCell ref="B133:B135"/>
    <mergeCell ref="B136:B145"/>
    <mergeCell ref="C136:G144"/>
    <mergeCell ref="B146:B153"/>
    <mergeCell ref="C146:G153"/>
    <mergeCell ref="B154:B163"/>
    <mergeCell ref="C154:G163"/>
    <mergeCell ref="B165:B170"/>
    <mergeCell ref="B171:B175"/>
    <mergeCell ref="B176:B180"/>
    <mergeCell ref="B113:B119"/>
    <mergeCell ref="C113:H119"/>
    <mergeCell ref="B120:B125"/>
    <mergeCell ref="C121:F123"/>
    <mergeCell ref="B126:B128"/>
    <mergeCell ref="C126:G128"/>
    <mergeCell ref="B108:B112"/>
    <mergeCell ref="C108:H112"/>
    <mergeCell ref="B74:B76"/>
    <mergeCell ref="B77:B83"/>
    <mergeCell ref="C77:I82"/>
    <mergeCell ref="B84:B90"/>
    <mergeCell ref="C84:I90"/>
    <mergeCell ref="C91:I91"/>
    <mergeCell ref="B92:B97"/>
    <mergeCell ref="C92:I97"/>
    <mergeCell ref="B98:B106"/>
    <mergeCell ref="C98:I106"/>
    <mergeCell ref="B107:I107"/>
    <mergeCell ref="B54:B60"/>
    <mergeCell ref="C54:I59"/>
    <mergeCell ref="B61:B66"/>
    <mergeCell ref="C61:I66"/>
    <mergeCell ref="B67:B73"/>
    <mergeCell ref="C67:I73"/>
    <mergeCell ref="F15:H15"/>
    <mergeCell ref="F17:I17"/>
    <mergeCell ref="B23:B24"/>
    <mergeCell ref="C23:C24"/>
    <mergeCell ref="D23:D24"/>
    <mergeCell ref="E23:E24"/>
    <mergeCell ref="B1:I1"/>
    <mergeCell ref="B7:E7"/>
    <mergeCell ref="F7:I7"/>
    <mergeCell ref="B11:B12"/>
    <mergeCell ref="C11:C12"/>
    <mergeCell ref="D11:D12"/>
    <mergeCell ref="E11:E12"/>
  </mergeCells>
  <pageMargins left="0.7" right="0.7" top="0.75" bottom="0.75" header="0" footer="0"/>
  <pageSetup paperSize="9"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75815-AA1B-40D6-88CC-16E63D93C153}">
  <sheetPr codeName="Hoja190">
    <tabColor rgb="FFFFFF00"/>
    <pageSetUpPr fitToPage="1"/>
  </sheetPr>
  <dimension ref="B1:I1084"/>
  <sheetViews>
    <sheetView showGridLines="0" topLeftCell="A62" workbookViewId="0">
      <selection activeCell="E22" sqref="E22"/>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v>46272</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1908</v>
      </c>
      <c r="D8" s="141" t="s">
        <v>1908</v>
      </c>
      <c r="E8" s="141" t="s">
        <v>1990</v>
      </c>
      <c r="F8" s="13" t="s">
        <v>1638</v>
      </c>
      <c r="G8" s="8"/>
      <c r="H8" s="9"/>
      <c r="I8" s="9"/>
    </row>
    <row r="9" spans="2:9" ht="14.25" customHeight="1">
      <c r="B9" s="6" t="s">
        <v>1639</v>
      </c>
      <c r="C9" s="137" t="s">
        <v>1949</v>
      </c>
      <c r="D9" s="137" t="s">
        <v>1640</v>
      </c>
      <c r="E9" s="137" t="s">
        <v>1991</v>
      </c>
      <c r="F9" s="13" t="s">
        <v>1642</v>
      </c>
      <c r="G9" s="96">
        <v>0</v>
      </c>
      <c r="H9" s="96">
        <v>0</v>
      </c>
      <c r="I9" s="96">
        <v>0</v>
      </c>
    </row>
    <row r="10" spans="2:9" ht="14.25" customHeight="1">
      <c r="B10" s="10" t="s">
        <v>56</v>
      </c>
      <c r="C10" s="142"/>
      <c r="D10" s="142"/>
      <c r="E10" s="142"/>
      <c r="F10" s="13" t="s">
        <v>1643</v>
      </c>
      <c r="G10" s="1465">
        <v>0.5</v>
      </c>
      <c r="H10" s="1465">
        <v>0.55000000000000004</v>
      </c>
      <c r="I10" s="1465">
        <v>0.4</v>
      </c>
    </row>
    <row r="11" spans="2:9" ht="14.25" customHeight="1">
      <c r="B11" s="1976" t="s">
        <v>1644</v>
      </c>
      <c r="C11" s="1977">
        <v>990</v>
      </c>
      <c r="D11" s="1977">
        <v>2010</v>
      </c>
      <c r="E11" s="1977">
        <v>3814</v>
      </c>
      <c r="F11" s="6" t="s">
        <v>1645</v>
      </c>
      <c r="G11" s="1465">
        <v>0.5</v>
      </c>
      <c r="H11" s="1465">
        <v>0.5</v>
      </c>
      <c r="I11" s="1465">
        <v>0.5</v>
      </c>
    </row>
    <row r="12" spans="2:9" ht="14.25" customHeight="1">
      <c r="B12" s="1976"/>
      <c r="C12" s="1977"/>
      <c r="D12" s="1977"/>
      <c r="E12" s="1977"/>
      <c r="F12" s="6" t="s">
        <v>1646</v>
      </c>
      <c r="G12" s="691">
        <v>8.1999999999999993</v>
      </c>
      <c r="H12" s="691">
        <v>8.1999999999999993</v>
      </c>
      <c r="I12" s="1574">
        <v>8.1</v>
      </c>
    </row>
    <row r="13" spans="2:9" ht="14.25" customHeight="1">
      <c r="B13" s="6" t="s">
        <v>1647</v>
      </c>
      <c r="C13" s="8"/>
      <c r="D13" s="8"/>
      <c r="E13" s="8"/>
      <c r="F13" s="6" t="s">
        <v>1648</v>
      </c>
      <c r="G13" s="691">
        <v>63.5</v>
      </c>
      <c r="H13" s="691">
        <v>64.599999999999994</v>
      </c>
      <c r="I13" s="1574">
        <v>67</v>
      </c>
    </row>
    <row r="14" spans="2:9" ht="14.25" customHeight="1">
      <c r="B14" s="7">
        <v>1</v>
      </c>
      <c r="C14" s="7">
        <v>1</v>
      </c>
      <c r="D14" s="7">
        <v>3</v>
      </c>
      <c r="E14" s="7">
        <v>3</v>
      </c>
      <c r="F14" s="6" t="s">
        <v>1649</v>
      </c>
      <c r="G14" s="138">
        <v>1.4599999999999999E-3</v>
      </c>
      <c r="H14" s="138">
        <v>2.9499999999999999E-3</v>
      </c>
      <c r="I14" s="138">
        <v>1.6999999999999999E-3</v>
      </c>
    </row>
    <row r="15" spans="2:9" ht="14.25" customHeight="1">
      <c r="B15" s="7">
        <v>2</v>
      </c>
      <c r="C15" s="7">
        <v>1</v>
      </c>
      <c r="D15" s="7">
        <v>3</v>
      </c>
      <c r="E15" s="7">
        <v>3</v>
      </c>
      <c r="F15" s="1990" t="s">
        <v>1650</v>
      </c>
      <c r="G15" s="1990"/>
      <c r="H15" s="1990"/>
      <c r="I15" s="12">
        <f>+G16+H16+I16</f>
        <v>6869</v>
      </c>
    </row>
    <row r="16" spans="2:9" ht="14.25" customHeight="1">
      <c r="B16" s="7">
        <v>3</v>
      </c>
      <c r="C16" s="7">
        <v>1</v>
      </c>
      <c r="D16" s="7">
        <v>3</v>
      </c>
      <c r="E16" s="7">
        <v>3</v>
      </c>
      <c r="F16" s="4" t="s">
        <v>1651</v>
      </c>
      <c r="G16" s="14">
        <v>6869</v>
      </c>
      <c r="H16" s="14"/>
      <c r="I16" s="11"/>
    </row>
    <row r="17" spans="2:9" ht="14.25" customHeight="1">
      <c r="B17" s="7">
        <v>4</v>
      </c>
      <c r="C17" s="7">
        <v>1</v>
      </c>
      <c r="D17" s="7">
        <v>1</v>
      </c>
      <c r="E17" s="7">
        <v>1</v>
      </c>
      <c r="F17" s="1975" t="s">
        <v>1652</v>
      </c>
      <c r="G17" s="1975"/>
      <c r="H17" s="1975"/>
      <c r="I17" s="1975"/>
    </row>
    <row r="18" spans="2:9" ht="14.25" customHeight="1">
      <c r="B18" s="7">
        <v>5</v>
      </c>
      <c r="C18" s="7">
        <v>1</v>
      </c>
      <c r="D18" s="7">
        <v>1</v>
      </c>
      <c r="E18" s="7">
        <v>1</v>
      </c>
      <c r="F18" s="6" t="s">
        <v>1653</v>
      </c>
      <c r="G18" s="97">
        <v>1.4</v>
      </c>
      <c r="H18" s="97" t="s">
        <v>1992</v>
      </c>
      <c r="I18" s="1578" t="s">
        <v>1864</v>
      </c>
    </row>
    <row r="19" spans="2:9" ht="14.25" customHeight="1">
      <c r="B19" s="7">
        <v>6</v>
      </c>
      <c r="C19" s="7">
        <v>1</v>
      </c>
      <c r="D19" s="7">
        <v>1</v>
      </c>
      <c r="E19" s="7">
        <v>1</v>
      </c>
      <c r="F19" s="6" t="s">
        <v>1657</v>
      </c>
      <c r="G19" s="691">
        <v>10</v>
      </c>
      <c r="H19" s="691">
        <v>10</v>
      </c>
      <c r="I19" s="691">
        <v>11</v>
      </c>
    </row>
    <row r="20" spans="2:9" ht="14.25" customHeight="1">
      <c r="B20" s="7">
        <v>7</v>
      </c>
      <c r="C20" s="7">
        <v>2</v>
      </c>
      <c r="D20" s="7">
        <v>1</v>
      </c>
      <c r="E20" s="7">
        <v>1</v>
      </c>
      <c r="F20" s="6" t="s">
        <v>1658</v>
      </c>
      <c r="G20" s="691">
        <v>11</v>
      </c>
      <c r="H20" s="691">
        <v>11</v>
      </c>
      <c r="I20" s="691">
        <v>12</v>
      </c>
    </row>
    <row r="21" spans="2:9" ht="14.25" customHeight="1">
      <c r="B21" s="7">
        <v>8</v>
      </c>
      <c r="C21" s="7">
        <v>2</v>
      </c>
      <c r="D21" s="7">
        <v>1</v>
      </c>
      <c r="E21" s="7">
        <v>1</v>
      </c>
      <c r="F21" s="6" t="s">
        <v>1659</v>
      </c>
      <c r="G21" s="691">
        <v>17</v>
      </c>
      <c r="H21" s="691">
        <v>15</v>
      </c>
      <c r="I21" s="691">
        <v>16</v>
      </c>
    </row>
    <row r="22" spans="2:9" ht="14.25" customHeight="1">
      <c r="B22" s="7">
        <v>9</v>
      </c>
      <c r="C22" s="7">
        <v>3</v>
      </c>
      <c r="D22" s="7">
        <v>1</v>
      </c>
      <c r="E22" s="7">
        <v>1</v>
      </c>
      <c r="F22" s="6" t="s">
        <v>1660</v>
      </c>
      <c r="G22" s="691">
        <v>7.38</v>
      </c>
      <c r="H22" s="691">
        <v>7.27</v>
      </c>
      <c r="I22" s="691">
        <v>7.2</v>
      </c>
    </row>
    <row r="23" spans="2:9" ht="20.25" customHeight="1">
      <c r="B23" s="1976" t="s">
        <v>476</v>
      </c>
      <c r="C23" s="1991" t="s">
        <v>1865</v>
      </c>
      <c r="D23" s="1991" t="s">
        <v>1865</v>
      </c>
      <c r="E23" s="1991" t="s">
        <v>1865</v>
      </c>
      <c r="F23" s="13" t="s">
        <v>1662</v>
      </c>
      <c r="G23" s="691">
        <v>630</v>
      </c>
      <c r="H23" s="691">
        <v>600</v>
      </c>
      <c r="I23" s="691">
        <v>614</v>
      </c>
    </row>
    <row r="24" spans="2:9" ht="14.25" customHeight="1">
      <c r="B24" s="1976"/>
      <c r="C24" s="1991"/>
      <c r="D24" s="1991"/>
      <c r="E24" s="1991"/>
      <c r="F24" s="6" t="s">
        <v>1663</v>
      </c>
      <c r="G24" s="691">
        <v>3.4</v>
      </c>
      <c r="H24" s="691">
        <v>5.82</v>
      </c>
      <c r="I24" s="691">
        <v>4.8499999999999996</v>
      </c>
    </row>
    <row r="25" spans="2:9" ht="27.75" customHeight="1">
      <c r="B25" s="7" t="s">
        <v>1664</v>
      </c>
      <c r="C25" s="823" t="s">
        <v>1665</v>
      </c>
      <c r="D25" s="823" t="s">
        <v>1665</v>
      </c>
      <c r="E25" s="823" t="s">
        <v>1665</v>
      </c>
      <c r="F25" s="6" t="s">
        <v>1666</v>
      </c>
      <c r="G25" s="691">
        <v>360</v>
      </c>
      <c r="H25" s="691">
        <v>390</v>
      </c>
      <c r="I25" s="691">
        <v>390</v>
      </c>
    </row>
    <row r="26" spans="2:9" ht="14.25" customHeight="1">
      <c r="B26" s="7"/>
      <c r="C26" s="824"/>
      <c r="D26" s="7"/>
      <c r="E26" s="7"/>
      <c r="F26" s="6" t="s">
        <v>1667</v>
      </c>
      <c r="G26" s="1466">
        <v>1023</v>
      </c>
      <c r="H26" s="1466">
        <v>1069</v>
      </c>
      <c r="I26" s="1466">
        <v>1068</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1673</v>
      </c>
      <c r="D29" s="206" t="s">
        <v>1866</v>
      </c>
      <c r="E29" s="206" t="s">
        <v>1866</v>
      </c>
      <c r="F29" s="4" t="s">
        <v>1676</v>
      </c>
      <c r="G29" s="7" t="s">
        <v>1677</v>
      </c>
      <c r="H29" s="7" t="s">
        <v>1677</v>
      </c>
      <c r="I29" s="7" t="s">
        <v>1677</v>
      </c>
    </row>
    <row r="30" spans="2:9" ht="14.25" customHeight="1">
      <c r="B30" s="15" t="s">
        <v>1679</v>
      </c>
      <c r="C30" s="11" t="s">
        <v>1680</v>
      </c>
      <c r="D30" s="11" t="s">
        <v>1812</v>
      </c>
      <c r="E30" s="11" t="s">
        <v>1812</v>
      </c>
      <c r="F30" s="4" t="s">
        <v>1682</v>
      </c>
      <c r="G30" s="7">
        <v>116</v>
      </c>
      <c r="H30" s="7">
        <v>119</v>
      </c>
      <c r="I30" s="7">
        <v>120</v>
      </c>
    </row>
    <row r="31" spans="2:9" ht="14.25" customHeight="1">
      <c r="B31" s="15" t="s">
        <v>1683</v>
      </c>
      <c r="C31" s="6"/>
      <c r="D31" s="100"/>
      <c r="E31" s="100"/>
      <c r="F31" s="4" t="s">
        <v>1684</v>
      </c>
      <c r="G31" s="7">
        <v>2613</v>
      </c>
      <c r="H31" s="7">
        <v>2570</v>
      </c>
      <c r="I31" s="7">
        <v>2574</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2.2999999999999998</v>
      </c>
      <c r="H33" s="7">
        <v>3</v>
      </c>
      <c r="I33" s="7">
        <v>2.5</v>
      </c>
    </row>
    <row r="34" spans="2:9" ht="14.25" customHeight="1">
      <c r="B34" s="15"/>
      <c r="C34" s="6"/>
      <c r="D34" s="6"/>
      <c r="E34" s="6"/>
      <c r="F34" s="4" t="s">
        <v>1688</v>
      </c>
      <c r="G34" s="6"/>
      <c r="H34" s="6"/>
      <c r="I34" s="6"/>
    </row>
    <row r="35" spans="2:9" ht="14.25" customHeight="1">
      <c r="B35" s="15"/>
      <c r="C35" s="6"/>
      <c r="D35" s="6"/>
      <c r="E35" s="6"/>
      <c r="F35" s="4" t="s">
        <v>1676</v>
      </c>
      <c r="G35" s="7" t="s">
        <v>1913</v>
      </c>
      <c r="H35" s="7" t="s">
        <v>1913</v>
      </c>
      <c r="I35" s="7" t="s">
        <v>1689</v>
      </c>
    </row>
    <row r="36" spans="2:9" ht="14.25" customHeight="1">
      <c r="B36" s="15"/>
      <c r="C36" s="6"/>
      <c r="D36" s="6"/>
      <c r="E36" s="6"/>
      <c r="F36" s="4" t="s">
        <v>1682</v>
      </c>
      <c r="G36" s="7">
        <v>113</v>
      </c>
      <c r="H36" s="7">
        <v>116</v>
      </c>
      <c r="I36" s="7">
        <v>113</v>
      </c>
    </row>
    <row r="37" spans="2:9" ht="14.25" customHeight="1">
      <c r="B37" s="15" t="s">
        <v>1690</v>
      </c>
      <c r="C37" s="6"/>
      <c r="D37" s="6"/>
      <c r="E37" s="6"/>
      <c r="F37" s="4" t="s">
        <v>1684</v>
      </c>
      <c r="G37" s="7">
        <v>2994</v>
      </c>
      <c r="H37" s="7">
        <v>2560</v>
      </c>
      <c r="I37" s="7">
        <v>2585</v>
      </c>
    </row>
    <row r="38" spans="2:9" ht="14.25" customHeight="1">
      <c r="B38" s="6"/>
      <c r="C38" s="6"/>
      <c r="D38" s="6"/>
      <c r="E38" s="6"/>
      <c r="F38" s="4" t="s">
        <v>1685</v>
      </c>
      <c r="G38" s="7" t="s">
        <v>1952</v>
      </c>
      <c r="H38" s="7" t="s">
        <v>1691</v>
      </c>
      <c r="I38" s="7" t="s">
        <v>1691</v>
      </c>
    </row>
    <row r="39" spans="2:9" ht="14.25" customHeight="1">
      <c r="B39" s="6"/>
      <c r="C39" s="173"/>
      <c r="D39" s="173"/>
      <c r="E39" s="173"/>
      <c r="F39" s="4" t="s">
        <v>1692</v>
      </c>
      <c r="G39" s="6"/>
      <c r="H39" s="6"/>
      <c r="I39" s="6"/>
    </row>
    <row r="40" spans="2:9" ht="14.25" customHeight="1">
      <c r="B40" s="99" t="s">
        <v>1693</v>
      </c>
      <c r="C40" s="5"/>
      <c r="D40" s="5"/>
      <c r="E40" s="1571"/>
      <c r="F40" s="954" t="s">
        <v>1676</v>
      </c>
      <c r="G40" s="7" t="s">
        <v>1694</v>
      </c>
      <c r="H40" s="7" t="s">
        <v>1697</v>
      </c>
      <c r="I40" s="7" t="s">
        <v>1697</v>
      </c>
    </row>
    <row r="41" spans="2:9" ht="14.25" customHeight="1">
      <c r="B41" s="102" t="s">
        <v>44</v>
      </c>
      <c r="C41" s="1573" t="s">
        <v>72</v>
      </c>
      <c r="D41" s="1573" t="s">
        <v>72</v>
      </c>
      <c r="E41" s="1573" t="s">
        <v>72</v>
      </c>
      <c r="F41" s="954" t="s">
        <v>1676</v>
      </c>
      <c r="G41" s="7" t="s">
        <v>1867</v>
      </c>
      <c r="H41" s="7" t="s">
        <v>1867</v>
      </c>
      <c r="I41" s="7" t="s">
        <v>1867</v>
      </c>
    </row>
    <row r="42" spans="2:9" ht="14.25" customHeight="1">
      <c r="B42" s="102" t="s">
        <v>1698</v>
      </c>
      <c r="C42" s="1084" t="s">
        <v>1813</v>
      </c>
      <c r="D42" s="1084" t="s">
        <v>1813</v>
      </c>
      <c r="E42" s="1084" t="s">
        <v>1813</v>
      </c>
      <c r="F42" s="954" t="s">
        <v>1682</v>
      </c>
      <c r="G42" s="7">
        <v>64</v>
      </c>
      <c r="H42" s="7">
        <v>68</v>
      </c>
      <c r="I42" s="7">
        <v>70</v>
      </c>
    </row>
    <row r="43" spans="2:9" ht="14.25" customHeight="1">
      <c r="B43" s="102" t="s">
        <v>45</v>
      </c>
      <c r="C43" s="1573" t="s">
        <v>1814</v>
      </c>
      <c r="D43" s="1573" t="s">
        <v>1814</v>
      </c>
      <c r="E43" s="1573" t="s">
        <v>1814</v>
      </c>
      <c r="F43" s="954" t="s">
        <v>1682</v>
      </c>
      <c r="G43" s="7">
        <v>43</v>
      </c>
      <c r="H43" s="7">
        <v>69</v>
      </c>
      <c r="I43" s="7">
        <v>73</v>
      </c>
    </row>
    <row r="44" spans="2:9">
      <c r="B44" s="43" t="s">
        <v>1702</v>
      </c>
      <c r="C44" s="1577" t="s">
        <v>1993</v>
      </c>
      <c r="D44" s="1577" t="s">
        <v>1993</v>
      </c>
      <c r="E44" s="1577" t="s">
        <v>1993</v>
      </c>
      <c r="F44" s="954" t="s">
        <v>1704</v>
      </c>
      <c r="G44" s="7" t="s">
        <v>1705</v>
      </c>
      <c r="H44" s="7" t="s">
        <v>1705</v>
      </c>
      <c r="I44" s="7" t="s">
        <v>1705</v>
      </c>
    </row>
    <row r="45" spans="2:9" ht="14.25" customHeight="1">
      <c r="B45" s="956" t="s">
        <v>1706</v>
      </c>
      <c r="C45" s="1540"/>
      <c r="D45" s="1537"/>
      <c r="E45" s="1537"/>
      <c r="F45" s="142" t="s">
        <v>1708</v>
      </c>
      <c r="G45" s="6"/>
      <c r="H45" s="6"/>
      <c r="I45" s="6"/>
    </row>
    <row r="46" spans="2:9" ht="14.25" customHeight="1">
      <c r="B46" s="102" t="s">
        <v>1709</v>
      </c>
      <c r="C46" s="1538">
        <v>55000</v>
      </c>
      <c r="D46" s="1538">
        <v>70000</v>
      </c>
      <c r="E46" s="1538"/>
      <c r="F46" s="954" t="s">
        <v>1710</v>
      </c>
      <c r="G46" s="59" t="s">
        <v>1869</v>
      </c>
      <c r="H46" s="59" t="s">
        <v>1869</v>
      </c>
      <c r="I46" s="59" t="s">
        <v>1869</v>
      </c>
    </row>
    <row r="47" spans="2:9" ht="14.25" customHeight="1">
      <c r="B47" s="102" t="s">
        <v>44</v>
      </c>
      <c r="C47" s="1533"/>
      <c r="D47" s="955"/>
      <c r="E47" s="955"/>
      <c r="F47" s="973" t="s">
        <v>1682</v>
      </c>
      <c r="G47" s="972"/>
      <c r="H47" s="972"/>
      <c r="I47" s="972"/>
    </row>
    <row r="48" spans="2:9" ht="14.25" customHeight="1">
      <c r="B48" s="102" t="s">
        <v>1698</v>
      </c>
      <c r="C48" s="1534"/>
      <c r="D48" s="141"/>
      <c r="E48" s="141"/>
      <c r="F48" s="973" t="s">
        <v>1684</v>
      </c>
      <c r="G48" s="972"/>
      <c r="H48" s="972"/>
      <c r="I48" s="972"/>
    </row>
    <row r="49" spans="2:9" ht="14.25" customHeight="1">
      <c r="B49" s="102" t="s">
        <v>45</v>
      </c>
      <c r="C49" s="1540"/>
      <c r="D49" s="1084"/>
      <c r="E49" s="1580" t="s">
        <v>1994</v>
      </c>
      <c r="F49" s="954" t="s">
        <v>1711</v>
      </c>
      <c r="G49" s="966">
        <v>28</v>
      </c>
      <c r="H49" s="966">
        <v>27</v>
      </c>
      <c r="I49" s="966">
        <v>27</v>
      </c>
    </row>
    <row r="50" spans="2:9" ht="14.25" customHeight="1">
      <c r="B50" s="6" t="s">
        <v>1702</v>
      </c>
      <c r="C50" s="1536"/>
      <c r="D50" s="966"/>
      <c r="E50" s="1539"/>
      <c r="F50" s="4" t="s">
        <v>1712</v>
      </c>
      <c r="G50" s="7">
        <v>28</v>
      </c>
      <c r="H50" s="7">
        <v>27</v>
      </c>
      <c r="I50" s="7"/>
    </row>
    <row r="51" spans="2:9" ht="14.25" customHeight="1">
      <c r="B51" s="60" t="s">
        <v>1706</v>
      </c>
      <c r="C51" s="1537"/>
      <c r="D51" s="1460"/>
      <c r="E51" s="1459"/>
      <c r="F51" s="954" t="s">
        <v>1713</v>
      </c>
      <c r="G51" s="7">
        <v>19</v>
      </c>
      <c r="H51" s="7">
        <v>18</v>
      </c>
      <c r="I51" s="7">
        <v>18</v>
      </c>
    </row>
    <row r="52" spans="2:9" ht="14.25" customHeight="1">
      <c r="B52" s="6" t="s">
        <v>1709</v>
      </c>
      <c r="C52" s="1538"/>
      <c r="D52" s="1483"/>
      <c r="E52" s="1581">
        <v>84300</v>
      </c>
      <c r="F52" s="1485" t="s">
        <v>1714</v>
      </c>
      <c r="G52" s="59">
        <v>5</v>
      </c>
      <c r="H52" s="59">
        <v>5</v>
      </c>
      <c r="I52" s="59">
        <v>5</v>
      </c>
    </row>
    <row r="53" spans="2:9" ht="14.25" customHeight="1">
      <c r="B53" s="136" t="s">
        <v>1715</v>
      </c>
      <c r="C53" s="1480"/>
      <c r="D53" s="1481"/>
      <c r="E53" s="1481"/>
      <c r="F53" s="1481"/>
      <c r="G53" s="1481"/>
      <c r="H53" s="1481"/>
      <c r="I53" s="1482"/>
    </row>
    <row r="54" spans="2:9" ht="15" customHeight="1">
      <c r="B54" s="1992" t="s">
        <v>1634</v>
      </c>
      <c r="C54" s="1994" t="s">
        <v>1995</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1954</v>
      </c>
      <c r="D61" s="2061"/>
      <c r="E61" s="2061"/>
      <c r="F61" s="2061"/>
      <c r="G61" s="2061"/>
      <c r="H61" s="2061"/>
      <c r="I61" s="2062"/>
    </row>
    <row r="62" spans="2:9" ht="25.5" customHeight="1">
      <c r="B62" s="1980"/>
      <c r="C62" s="2063"/>
      <c r="D62" s="2064"/>
      <c r="E62" s="2064"/>
      <c r="F62" s="2064"/>
      <c r="G62" s="2064"/>
      <c r="H62" s="2064"/>
      <c r="I62" s="2065"/>
    </row>
    <row r="63" spans="2:9" ht="25.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1955</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t="s">
        <v>1956</v>
      </c>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1996</v>
      </c>
      <c r="D77" s="1982"/>
      <c r="E77" s="1982"/>
      <c r="F77" s="1982"/>
      <c r="G77" s="1982"/>
      <c r="H77" s="1982"/>
      <c r="I77" s="1983"/>
    </row>
    <row r="78" spans="2:9" ht="57" customHeight="1">
      <c r="B78" s="1979"/>
      <c r="C78" s="1984"/>
      <c r="D78" s="1985"/>
      <c r="E78" s="1985"/>
      <c r="F78" s="1985"/>
      <c r="G78" s="1985"/>
      <c r="H78" s="1985"/>
      <c r="I78" s="1986"/>
    </row>
    <row r="79" spans="2:9" ht="51.75" customHeight="1">
      <c r="B79" s="1979"/>
      <c r="C79" s="1984"/>
      <c r="D79" s="1985"/>
      <c r="E79" s="1985"/>
      <c r="F79" s="1985"/>
      <c r="G79" s="1985"/>
      <c r="H79" s="1985"/>
      <c r="I79" s="1986"/>
    </row>
    <row r="80" spans="2:9" ht="31.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1997</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72.75"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1998</v>
      </c>
      <c r="D91" s="2014"/>
      <c r="E91" s="2014"/>
      <c r="F91" s="2014"/>
      <c r="G91" s="2014"/>
      <c r="H91" s="2014"/>
      <c r="I91" s="2015"/>
    </row>
    <row r="92" spans="2:9" ht="19.5" customHeight="1">
      <c r="B92" s="1993" t="s">
        <v>1669</v>
      </c>
      <c r="C92" s="1981" t="s">
        <v>1999</v>
      </c>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81" customHeight="1">
      <c r="B95" s="1980"/>
      <c r="C95" s="1984"/>
      <c r="D95" s="1985"/>
      <c r="E95" s="1985"/>
      <c r="F95" s="1985"/>
      <c r="G95" s="1985"/>
      <c r="H95" s="1985"/>
      <c r="I95" s="1986"/>
    </row>
    <row r="96" spans="2:9" ht="114" customHeight="1">
      <c r="B96" s="1980"/>
      <c r="C96" s="1984"/>
      <c r="D96" s="1985"/>
      <c r="E96" s="1985"/>
      <c r="F96" s="1985"/>
      <c r="G96" s="1985"/>
      <c r="H96" s="1985"/>
      <c r="I96" s="1986"/>
    </row>
    <row r="97" spans="2:9" ht="41.25" customHeight="1">
      <c r="B97" s="2000"/>
      <c r="C97" s="1987"/>
      <c r="D97" s="1988"/>
      <c r="E97" s="1988"/>
      <c r="F97" s="1988"/>
      <c r="G97" s="1988"/>
      <c r="H97" s="1988"/>
      <c r="I97" s="1989"/>
    </row>
    <row r="98" spans="2:9" ht="21.75" customHeight="1">
      <c r="B98" s="1980" t="s">
        <v>1693</v>
      </c>
      <c r="C98" s="1981" t="s">
        <v>2000</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198.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20.25" customHeight="1">
      <c r="B108" s="1980" t="s">
        <v>1634</v>
      </c>
      <c r="C108" s="2006" t="s">
        <v>2001</v>
      </c>
      <c r="D108" s="2007"/>
      <c r="E108" s="2007"/>
      <c r="F108" s="2007"/>
      <c r="G108" s="2007"/>
      <c r="H108" s="2007"/>
      <c r="I108" s="1509"/>
    </row>
    <row r="109" spans="2:9" ht="110.25" customHeight="1">
      <c r="B109" s="1980"/>
      <c r="C109" s="2008"/>
      <c r="D109" s="2009"/>
      <c r="E109" s="2009"/>
      <c r="F109" s="2009"/>
      <c r="G109" s="2009"/>
      <c r="H109" s="2009"/>
      <c r="I109" s="1509"/>
    </row>
    <row r="110" spans="2:9" ht="20.25" customHeight="1">
      <c r="B110" s="1980"/>
      <c r="C110" s="2008"/>
      <c r="D110" s="2009"/>
      <c r="E110" s="2009"/>
      <c r="F110" s="2009"/>
      <c r="G110" s="2009"/>
      <c r="H110" s="2009"/>
      <c r="I110" s="1509"/>
    </row>
    <row r="111" spans="2:9" ht="20.25" customHeight="1">
      <c r="B111" s="1980"/>
      <c r="C111" s="2008"/>
      <c r="D111" s="2009"/>
      <c r="E111" s="2009"/>
      <c r="F111" s="2009"/>
      <c r="G111" s="2009"/>
      <c r="H111" s="2009"/>
      <c r="I111" s="1509"/>
    </row>
    <row r="112" spans="2:9" ht="20.25" customHeight="1">
      <c r="B112" s="2000"/>
      <c r="C112" s="2011"/>
      <c r="D112" s="2012"/>
      <c r="E112" s="2012"/>
      <c r="F112" s="2012"/>
      <c r="G112" s="2012"/>
      <c r="H112" s="2012"/>
      <c r="I112" s="1510"/>
    </row>
    <row r="113" spans="2:9" ht="23.25" customHeight="1">
      <c r="B113" s="1980" t="s">
        <v>1717</v>
      </c>
      <c r="C113" s="2006" t="s">
        <v>2002</v>
      </c>
      <c r="D113" s="2007"/>
      <c r="E113" s="2007"/>
      <c r="F113" s="2007"/>
      <c r="G113" s="2007"/>
      <c r="H113" s="2007"/>
      <c r="I113" s="1516"/>
    </row>
    <row r="114" spans="2:9" ht="23.25" customHeight="1">
      <c r="B114" s="1980"/>
      <c r="C114" s="2008"/>
      <c r="D114" s="2009"/>
      <c r="E114" s="2009"/>
      <c r="F114" s="2009"/>
      <c r="G114" s="2009"/>
      <c r="H114" s="2009"/>
      <c r="I114" s="1516"/>
    </row>
    <row r="115" spans="2:9" ht="23.25" customHeight="1">
      <c r="B115" s="1980"/>
      <c r="C115" s="2008"/>
      <c r="D115" s="2009"/>
      <c r="E115" s="2009"/>
      <c r="F115" s="2009"/>
      <c r="G115" s="2009"/>
      <c r="H115" s="2009"/>
      <c r="I115" s="1516"/>
    </row>
    <row r="116" spans="2:9" ht="23.25" customHeight="1">
      <c r="B116" s="1980"/>
      <c r="C116" s="2008"/>
      <c r="D116" s="2009"/>
      <c r="E116" s="2009"/>
      <c r="F116" s="2009"/>
      <c r="G116" s="2009"/>
      <c r="H116" s="2009"/>
      <c r="I116" s="1516"/>
    </row>
    <row r="117" spans="2:9" ht="23.25" customHeight="1">
      <c r="B117" s="1980"/>
      <c r="C117" s="2008"/>
      <c r="D117" s="2009"/>
      <c r="E117" s="2009"/>
      <c r="F117" s="2009"/>
      <c r="G117" s="2009"/>
      <c r="H117" s="2009"/>
      <c r="I117" s="1516"/>
    </row>
    <row r="118" spans="2:9" ht="23.25" customHeight="1">
      <c r="B118" s="1980"/>
      <c r="C118" s="2008"/>
      <c r="D118" s="2009"/>
      <c r="E118" s="2009"/>
      <c r="F118" s="2009"/>
      <c r="G118" s="2009"/>
      <c r="H118" s="2009"/>
      <c r="I118" s="1516"/>
    </row>
    <row r="119" spans="2:9" ht="23.25" customHeight="1">
      <c r="B119" s="2000"/>
      <c r="C119" s="2011"/>
      <c r="D119" s="2012"/>
      <c r="E119" s="2012"/>
      <c r="F119" s="2012"/>
      <c r="G119" s="2012"/>
      <c r="H119" s="2012"/>
      <c r="I119" s="1521"/>
    </row>
    <row r="120" spans="2:9" ht="22.5" customHeight="1">
      <c r="B120" s="2001" t="s">
        <v>1741</v>
      </c>
      <c r="C120" s="2006" t="s">
        <v>2003</v>
      </c>
      <c r="D120" s="2007"/>
      <c r="E120" s="2007"/>
      <c r="F120" s="2007"/>
      <c r="G120" s="2007"/>
      <c r="H120" s="2007"/>
      <c r="I120" s="1516"/>
    </row>
    <row r="121" spans="2:9" ht="48.75" customHeight="1">
      <c r="B121" s="2001"/>
      <c r="C121" s="2008"/>
      <c r="D121" s="2009"/>
      <c r="E121" s="2009"/>
      <c r="F121" s="2009"/>
      <c r="G121" s="2009"/>
      <c r="H121" s="2009"/>
      <c r="I121" s="1516"/>
    </row>
    <row r="122" spans="2:9" ht="34.5" customHeight="1">
      <c r="B122" s="2001"/>
      <c r="C122" s="2008"/>
      <c r="D122" s="2009"/>
      <c r="E122" s="2009"/>
      <c r="F122" s="2009"/>
      <c r="G122" s="2009"/>
      <c r="H122" s="2009"/>
      <c r="I122" s="1516"/>
    </row>
    <row r="123" spans="2:9" ht="22.5" customHeight="1">
      <c r="B123" s="2001"/>
      <c r="C123" s="2008"/>
      <c r="D123" s="2009"/>
      <c r="E123" s="2009"/>
      <c r="F123" s="2009"/>
      <c r="G123" s="2009"/>
      <c r="H123" s="2009"/>
      <c r="I123" s="1516"/>
    </row>
    <row r="124" spans="2:9" ht="22.5" customHeight="1">
      <c r="B124" s="2001"/>
      <c r="C124" s="2008"/>
      <c r="D124" s="2009"/>
      <c r="E124" s="2009"/>
      <c r="F124" s="2009"/>
      <c r="G124" s="2009"/>
      <c r="H124" s="2009"/>
      <c r="I124" s="1505"/>
    </row>
    <row r="125" spans="2:9" ht="22.5" customHeight="1">
      <c r="B125" s="2001"/>
      <c r="C125" s="2011"/>
      <c r="D125" s="2012"/>
      <c r="E125" s="2012"/>
      <c r="F125" s="2012"/>
      <c r="G125" s="2012"/>
      <c r="H125" s="2012"/>
      <c r="I125" s="1507"/>
    </row>
    <row r="126" spans="2:9" ht="15.75" customHeight="1">
      <c r="B126" s="1993" t="s">
        <v>1743</v>
      </c>
      <c r="C126" s="2057" t="s">
        <v>2004</v>
      </c>
      <c r="D126" s="2007"/>
      <c r="E126" s="2007"/>
      <c r="F126" s="2007"/>
      <c r="G126" s="2007"/>
      <c r="H126" s="1522"/>
      <c r="I126" s="1523"/>
    </row>
    <row r="127" spans="2:9" ht="16.5" customHeight="1">
      <c r="B127" s="1980"/>
      <c r="C127" s="2008"/>
      <c r="D127" s="2009"/>
      <c r="E127" s="2009"/>
      <c r="F127" s="2009"/>
      <c r="G127" s="2009"/>
      <c r="H127" s="1524"/>
      <c r="I127" s="1525"/>
    </row>
    <row r="128" spans="2:9" ht="17.25" customHeight="1">
      <c r="B128" s="2000"/>
      <c r="C128" s="2011"/>
      <c r="D128" s="2012"/>
      <c r="E128" s="2012"/>
      <c r="F128" s="2012"/>
      <c r="G128" s="2012"/>
      <c r="H128" s="1527"/>
      <c r="I128" s="1528"/>
    </row>
    <row r="129" spans="2:9" ht="17.25" customHeight="1">
      <c r="B129" s="1489"/>
      <c r="C129" s="1502"/>
      <c r="D129" s="1520"/>
      <c r="E129" s="1520"/>
      <c r="F129" s="1520"/>
      <c r="G129" s="1520"/>
      <c r="H129" s="1520"/>
      <c r="I129" s="1517"/>
    </row>
    <row r="130" spans="2:9" ht="63" customHeight="1">
      <c r="B130" s="1489"/>
      <c r="C130" s="2017" t="s">
        <v>2005</v>
      </c>
      <c r="D130" s="2009"/>
      <c r="E130" s="2009"/>
      <c r="F130" s="2009"/>
      <c r="G130" s="2009"/>
      <c r="H130" s="1520"/>
      <c r="I130" s="1517"/>
    </row>
    <row r="131" spans="2:9" ht="17.25" customHeight="1">
      <c r="B131" s="1489"/>
      <c r="C131" s="2008"/>
      <c r="D131" s="2009"/>
      <c r="E131" s="2009"/>
      <c r="F131" s="2009"/>
      <c r="G131" s="2009"/>
      <c r="H131" s="1520"/>
      <c r="I131" s="1517"/>
    </row>
    <row r="132" spans="2:9" ht="17.25" customHeight="1">
      <c r="B132" s="1489"/>
      <c r="C132" s="2008"/>
      <c r="D132" s="2009"/>
      <c r="E132" s="2009"/>
      <c r="F132" s="2009"/>
      <c r="G132" s="2009"/>
      <c r="H132" s="1520"/>
      <c r="I132" s="1517"/>
    </row>
    <row r="133" spans="2:9" ht="22.5" customHeight="1">
      <c r="B133" s="1980" t="s">
        <v>1635</v>
      </c>
      <c r="C133" s="2008"/>
      <c r="D133" s="2009"/>
      <c r="E133" s="2009"/>
      <c r="F133" s="2009"/>
      <c r="G133" s="2009"/>
      <c r="H133" s="1511"/>
      <c r="I133" s="1512"/>
    </row>
    <row r="134" spans="2:9" ht="22.5" customHeight="1">
      <c r="B134" s="1980"/>
      <c r="C134" s="2008"/>
      <c r="D134" s="2009"/>
      <c r="E134" s="2009"/>
      <c r="F134" s="2009"/>
      <c r="G134" s="2009"/>
      <c r="H134" s="1511"/>
      <c r="I134" s="1512"/>
    </row>
    <row r="135" spans="2:9" ht="22.5" customHeight="1">
      <c r="B135" s="2000"/>
      <c r="C135" s="1513"/>
      <c r="D135" s="1514"/>
      <c r="E135" s="1514"/>
      <c r="F135" s="1514"/>
      <c r="G135" s="1514"/>
      <c r="H135" s="1514"/>
      <c r="I135" s="1515"/>
    </row>
    <row r="136" spans="2:9" ht="18.75" customHeight="1">
      <c r="B136" s="1980" t="s">
        <v>1652</v>
      </c>
      <c r="C136" s="2006" t="s">
        <v>2006</v>
      </c>
      <c r="D136" s="2007"/>
      <c r="E136" s="2007"/>
      <c r="F136" s="2007"/>
      <c r="G136" s="2007"/>
      <c r="H136" s="1500"/>
      <c r="I136" s="1508"/>
    </row>
    <row r="137" spans="2:9" ht="18.75" customHeight="1">
      <c r="B137" s="1980"/>
      <c r="C137" s="2008"/>
      <c r="D137" s="2009"/>
      <c r="E137" s="2009"/>
      <c r="F137" s="2009"/>
      <c r="G137" s="2009"/>
      <c r="H137" s="121"/>
      <c r="I137" s="1509"/>
    </row>
    <row r="138" spans="2:9" ht="18.75" customHeight="1">
      <c r="B138" s="1980"/>
      <c r="C138" s="2008"/>
      <c r="D138" s="2009"/>
      <c r="E138" s="2009"/>
      <c r="F138" s="2009"/>
      <c r="G138" s="2009"/>
      <c r="H138" s="121"/>
      <c r="I138" s="1509"/>
    </row>
    <row r="139" spans="2:9" ht="18.75" customHeight="1">
      <c r="B139" s="1980"/>
      <c r="C139" s="2008"/>
      <c r="D139" s="2009"/>
      <c r="E139" s="2009"/>
      <c r="F139" s="2009"/>
      <c r="G139" s="2009"/>
      <c r="H139" s="121"/>
      <c r="I139" s="1509"/>
    </row>
    <row r="140" spans="2:9" ht="18.75" customHeight="1">
      <c r="B140" s="1980"/>
      <c r="C140" s="2008"/>
      <c r="D140" s="2009"/>
      <c r="E140" s="2009"/>
      <c r="F140" s="2009"/>
      <c r="G140" s="2009"/>
      <c r="H140" s="121"/>
      <c r="I140" s="1509"/>
    </row>
    <row r="141" spans="2:9" ht="18.75" customHeight="1">
      <c r="B141" s="1980"/>
      <c r="C141" s="2008"/>
      <c r="D141" s="2009"/>
      <c r="E141" s="2009"/>
      <c r="F141" s="2009"/>
      <c r="G141" s="2009"/>
      <c r="H141" s="121"/>
      <c r="I141" s="1509"/>
    </row>
    <row r="142" spans="2:9" ht="18.75" customHeight="1">
      <c r="B142" s="1980"/>
      <c r="C142" s="2008"/>
      <c r="D142" s="2009"/>
      <c r="E142" s="2009"/>
      <c r="F142" s="2009"/>
      <c r="G142" s="2009"/>
      <c r="H142" s="121"/>
      <c r="I142" s="1509"/>
    </row>
    <row r="143" spans="2:9" ht="18.75" customHeight="1">
      <c r="B143" s="1980"/>
      <c r="C143" s="2008"/>
      <c r="D143" s="2009"/>
      <c r="E143" s="2009"/>
      <c r="F143" s="2009"/>
      <c r="G143" s="2009"/>
      <c r="H143" s="121"/>
      <c r="I143" s="1509"/>
    </row>
    <row r="144" spans="2:9" ht="18.75" customHeight="1">
      <c r="B144" s="1980"/>
      <c r="C144" s="2008"/>
      <c r="D144" s="2009"/>
      <c r="E144" s="2009"/>
      <c r="F144" s="2009"/>
      <c r="G144" s="2009"/>
      <c r="H144" s="121"/>
      <c r="I144" s="1509"/>
    </row>
    <row r="145" spans="2:9" ht="18.75" customHeight="1">
      <c r="B145" s="1980"/>
      <c r="C145" s="1503"/>
      <c r="D145" s="1092"/>
      <c r="E145" s="1092"/>
      <c r="F145" s="1092"/>
      <c r="G145" s="1092"/>
      <c r="H145" s="1092"/>
      <c r="I145" s="1510"/>
    </row>
    <row r="146" spans="2:9" ht="22.5" customHeight="1">
      <c r="B146" s="1993" t="s">
        <v>1669</v>
      </c>
      <c r="C146" s="2016" t="s">
        <v>2007</v>
      </c>
      <c r="D146" s="2007"/>
      <c r="E146" s="2007"/>
      <c r="F146" s="2007"/>
      <c r="G146" s="2007"/>
      <c r="H146" s="1500"/>
      <c r="I146" s="1508"/>
    </row>
    <row r="147" spans="2:9" ht="22.5" customHeight="1">
      <c r="B147" s="1980"/>
      <c r="C147" s="2009"/>
      <c r="D147" s="2009"/>
      <c r="E147" s="2009"/>
      <c r="F147" s="2009"/>
      <c r="G147" s="2009"/>
      <c r="H147" s="121"/>
      <c r="I147" s="1509"/>
    </row>
    <row r="148" spans="2:9" ht="22.5" customHeight="1">
      <c r="B148" s="1980"/>
      <c r="C148" s="2009"/>
      <c r="D148" s="2009"/>
      <c r="E148" s="2009"/>
      <c r="F148" s="2009"/>
      <c r="G148" s="2009"/>
      <c r="H148" s="121"/>
      <c r="I148" s="1509"/>
    </row>
    <row r="149" spans="2:9" ht="79.5" customHeight="1">
      <c r="B149" s="1980"/>
      <c r="C149" s="2009"/>
      <c r="D149" s="2009"/>
      <c r="E149" s="2009"/>
      <c r="F149" s="2009"/>
      <c r="G149" s="2009"/>
      <c r="H149" s="121"/>
      <c r="I149" s="1509"/>
    </row>
    <row r="150" spans="2:9" ht="22.5" customHeight="1">
      <c r="B150" s="1980"/>
      <c r="C150" s="2009"/>
      <c r="D150" s="2009"/>
      <c r="E150" s="2009"/>
      <c r="F150" s="2009"/>
      <c r="G150" s="2009"/>
      <c r="H150" s="121"/>
      <c r="I150" s="1509"/>
    </row>
    <row r="151" spans="2:9" ht="22.5" customHeight="1">
      <c r="B151" s="1980"/>
      <c r="C151" s="2009"/>
      <c r="D151" s="2009"/>
      <c r="E151" s="2009"/>
      <c r="F151" s="2009"/>
      <c r="G151" s="2009"/>
      <c r="H151" s="121"/>
      <c r="I151" s="1509"/>
    </row>
    <row r="152" spans="2:9" ht="96.75" customHeight="1">
      <c r="B152" s="1980"/>
      <c r="C152" s="2009"/>
      <c r="D152" s="2009"/>
      <c r="E152" s="2009"/>
      <c r="F152" s="2009"/>
      <c r="G152" s="2009"/>
      <c r="H152" s="121"/>
      <c r="I152" s="1509"/>
    </row>
    <row r="153" spans="2:9" ht="22.5" customHeight="1">
      <c r="B153" s="2000"/>
      <c r="C153" s="2012"/>
      <c r="D153" s="2012"/>
      <c r="E153" s="2012"/>
      <c r="F153" s="2012"/>
      <c r="G153" s="2012"/>
      <c r="H153" s="1092"/>
      <c r="I153" s="1510"/>
    </row>
    <row r="154" spans="2:9" ht="23.25" customHeight="1">
      <c r="B154" s="1980" t="s">
        <v>1693</v>
      </c>
      <c r="C154" s="2006" t="s">
        <v>2008</v>
      </c>
      <c r="D154" s="2016"/>
      <c r="E154" s="2016"/>
      <c r="F154" s="2016"/>
      <c r="G154" s="2016"/>
      <c r="H154" s="121"/>
      <c r="I154" s="1509"/>
    </row>
    <row r="155" spans="2:9" ht="23.25" customHeight="1">
      <c r="B155" s="1980"/>
      <c r="C155" s="2017"/>
      <c r="D155" s="2018"/>
      <c r="E155" s="2018"/>
      <c r="F155" s="2018"/>
      <c r="G155" s="2018"/>
      <c r="H155" s="121"/>
      <c r="I155" s="1509"/>
    </row>
    <row r="156" spans="2:9" ht="138.75" customHeight="1">
      <c r="B156" s="1980"/>
      <c r="C156" s="2017"/>
      <c r="D156" s="2018"/>
      <c r="E156" s="2018"/>
      <c r="F156" s="2018"/>
      <c r="G156" s="2018"/>
      <c r="H156" s="121"/>
      <c r="I156" s="1509"/>
    </row>
    <row r="157" spans="2:9" ht="214.5" customHeight="1">
      <c r="B157" s="1980"/>
      <c r="C157" s="2017"/>
      <c r="D157" s="2018"/>
      <c r="E157" s="2018"/>
      <c r="F157" s="2018"/>
      <c r="G157" s="2018"/>
      <c r="H157" s="121"/>
      <c r="I157" s="1509"/>
    </row>
    <row r="158" spans="2:9" ht="147" customHeight="1">
      <c r="B158" s="1980"/>
      <c r="C158" s="2017"/>
      <c r="D158" s="2018"/>
      <c r="E158" s="2018"/>
      <c r="F158" s="2018"/>
      <c r="G158" s="2018"/>
      <c r="H158" s="121"/>
      <c r="I158" s="1509"/>
    </row>
    <row r="159" spans="2:9" ht="23.25" customHeight="1">
      <c r="B159" s="1980"/>
      <c r="C159" s="2017"/>
      <c r="D159" s="2018"/>
      <c r="E159" s="2018"/>
      <c r="F159" s="2018"/>
      <c r="G159" s="2018"/>
      <c r="H159" s="121"/>
      <c r="I159" s="1509"/>
    </row>
    <row r="160" spans="2:9" ht="23.25" customHeight="1">
      <c r="B160" s="1980"/>
      <c r="C160" s="2017"/>
      <c r="D160" s="2018"/>
      <c r="E160" s="2018"/>
      <c r="F160" s="2018"/>
      <c r="G160" s="2018"/>
      <c r="H160" s="121"/>
      <c r="I160" s="1509"/>
    </row>
    <row r="161" spans="2:9" ht="23.25" customHeight="1">
      <c r="B161" s="1980"/>
      <c r="C161" s="2017"/>
      <c r="D161" s="2018"/>
      <c r="E161" s="2018"/>
      <c r="F161" s="2018"/>
      <c r="G161" s="2018"/>
      <c r="H161" s="121"/>
      <c r="I161" s="1509"/>
    </row>
    <row r="162" spans="2:9" ht="23.25" customHeight="1">
      <c r="B162" s="1980"/>
      <c r="C162" s="2017"/>
      <c r="D162" s="2018"/>
      <c r="E162" s="2018"/>
      <c r="F162" s="2018"/>
      <c r="G162" s="2018"/>
      <c r="H162" s="121"/>
      <c r="I162" s="1509"/>
    </row>
    <row r="163" spans="2:9" s="120" customFormat="1" ht="23.25" customHeight="1">
      <c r="B163" s="2000"/>
      <c r="C163" s="2019"/>
      <c r="D163" s="2020"/>
      <c r="E163" s="2020"/>
      <c r="F163" s="2020"/>
      <c r="G163" s="2020"/>
      <c r="H163" s="1092"/>
      <c r="I163" s="1510"/>
    </row>
    <row r="164" spans="2:9" ht="19.5" customHeight="1">
      <c r="B164" s="871" t="s">
        <v>1749</v>
      </c>
      <c r="C164" s="820"/>
      <c r="D164" s="820"/>
      <c r="E164" s="820"/>
      <c r="F164" s="820"/>
      <c r="G164" s="821"/>
      <c r="H164" s="821"/>
      <c r="I164" s="822"/>
    </row>
    <row r="165" spans="2:9" ht="19.5" customHeight="1">
      <c r="B165" s="1993" t="s">
        <v>1634</v>
      </c>
      <c r="C165" s="1502" t="s">
        <v>2009</v>
      </c>
      <c r="D165" s="1500"/>
      <c r="E165" s="1500"/>
      <c r="F165" s="1500"/>
      <c r="G165" s="1500"/>
      <c r="H165" s="1500"/>
      <c r="I165" s="1508"/>
    </row>
    <row r="166" spans="2:9" ht="19.5" customHeight="1">
      <c r="B166" s="1980"/>
      <c r="C166" s="1502" t="s">
        <v>2010</v>
      </c>
      <c r="D166" s="121"/>
      <c r="E166" s="121"/>
      <c r="F166" s="121"/>
      <c r="G166" s="121"/>
      <c r="H166" s="121"/>
      <c r="I166" s="1509"/>
    </row>
    <row r="167" spans="2:9" ht="19.5" customHeight="1">
      <c r="B167" s="1980"/>
      <c r="C167" s="1558" t="s">
        <v>2011</v>
      </c>
      <c r="D167" s="121"/>
      <c r="E167" s="121"/>
      <c r="F167" s="121"/>
      <c r="G167" s="121"/>
      <c r="H167" s="121"/>
      <c r="I167" s="1509"/>
    </row>
    <row r="168" spans="2:9" ht="19.5" customHeight="1">
      <c r="B168" s="1980"/>
      <c r="C168" s="1502" t="s">
        <v>2012</v>
      </c>
      <c r="D168" s="121"/>
      <c r="E168" s="121"/>
      <c r="F168" s="121"/>
      <c r="G168" s="121"/>
      <c r="H168" s="121"/>
      <c r="I168" s="1509"/>
    </row>
    <row r="169" spans="2:9" ht="19.5" customHeight="1">
      <c r="B169" s="1980"/>
      <c r="C169" s="1558"/>
      <c r="D169" s="121"/>
      <c r="E169" s="121"/>
      <c r="F169" s="121"/>
      <c r="G169" s="121"/>
      <c r="H169" s="121"/>
      <c r="I169" s="1509"/>
    </row>
    <row r="170" spans="2:9" ht="19.5" customHeight="1">
      <c r="B170" s="2000"/>
      <c r="C170" s="1502"/>
      <c r="D170" s="1092"/>
      <c r="E170" s="1092"/>
      <c r="F170" s="1092"/>
      <c r="G170" s="1092"/>
      <c r="H170" s="1092"/>
      <c r="I170" s="1510"/>
    </row>
    <row r="171" spans="2:9" ht="19.5" customHeight="1">
      <c r="B171" s="1980" t="s">
        <v>1717</v>
      </c>
      <c r="C171" s="1543"/>
      <c r="D171" s="1544"/>
      <c r="E171" s="1544"/>
      <c r="F171" s="1544"/>
      <c r="G171" s="1544"/>
      <c r="H171" s="1544"/>
      <c r="I171" s="1545"/>
    </row>
    <row r="172" spans="2:9" ht="19.5" customHeight="1">
      <c r="B172" s="1980"/>
      <c r="C172" s="1502" t="s">
        <v>2013</v>
      </c>
      <c r="D172" s="1547"/>
      <c r="E172" s="1547"/>
      <c r="F172" s="1547"/>
      <c r="G172" s="1547"/>
      <c r="H172" s="1547"/>
      <c r="I172" s="1548"/>
    </row>
    <row r="173" spans="2:9" ht="19.5" customHeight="1">
      <c r="B173" s="1980"/>
      <c r="C173" s="1502"/>
      <c r="D173" s="1547"/>
      <c r="E173" s="1547"/>
      <c r="F173" s="1547"/>
      <c r="G173" s="1547"/>
      <c r="H173" s="1547"/>
      <c r="I173" s="1548"/>
    </row>
    <row r="174" spans="2:9" ht="19.5" customHeight="1">
      <c r="B174" s="1980"/>
      <c r="C174" s="1546"/>
      <c r="D174" s="1547"/>
      <c r="E174" s="1547"/>
      <c r="F174" s="1547"/>
      <c r="G174" s="1547"/>
      <c r="H174" s="1547"/>
      <c r="I174" s="1548"/>
    </row>
    <row r="175" spans="2:9" ht="19.5" customHeight="1">
      <c r="B175" s="2000"/>
      <c r="C175" s="1549"/>
      <c r="D175" s="1550"/>
      <c r="E175" s="1550"/>
      <c r="F175" s="1550"/>
      <c r="G175" s="1550"/>
      <c r="H175" s="1550"/>
      <c r="I175" s="1551"/>
    </row>
    <row r="176" spans="2:9" ht="19.5" customHeight="1">
      <c r="B176" s="2056" t="s">
        <v>1721</v>
      </c>
      <c r="C176" s="1502" t="s">
        <v>2014</v>
      </c>
      <c r="D176" s="1500"/>
      <c r="E176" s="1500"/>
      <c r="F176" s="1500"/>
      <c r="G176" s="1500"/>
      <c r="H176" s="1500"/>
      <c r="I176" s="1500"/>
    </row>
    <row r="177" spans="2:9" ht="19.5" customHeight="1">
      <c r="B177" s="2001"/>
      <c r="C177" s="1502" t="s">
        <v>2015</v>
      </c>
      <c r="D177" s="121"/>
      <c r="E177" s="121"/>
      <c r="F177" s="121"/>
      <c r="G177" s="121"/>
      <c r="H177" s="121"/>
      <c r="I177" s="121"/>
    </row>
    <row r="178" spans="2:9" ht="19.5" customHeight="1">
      <c r="B178" s="2001"/>
      <c r="C178" s="1502" t="s">
        <v>2016</v>
      </c>
      <c r="D178" s="121"/>
      <c r="E178" s="121"/>
      <c r="F178" s="121"/>
      <c r="G178" s="121"/>
      <c r="H178" s="121"/>
      <c r="I178" s="121"/>
    </row>
    <row r="179" spans="2:9" ht="19.5" customHeight="1">
      <c r="B179" s="2001"/>
      <c r="C179" s="1502" t="s">
        <v>2017</v>
      </c>
      <c r="D179" s="121"/>
      <c r="E179" s="121"/>
      <c r="F179" s="121"/>
      <c r="G179" s="121"/>
      <c r="H179" s="121"/>
      <c r="I179" s="121"/>
    </row>
    <row r="180" spans="2:9" ht="19.5" customHeight="1">
      <c r="B180" s="2002"/>
      <c r="C180" s="1502"/>
      <c r="D180" s="1092"/>
      <c r="E180" s="1092"/>
      <c r="F180" s="1092"/>
      <c r="G180" s="1092"/>
      <c r="H180" s="1092"/>
      <c r="I180" s="1092"/>
    </row>
    <row r="181" spans="2:9" ht="19.5" customHeight="1">
      <c r="B181" s="2044" t="s">
        <v>1743</v>
      </c>
      <c r="C181" s="1499"/>
      <c r="D181" s="1500"/>
      <c r="E181" s="1500"/>
      <c r="F181" s="1500"/>
      <c r="G181" s="1500"/>
      <c r="H181" s="1500"/>
      <c r="I181" s="1508"/>
    </row>
    <row r="182" spans="2:9" ht="19.5" customHeight="1">
      <c r="B182" s="2044"/>
      <c r="C182" s="1502"/>
      <c r="D182" s="121"/>
      <c r="E182" s="121"/>
      <c r="F182" s="121"/>
      <c r="G182" s="121"/>
      <c r="H182" s="121"/>
      <c r="I182" s="1509"/>
    </row>
    <row r="183" spans="2:9" ht="19.5" customHeight="1">
      <c r="B183" s="2045"/>
      <c r="C183" s="1541"/>
      <c r="D183" s="121"/>
      <c r="E183" s="121"/>
      <c r="F183" s="121"/>
      <c r="G183" s="121"/>
      <c r="H183" s="121"/>
      <c r="I183" s="1509"/>
    </row>
    <row r="184" spans="2:9" ht="19.5" customHeight="1">
      <c r="B184" s="2046"/>
      <c r="C184" s="1542"/>
      <c r="D184" s="1092"/>
      <c r="E184" s="1092"/>
      <c r="F184" s="1092"/>
      <c r="G184" s="1092"/>
      <c r="H184" s="1092"/>
      <c r="I184" s="1510"/>
    </row>
    <row r="185" spans="2:9" ht="19.5" customHeight="1">
      <c r="B185" s="1980" t="s">
        <v>1635</v>
      </c>
      <c r="C185" s="1502" t="s">
        <v>1888</v>
      </c>
      <c r="D185" s="1552"/>
      <c r="E185" s="1552"/>
      <c r="F185" s="1552"/>
      <c r="G185" s="1552"/>
      <c r="H185" s="1552"/>
      <c r="I185" s="1529"/>
    </row>
    <row r="186" spans="2:9" ht="19.5" customHeight="1">
      <c r="B186" s="1980"/>
      <c r="C186" s="1502" t="s">
        <v>1779</v>
      </c>
      <c r="D186" s="1553"/>
      <c r="E186" s="1553"/>
      <c r="F186" s="1553"/>
      <c r="G186" s="1553"/>
      <c r="H186" s="1553"/>
      <c r="I186" s="1505"/>
    </row>
    <row r="187" spans="2:9" ht="19.5" customHeight="1">
      <c r="B187" s="1980"/>
      <c r="C187" s="1502" t="s">
        <v>2018</v>
      </c>
      <c r="D187" s="1553"/>
      <c r="E187" s="1553"/>
      <c r="F187" s="1553"/>
      <c r="G187" s="1553"/>
      <c r="H187" s="1553"/>
      <c r="I187" s="1505"/>
    </row>
    <row r="188" spans="2:9" ht="19.5" customHeight="1">
      <c r="B188" s="1980"/>
      <c r="C188" s="1502" t="s">
        <v>2019</v>
      </c>
      <c r="D188" s="1553"/>
      <c r="E188" s="1553"/>
      <c r="F188" s="1553"/>
      <c r="G188" s="1553"/>
      <c r="H188" s="1553"/>
      <c r="I188" s="1505"/>
    </row>
    <row r="189" spans="2:9" ht="19.5" customHeight="1">
      <c r="B189" s="1980"/>
      <c r="C189" s="1558" t="s">
        <v>1841</v>
      </c>
      <c r="D189" s="1553"/>
      <c r="E189" s="1553"/>
      <c r="F189" s="1553"/>
      <c r="G189" s="1553"/>
      <c r="H189" s="1553"/>
      <c r="I189" s="1505"/>
    </row>
    <row r="190" spans="2:9" ht="19.5" customHeight="1">
      <c r="B190" s="1980"/>
      <c r="C190" s="1558"/>
      <c r="D190" s="1553"/>
      <c r="E190" s="1553"/>
      <c r="F190" s="1553"/>
      <c r="G190" s="1553"/>
      <c r="H190" s="1553"/>
      <c r="I190" s="1505"/>
    </row>
    <row r="191" spans="2:9" ht="19.5" customHeight="1">
      <c r="B191" s="1980"/>
      <c r="C191" s="1558"/>
      <c r="D191" s="1553"/>
      <c r="E191" s="1553"/>
      <c r="F191" s="1553"/>
      <c r="G191" s="1553"/>
      <c r="H191" s="1553"/>
      <c r="I191" s="1505"/>
    </row>
    <row r="192" spans="2:9" ht="19.5" customHeight="1">
      <c r="B192" s="1980"/>
      <c r="C192" s="1576"/>
      <c r="D192" s="1554"/>
      <c r="E192" s="1554"/>
      <c r="F192" s="1554"/>
      <c r="G192" s="1554"/>
      <c r="H192" s="1554"/>
      <c r="I192" s="1507"/>
    </row>
    <row r="193" spans="2:9" ht="19.5" customHeight="1">
      <c r="B193" s="1992" t="s">
        <v>1669</v>
      </c>
      <c r="C193" s="1502" t="s">
        <v>1692</v>
      </c>
      <c r="D193" s="1500"/>
      <c r="E193" s="1500"/>
      <c r="F193" s="1500"/>
      <c r="G193" s="1500"/>
      <c r="H193" s="1500"/>
      <c r="I193" s="1508"/>
    </row>
    <row r="194" spans="2:9" ht="19.5" customHeight="1">
      <c r="B194" s="1992"/>
      <c r="C194" s="1502" t="s">
        <v>2020</v>
      </c>
      <c r="D194" s="121"/>
      <c r="E194" s="121"/>
      <c r="F194" s="121"/>
      <c r="G194" s="121"/>
      <c r="H194" s="121"/>
      <c r="I194" s="1509"/>
    </row>
    <row r="195" spans="2:9" ht="19.5" customHeight="1">
      <c r="B195" s="1992"/>
      <c r="C195" s="1502" t="s">
        <v>2021</v>
      </c>
      <c r="D195" s="121"/>
      <c r="E195" s="121"/>
      <c r="F195" s="121"/>
      <c r="G195" s="121"/>
      <c r="H195" s="121"/>
      <c r="I195" s="1509"/>
    </row>
    <row r="196" spans="2:9" ht="19.5" customHeight="1">
      <c r="B196" s="1992"/>
      <c r="C196" s="1502" t="s">
        <v>1936</v>
      </c>
      <c r="D196" s="121"/>
      <c r="E196" s="121"/>
      <c r="F196" s="121"/>
      <c r="G196" s="121"/>
      <c r="H196" s="121"/>
      <c r="I196" s="1509"/>
    </row>
    <row r="197" spans="2:9" ht="19.5" customHeight="1">
      <c r="B197" s="1992"/>
      <c r="C197" s="1502" t="s">
        <v>2022</v>
      </c>
      <c r="D197" s="121"/>
      <c r="E197" s="121"/>
      <c r="F197" s="121"/>
      <c r="G197" s="121"/>
      <c r="H197" s="121"/>
      <c r="I197" s="1509"/>
    </row>
    <row r="198" spans="2:9" ht="19.5" customHeight="1">
      <c r="B198" s="1992"/>
      <c r="C198" s="1502" t="s">
        <v>2023</v>
      </c>
      <c r="D198" s="121"/>
      <c r="E198" s="121"/>
      <c r="F198" s="121"/>
      <c r="G198" s="121"/>
      <c r="H198" s="121"/>
      <c r="I198" s="1509"/>
    </row>
    <row r="199" spans="2:9" ht="19.5" customHeight="1">
      <c r="B199" s="1992"/>
      <c r="C199" s="1502" t="s">
        <v>2024</v>
      </c>
      <c r="D199" s="121"/>
      <c r="E199" s="121"/>
      <c r="F199" s="121"/>
      <c r="G199" s="121"/>
      <c r="H199" s="121"/>
      <c r="I199" s="1509"/>
    </row>
    <row r="200" spans="2:9" ht="19.5" customHeight="1">
      <c r="B200" s="1992"/>
      <c r="C200" s="1558"/>
      <c r="D200" s="121"/>
      <c r="E200" s="121"/>
      <c r="F200" s="121"/>
      <c r="G200" s="121"/>
      <c r="H200" s="121"/>
      <c r="I200" s="1509"/>
    </row>
    <row r="201" spans="2:9" ht="19.5" customHeight="1">
      <c r="B201" s="1992"/>
      <c r="C201" s="1503"/>
      <c r="D201" s="1092"/>
      <c r="E201" s="1092"/>
      <c r="F201" s="1092"/>
      <c r="G201" s="1092"/>
      <c r="H201" s="1092"/>
      <c r="I201" s="1510"/>
    </row>
    <row r="202" spans="2:9" ht="19.5" customHeight="1">
      <c r="B202" s="1980" t="s">
        <v>1652</v>
      </c>
      <c r="C202" s="1502" t="s">
        <v>2025</v>
      </c>
      <c r="D202" s="1500"/>
      <c r="E202" s="1500"/>
      <c r="F202" s="1500"/>
      <c r="G202" s="1500"/>
      <c r="H202" s="1500"/>
      <c r="I202" s="1508"/>
    </row>
    <row r="203" spans="2:9" ht="19.5" customHeight="1">
      <c r="B203" s="1980"/>
      <c r="C203" s="1502" t="s">
        <v>2026</v>
      </c>
      <c r="D203" s="121"/>
      <c r="E203" s="121"/>
      <c r="F203" s="121"/>
      <c r="G203" s="121"/>
      <c r="H203" s="121"/>
      <c r="I203" s="1509"/>
    </row>
    <row r="204" spans="2:9" ht="19.5" customHeight="1">
      <c r="B204" s="1980"/>
      <c r="C204" s="1502" t="s">
        <v>1980</v>
      </c>
      <c r="D204" s="121"/>
      <c r="E204" s="121"/>
      <c r="F204" s="121"/>
      <c r="G204" s="121"/>
      <c r="H204" s="121"/>
      <c r="I204" s="1509"/>
    </row>
    <row r="205" spans="2:9" ht="19.5" customHeight="1">
      <c r="B205" s="1980"/>
      <c r="C205" s="1502" t="s">
        <v>1939</v>
      </c>
      <c r="D205" s="121"/>
      <c r="E205" s="121"/>
      <c r="F205" s="121"/>
      <c r="G205" s="121"/>
      <c r="H205" s="121"/>
      <c r="I205" s="1509"/>
    </row>
    <row r="206" spans="2:9" ht="19.5" customHeight="1">
      <c r="B206" s="1980"/>
      <c r="C206" s="1502" t="s">
        <v>2027</v>
      </c>
      <c r="D206" s="121"/>
      <c r="E206" s="121"/>
      <c r="F206" s="121"/>
      <c r="G206" s="121"/>
      <c r="H206" s="121"/>
      <c r="I206" s="1509"/>
    </row>
    <row r="207" spans="2:9" ht="19.5" customHeight="1">
      <c r="B207" s="1980"/>
      <c r="C207" s="1502" t="s">
        <v>1941</v>
      </c>
      <c r="D207" s="121"/>
      <c r="E207" s="121"/>
      <c r="F207" s="121"/>
      <c r="G207" s="121"/>
      <c r="H207" s="121"/>
      <c r="I207" s="1509"/>
    </row>
    <row r="208" spans="2:9" ht="19.5" customHeight="1">
      <c r="B208" s="1980"/>
      <c r="C208" s="1502" t="s">
        <v>2028</v>
      </c>
      <c r="D208" s="121"/>
      <c r="E208" s="121"/>
      <c r="F208" s="121"/>
      <c r="G208" s="121"/>
      <c r="H208" s="121"/>
      <c r="I208" s="1509"/>
    </row>
    <row r="209" spans="2:9" ht="19.5" customHeight="1">
      <c r="B209" s="1980"/>
      <c r="C209" s="1502" t="s">
        <v>2029</v>
      </c>
      <c r="D209" s="121"/>
      <c r="E209" s="121"/>
      <c r="F209" s="121"/>
      <c r="G209" s="121"/>
      <c r="H209" s="121"/>
      <c r="I209" s="1509"/>
    </row>
    <row r="210" spans="2:9" ht="19.5" customHeight="1">
      <c r="B210" s="1980"/>
      <c r="C210" s="1502" t="s">
        <v>2030</v>
      </c>
      <c r="D210" s="121"/>
      <c r="E210" s="121"/>
      <c r="F210" s="121"/>
      <c r="G210" s="121"/>
      <c r="H210" s="121"/>
      <c r="I210" s="1509"/>
    </row>
    <row r="211" spans="2:9" ht="19.5" customHeight="1">
      <c r="B211" s="2000"/>
      <c r="C211" s="1503"/>
      <c r="D211" s="1502"/>
      <c r="E211" s="1092"/>
      <c r="F211" s="1092"/>
      <c r="G211" s="1092"/>
      <c r="H211" s="1092"/>
      <c r="I211" s="1510"/>
    </row>
    <row r="212" spans="2:9" ht="19.5" customHeight="1">
      <c r="B212" s="1980" t="s">
        <v>1693</v>
      </c>
      <c r="D212" s="1555"/>
      <c r="E212" s="1555"/>
      <c r="F212" s="1555"/>
      <c r="G212" s="1555"/>
      <c r="H212" s="1555"/>
      <c r="I212" s="1556"/>
    </row>
    <row r="213" spans="2:9" ht="19.5" customHeight="1">
      <c r="B213" s="1980"/>
      <c r="C213" s="1502" t="s">
        <v>72</v>
      </c>
      <c r="D213" s="1511"/>
      <c r="E213" s="1511"/>
      <c r="F213" s="1511"/>
      <c r="G213" s="1511"/>
      <c r="H213" s="1511"/>
      <c r="I213" s="1512"/>
    </row>
    <row r="214" spans="2:9" ht="19.5" customHeight="1">
      <c r="B214" s="1980"/>
      <c r="C214" s="1093" t="s">
        <v>1813</v>
      </c>
      <c r="D214" s="1511"/>
      <c r="E214" s="1502"/>
      <c r="I214" s="1512"/>
    </row>
    <row r="215" spans="2:9" ht="19.5" customHeight="1">
      <c r="B215" s="1980"/>
      <c r="C215" s="1502" t="s">
        <v>1814</v>
      </c>
      <c r="D215" s="1502"/>
      <c r="E215" s="1582"/>
      <c r="F215" s="1502"/>
      <c r="I215" s="1512"/>
    </row>
    <row r="216" spans="2:9" ht="19.5" customHeight="1">
      <c r="B216" s="1980"/>
      <c r="C216" s="1502" t="s">
        <v>2031</v>
      </c>
      <c r="E216" s="1502"/>
      <c r="G216" s="1558"/>
      <c r="H216" s="1502">
        <v>68.5</v>
      </c>
      <c r="I216" s="1512"/>
    </row>
    <row r="217" spans="2:9" ht="19.5" customHeight="1">
      <c r="B217" s="1980"/>
      <c r="C217" s="1583" t="s">
        <v>2032</v>
      </c>
      <c r="D217" s="1502"/>
      <c r="E217" s="1502"/>
      <c r="G217" s="1558"/>
      <c r="H217" s="1502">
        <v>0.66400000000000003</v>
      </c>
      <c r="I217" s="1512"/>
    </row>
    <row r="218" spans="2:9" ht="19.5" customHeight="1">
      <c r="B218" s="1980"/>
      <c r="C218" s="1584" t="s">
        <v>2033</v>
      </c>
      <c r="E218" s="1558"/>
      <c r="F218" s="1502"/>
      <c r="G218" s="1558"/>
      <c r="H218" s="1502"/>
      <c r="I218" s="1512"/>
    </row>
    <row r="219" spans="2:9" ht="19.5" customHeight="1">
      <c r="B219" s="1980"/>
      <c r="C219" s="1584" t="s">
        <v>2034</v>
      </c>
      <c r="E219" s="1558"/>
      <c r="F219" s="1502"/>
      <c r="G219" s="1511"/>
      <c r="H219" s="1511"/>
      <c r="I219" s="1512"/>
    </row>
    <row r="220" spans="2:9" ht="19.5" customHeight="1">
      <c r="B220" s="1980"/>
      <c r="C220" s="2082" t="s">
        <v>2035</v>
      </c>
      <c r="D220" s="2059"/>
      <c r="E220" s="1511"/>
      <c r="F220" s="1511"/>
      <c r="G220" s="1511"/>
      <c r="H220" s="1511"/>
      <c r="I220" s="1512"/>
    </row>
    <row r="221" spans="2:9" ht="19.5" customHeight="1">
      <c r="B221" s="2000"/>
      <c r="C221" s="1579" t="s">
        <v>1948</v>
      </c>
      <c r="D221" s="1514"/>
      <c r="E221" s="1514"/>
      <c r="F221" s="1514"/>
      <c r="G221" s="1514"/>
      <c r="H221" s="1514"/>
      <c r="I221" s="1515"/>
    </row>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55">
    <mergeCell ref="B1:I1"/>
    <mergeCell ref="B7:E7"/>
    <mergeCell ref="F7:I7"/>
    <mergeCell ref="B11:B12"/>
    <mergeCell ref="C11:C12"/>
    <mergeCell ref="D11:D12"/>
    <mergeCell ref="E11:E12"/>
    <mergeCell ref="F15:H15"/>
    <mergeCell ref="F17:I17"/>
    <mergeCell ref="B23:B24"/>
    <mergeCell ref="C23:C24"/>
    <mergeCell ref="D23:D24"/>
    <mergeCell ref="E23:E24"/>
    <mergeCell ref="B54:B60"/>
    <mergeCell ref="C54:I59"/>
    <mergeCell ref="B61:B66"/>
    <mergeCell ref="C61:I66"/>
    <mergeCell ref="B67:B73"/>
    <mergeCell ref="C67:I73"/>
    <mergeCell ref="B108:B112"/>
    <mergeCell ref="C108:H112"/>
    <mergeCell ref="B74:B76"/>
    <mergeCell ref="B77:B83"/>
    <mergeCell ref="C77:I82"/>
    <mergeCell ref="B84:B90"/>
    <mergeCell ref="C84:I90"/>
    <mergeCell ref="C91:I91"/>
    <mergeCell ref="B92:B97"/>
    <mergeCell ref="C92:I97"/>
    <mergeCell ref="B98:B106"/>
    <mergeCell ref="C98:I106"/>
    <mergeCell ref="B107:I107"/>
    <mergeCell ref="B113:B119"/>
    <mergeCell ref="C113:H119"/>
    <mergeCell ref="B120:B125"/>
    <mergeCell ref="B126:B128"/>
    <mergeCell ref="C126:G128"/>
    <mergeCell ref="C120:H125"/>
    <mergeCell ref="B181:B184"/>
    <mergeCell ref="C130:G134"/>
    <mergeCell ref="B133:B135"/>
    <mergeCell ref="B136:B145"/>
    <mergeCell ref="C136:G144"/>
    <mergeCell ref="B146:B153"/>
    <mergeCell ref="C146:G153"/>
    <mergeCell ref="B154:B163"/>
    <mergeCell ref="C154:G163"/>
    <mergeCell ref="B165:B170"/>
    <mergeCell ref="B171:B175"/>
    <mergeCell ref="B176:B180"/>
    <mergeCell ref="B185:B192"/>
    <mergeCell ref="B193:B201"/>
    <mergeCell ref="B202:B211"/>
    <mergeCell ref="B212:B221"/>
    <mergeCell ref="C220:D220"/>
  </mergeCells>
  <pageMargins left="0.7" right="0.7" top="0.75" bottom="0.75" header="0" footer="0"/>
  <pageSetup paperSize="9"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D1A71-5978-4F88-BC06-AA0AFC8E623E}">
  <sheetPr codeName="Hoja191">
    <tabColor rgb="FFFFFF00"/>
    <pageSetUpPr fitToPage="1"/>
  </sheetPr>
  <dimension ref="B1:I1084"/>
  <sheetViews>
    <sheetView showGridLines="0" topLeftCell="A65" workbookViewId="0">
      <selection activeCell="E47" sqref="E47"/>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v>46273</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1908</v>
      </c>
      <c r="D8" s="141" t="s">
        <v>1805</v>
      </c>
      <c r="E8" s="141" t="s">
        <v>1637</v>
      </c>
      <c r="F8" s="13" t="s">
        <v>1638</v>
      </c>
      <c r="G8" s="8"/>
      <c r="H8" s="9"/>
      <c r="I8" s="9"/>
    </row>
    <row r="9" spans="2:9" ht="14.25" customHeight="1">
      <c r="B9" s="6" t="s">
        <v>1639</v>
      </c>
      <c r="C9" s="137" t="s">
        <v>2036</v>
      </c>
      <c r="D9" s="137"/>
      <c r="E9" s="137" t="s">
        <v>2037</v>
      </c>
      <c r="F9" s="13" t="s">
        <v>1642</v>
      </c>
      <c r="G9" s="96">
        <v>0</v>
      </c>
      <c r="H9" s="96"/>
      <c r="I9" s="96">
        <v>0</v>
      </c>
    </row>
    <row r="10" spans="2:9" ht="14.25" customHeight="1">
      <c r="B10" s="10" t="s">
        <v>56</v>
      </c>
      <c r="C10" s="142"/>
      <c r="D10" s="142"/>
      <c r="E10" s="142"/>
      <c r="F10" s="13" t="s">
        <v>1643</v>
      </c>
      <c r="G10" s="1465">
        <v>0.4</v>
      </c>
      <c r="H10" s="1465"/>
      <c r="I10" s="1465">
        <v>0.46</v>
      </c>
    </row>
    <row r="11" spans="2:9" ht="14.25" customHeight="1">
      <c r="B11" s="1976" t="s">
        <v>1644</v>
      </c>
      <c r="C11" s="1977">
        <v>644</v>
      </c>
      <c r="D11" s="1977">
        <v>1040</v>
      </c>
      <c r="E11" s="1977">
        <v>3401</v>
      </c>
      <c r="F11" s="6" t="s">
        <v>1645</v>
      </c>
      <c r="G11" s="1465">
        <v>0.5</v>
      </c>
      <c r="H11" s="1465"/>
      <c r="I11" s="1465">
        <v>0.3</v>
      </c>
    </row>
    <row r="12" spans="2:9" ht="14.25" customHeight="1">
      <c r="B12" s="1976"/>
      <c r="C12" s="1977"/>
      <c r="D12" s="1977"/>
      <c r="E12" s="1977"/>
      <c r="F12" s="6" t="s">
        <v>1646</v>
      </c>
      <c r="G12" s="691">
        <v>8.1999999999999993</v>
      </c>
      <c r="H12" s="691"/>
      <c r="I12" s="1574">
        <v>8.1</v>
      </c>
    </row>
    <row r="13" spans="2:9" ht="14.25" customHeight="1">
      <c r="B13" s="6" t="s">
        <v>1647</v>
      </c>
      <c r="C13" s="8"/>
      <c r="D13" s="8"/>
      <c r="E13" s="8"/>
      <c r="F13" s="6" t="s">
        <v>1648</v>
      </c>
      <c r="G13" s="691">
        <v>64.2</v>
      </c>
      <c r="H13" s="691"/>
      <c r="I13" s="1574">
        <v>60.6</v>
      </c>
    </row>
    <row r="14" spans="2:9" ht="14.25" customHeight="1">
      <c r="B14" s="7">
        <v>1</v>
      </c>
      <c r="C14" s="7">
        <v>2</v>
      </c>
      <c r="D14" s="7">
        <v>2</v>
      </c>
      <c r="E14" s="7">
        <v>2</v>
      </c>
      <c r="F14" s="6" t="s">
        <v>1649</v>
      </c>
      <c r="G14" s="138">
        <v>2.7799999999999999E-3</v>
      </c>
      <c r="H14" s="138"/>
      <c r="I14" s="138">
        <v>2.1099999999999999E-3</v>
      </c>
    </row>
    <row r="15" spans="2:9" ht="14.25" customHeight="1">
      <c r="B15" s="7">
        <v>2</v>
      </c>
      <c r="C15" s="7">
        <v>2</v>
      </c>
      <c r="D15" s="7">
        <v>4</v>
      </c>
      <c r="E15" s="7">
        <v>3</v>
      </c>
      <c r="F15" s="1990" t="s">
        <v>1650</v>
      </c>
      <c r="G15" s="1990"/>
      <c r="H15" s="1990"/>
      <c r="I15" s="12">
        <f>+G16+H16+I16</f>
        <v>7879</v>
      </c>
    </row>
    <row r="16" spans="2:9" ht="14.25" customHeight="1">
      <c r="B16" s="7">
        <v>3</v>
      </c>
      <c r="C16" s="7">
        <v>3</v>
      </c>
      <c r="D16" s="7">
        <v>2</v>
      </c>
      <c r="E16" s="7">
        <v>2</v>
      </c>
      <c r="F16" s="4" t="s">
        <v>1651</v>
      </c>
      <c r="G16" s="14">
        <v>7879</v>
      </c>
      <c r="H16" s="14"/>
      <c r="I16" s="11"/>
    </row>
    <row r="17" spans="2:9" ht="14.25" customHeight="1">
      <c r="B17" s="7">
        <v>4</v>
      </c>
      <c r="C17" s="7">
        <v>1</v>
      </c>
      <c r="D17" s="7">
        <v>1</v>
      </c>
      <c r="E17" s="7">
        <v>1</v>
      </c>
      <c r="F17" s="1975" t="s">
        <v>1652</v>
      </c>
      <c r="G17" s="1975"/>
      <c r="H17" s="1975"/>
      <c r="I17" s="1975"/>
    </row>
    <row r="18" spans="2:9" ht="14.25" customHeight="1">
      <c r="B18" s="7">
        <v>5</v>
      </c>
      <c r="C18" s="7">
        <v>1</v>
      </c>
      <c r="D18" s="7">
        <v>1</v>
      </c>
      <c r="E18" s="7">
        <v>2</v>
      </c>
      <c r="F18" s="6" t="s">
        <v>1653</v>
      </c>
      <c r="G18" s="97" t="s">
        <v>2038</v>
      </c>
      <c r="H18" s="97"/>
      <c r="I18" s="1578" t="s">
        <v>2039</v>
      </c>
    </row>
    <row r="19" spans="2:9" ht="14.25" customHeight="1">
      <c r="B19" s="7">
        <v>6</v>
      </c>
      <c r="C19" s="7">
        <v>3</v>
      </c>
      <c r="D19" s="7">
        <v>2</v>
      </c>
      <c r="E19" s="7">
        <v>2</v>
      </c>
      <c r="F19" s="6" t="s">
        <v>1657</v>
      </c>
      <c r="G19" s="691">
        <v>11</v>
      </c>
      <c r="H19" s="691"/>
      <c r="I19" s="691">
        <v>11</v>
      </c>
    </row>
    <row r="20" spans="2:9" ht="14.25" customHeight="1">
      <c r="B20" s="7">
        <v>7</v>
      </c>
      <c r="C20" s="7">
        <v>4</v>
      </c>
      <c r="D20" s="7">
        <v>3</v>
      </c>
      <c r="E20" s="7">
        <v>1</v>
      </c>
      <c r="F20" s="6" t="s">
        <v>1658</v>
      </c>
      <c r="G20" s="691">
        <v>12</v>
      </c>
      <c r="H20" s="691"/>
      <c r="I20" s="691">
        <v>12</v>
      </c>
    </row>
    <row r="21" spans="2:9" ht="14.25" customHeight="1">
      <c r="B21" s="7">
        <v>8</v>
      </c>
      <c r="C21" s="7">
        <v>2</v>
      </c>
      <c r="D21" s="7">
        <v>1</v>
      </c>
      <c r="E21" s="7">
        <v>1</v>
      </c>
      <c r="F21" s="6" t="s">
        <v>1659</v>
      </c>
      <c r="G21" s="691">
        <v>17</v>
      </c>
      <c r="H21" s="691"/>
      <c r="I21" s="691">
        <v>16</v>
      </c>
    </row>
    <row r="22" spans="2:9" ht="14.25" customHeight="1">
      <c r="B22" s="7">
        <v>9</v>
      </c>
      <c r="C22" s="7">
        <v>2</v>
      </c>
      <c r="D22" s="7">
        <v>3</v>
      </c>
      <c r="E22" s="7">
        <v>2</v>
      </c>
      <c r="F22" s="6" t="s">
        <v>1660</v>
      </c>
      <c r="G22" s="691">
        <v>7.07</v>
      </c>
      <c r="H22" s="691"/>
      <c r="I22" s="691">
        <v>7.19</v>
      </c>
    </row>
    <row r="23" spans="2:9" ht="20.25" customHeight="1">
      <c r="B23" s="1976" t="s">
        <v>476</v>
      </c>
      <c r="C23" s="1991" t="s">
        <v>1865</v>
      </c>
      <c r="D23" s="1991" t="s">
        <v>1865</v>
      </c>
      <c r="E23" s="1991" t="s">
        <v>1865</v>
      </c>
      <c r="F23" s="13" t="s">
        <v>1662</v>
      </c>
      <c r="G23" s="691">
        <v>720</v>
      </c>
      <c r="H23" s="691"/>
      <c r="I23" s="691">
        <v>660</v>
      </c>
    </row>
    <row r="24" spans="2:9" ht="14.25" customHeight="1">
      <c r="B24" s="1976"/>
      <c r="C24" s="1991"/>
      <c r="D24" s="1991"/>
      <c r="E24" s="1991"/>
      <c r="F24" s="6" t="s">
        <v>1663</v>
      </c>
      <c r="G24" s="691">
        <v>2.29</v>
      </c>
      <c r="H24" s="691"/>
      <c r="I24" s="691">
        <v>6.22</v>
      </c>
    </row>
    <row r="25" spans="2:9" ht="27.75" customHeight="1">
      <c r="B25" s="7" t="s">
        <v>1664</v>
      </c>
      <c r="C25" s="823" t="s">
        <v>1665</v>
      </c>
      <c r="D25" s="823" t="s">
        <v>1665</v>
      </c>
      <c r="E25" s="823" t="s">
        <v>1665</v>
      </c>
      <c r="F25" s="6" t="s">
        <v>1666</v>
      </c>
      <c r="G25" s="691">
        <v>363</v>
      </c>
      <c r="H25" s="691"/>
      <c r="I25" s="691">
        <v>410</v>
      </c>
    </row>
    <row r="26" spans="2:9" ht="14.25" customHeight="1">
      <c r="B26" s="7"/>
      <c r="C26" s="824"/>
      <c r="D26" s="7"/>
      <c r="E26" s="7"/>
      <c r="F26" s="6" t="s">
        <v>1667</v>
      </c>
      <c r="G26" s="1466">
        <v>1023</v>
      </c>
      <c r="H26" s="1466"/>
      <c r="I26" s="1466">
        <v>1085</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1673</v>
      </c>
      <c r="D29" s="206" t="s">
        <v>1866</v>
      </c>
      <c r="E29" s="206" t="s">
        <v>2040</v>
      </c>
      <c r="F29" s="4" t="s">
        <v>1676</v>
      </c>
      <c r="G29" s="7" t="s">
        <v>1677</v>
      </c>
      <c r="H29" s="7" t="s">
        <v>1677</v>
      </c>
      <c r="I29" s="7" t="s">
        <v>1677</v>
      </c>
    </row>
    <row r="30" spans="2:9" ht="14.25" customHeight="1">
      <c r="B30" s="15" t="s">
        <v>1679</v>
      </c>
      <c r="C30" s="11" t="s">
        <v>1680</v>
      </c>
      <c r="D30" s="11" t="s">
        <v>1812</v>
      </c>
      <c r="E30" s="11" t="s">
        <v>1681</v>
      </c>
      <c r="F30" s="4" t="s">
        <v>1682</v>
      </c>
      <c r="G30" s="7">
        <v>116</v>
      </c>
      <c r="H30" s="7">
        <v>119</v>
      </c>
      <c r="I30" s="7">
        <v>121</v>
      </c>
    </row>
    <row r="31" spans="2:9" ht="14.25" customHeight="1">
      <c r="B31" s="15" t="s">
        <v>1683</v>
      </c>
      <c r="C31" s="6"/>
      <c r="D31" s="100"/>
      <c r="E31" s="100"/>
      <c r="F31" s="4" t="s">
        <v>1684</v>
      </c>
      <c r="G31" s="7">
        <v>2613</v>
      </c>
      <c r="H31" s="7">
        <v>2570</v>
      </c>
      <c r="I31" s="7">
        <v>2540</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2.2999999999999998</v>
      </c>
      <c r="H33" s="7">
        <v>3</v>
      </c>
      <c r="I33" s="7">
        <v>2.5299999999999998</v>
      </c>
    </row>
    <row r="34" spans="2:9" ht="14.25" customHeight="1">
      <c r="B34" s="15"/>
      <c r="C34" s="6"/>
      <c r="D34" s="6"/>
      <c r="E34" s="6"/>
      <c r="F34" s="4" t="s">
        <v>1688</v>
      </c>
      <c r="G34" s="6"/>
      <c r="H34" s="6"/>
      <c r="I34" s="6"/>
    </row>
    <row r="35" spans="2:9" ht="14.25" customHeight="1">
      <c r="B35" s="15"/>
      <c r="C35" s="6"/>
      <c r="D35" s="6"/>
      <c r="E35" s="6"/>
      <c r="F35" s="4" t="s">
        <v>1676</v>
      </c>
      <c r="G35" s="7" t="s">
        <v>1913</v>
      </c>
      <c r="H35" s="7" t="s">
        <v>1913</v>
      </c>
      <c r="I35" s="7" t="s">
        <v>1689</v>
      </c>
    </row>
    <row r="36" spans="2:9" ht="14.25" customHeight="1">
      <c r="B36" s="15"/>
      <c r="C36" s="6"/>
      <c r="D36" s="6"/>
      <c r="E36" s="6"/>
      <c r="F36" s="4" t="s">
        <v>1682</v>
      </c>
      <c r="G36" s="7">
        <v>113</v>
      </c>
      <c r="H36" s="7">
        <v>116</v>
      </c>
      <c r="I36" s="7">
        <v>109</v>
      </c>
    </row>
    <row r="37" spans="2:9" ht="14.25" customHeight="1">
      <c r="B37" s="15" t="s">
        <v>1690</v>
      </c>
      <c r="C37" s="6"/>
      <c r="D37" s="6"/>
      <c r="E37" s="6"/>
      <c r="F37" s="4" t="s">
        <v>1684</v>
      </c>
      <c r="G37" s="7">
        <v>2994</v>
      </c>
      <c r="H37" s="7">
        <v>2560</v>
      </c>
      <c r="I37" s="7">
        <v>2624</v>
      </c>
    </row>
    <row r="38" spans="2:9" ht="14.25" customHeight="1">
      <c r="B38" s="6"/>
      <c r="C38" s="6"/>
      <c r="D38" s="6"/>
      <c r="E38" s="6"/>
      <c r="F38" s="4" t="s">
        <v>1685</v>
      </c>
      <c r="G38" s="7" t="s">
        <v>1952</v>
      </c>
      <c r="H38" s="7" t="s">
        <v>1691</v>
      </c>
      <c r="I38" s="7" t="s">
        <v>1691</v>
      </c>
    </row>
    <row r="39" spans="2:9" ht="14.25" customHeight="1">
      <c r="B39" s="6"/>
      <c r="C39" s="173"/>
      <c r="D39" s="173"/>
      <c r="E39" s="173"/>
      <c r="F39" s="4" t="s">
        <v>1692</v>
      </c>
      <c r="G39" s="6"/>
      <c r="H39" s="6"/>
      <c r="I39" s="6"/>
    </row>
    <row r="40" spans="2:9" ht="14.25" customHeight="1">
      <c r="B40" s="99" t="s">
        <v>1693</v>
      </c>
      <c r="C40" s="5"/>
      <c r="D40" s="5"/>
      <c r="E40" s="1571"/>
      <c r="F40" s="954" t="s">
        <v>1676</v>
      </c>
      <c r="G40" s="7" t="s">
        <v>1694</v>
      </c>
      <c r="H40" s="7" t="s">
        <v>1697</v>
      </c>
      <c r="I40" s="7" t="s">
        <v>1697</v>
      </c>
    </row>
    <row r="41" spans="2:9" ht="14.25" customHeight="1">
      <c r="B41" s="102" t="s">
        <v>44</v>
      </c>
      <c r="C41" s="1573" t="s">
        <v>72</v>
      </c>
      <c r="D41" s="1573" t="s">
        <v>72</v>
      </c>
      <c r="E41" s="1573" t="s">
        <v>72</v>
      </c>
      <c r="F41" s="954" t="s">
        <v>1676</v>
      </c>
      <c r="G41" s="7" t="s">
        <v>1867</v>
      </c>
      <c r="H41" s="7" t="s">
        <v>1867</v>
      </c>
      <c r="I41" s="7" t="s">
        <v>1867</v>
      </c>
    </row>
    <row r="42" spans="2:9" ht="14.25" customHeight="1">
      <c r="B42" s="102" t="s">
        <v>1698</v>
      </c>
      <c r="C42" s="1084" t="s">
        <v>1813</v>
      </c>
      <c r="D42" s="1084" t="s">
        <v>1813</v>
      </c>
      <c r="E42" s="1084" t="s">
        <v>1813</v>
      </c>
      <c r="F42" s="954" t="s">
        <v>1682</v>
      </c>
      <c r="G42" s="7">
        <v>64</v>
      </c>
      <c r="H42" s="7">
        <v>68</v>
      </c>
      <c r="I42" s="7">
        <v>69</v>
      </c>
    </row>
    <row r="43" spans="2:9" ht="14.25" customHeight="1">
      <c r="B43" s="102" t="s">
        <v>45</v>
      </c>
      <c r="C43" s="1573" t="s">
        <v>1814</v>
      </c>
      <c r="D43" s="1573" t="s">
        <v>1814</v>
      </c>
      <c r="E43" s="1573" t="s">
        <v>1814</v>
      </c>
      <c r="F43" s="954" t="s">
        <v>1682</v>
      </c>
      <c r="G43" s="7">
        <v>43</v>
      </c>
      <c r="H43" s="7">
        <v>69</v>
      </c>
      <c r="I43" s="7">
        <v>72</v>
      </c>
    </row>
    <row r="44" spans="2:9">
      <c r="B44" s="43" t="s">
        <v>1702</v>
      </c>
      <c r="C44" s="1577" t="s">
        <v>1993</v>
      </c>
      <c r="D44" s="1577" t="s">
        <v>1993</v>
      </c>
      <c r="E44" s="1577" t="s">
        <v>1993</v>
      </c>
      <c r="F44" s="954" t="s">
        <v>1704</v>
      </c>
      <c r="G44" s="7" t="s">
        <v>1705</v>
      </c>
      <c r="H44" s="7" t="s">
        <v>1705</v>
      </c>
      <c r="I44" s="7" t="s">
        <v>1705</v>
      </c>
    </row>
    <row r="45" spans="2:9" ht="14.25" customHeight="1">
      <c r="B45" s="956" t="s">
        <v>1706</v>
      </c>
      <c r="C45" s="1540"/>
      <c r="D45" s="1537"/>
      <c r="E45" s="1537"/>
      <c r="F45" s="142" t="s">
        <v>1708</v>
      </c>
      <c r="G45" s="6"/>
      <c r="H45" s="6"/>
      <c r="I45" s="6"/>
    </row>
    <row r="46" spans="2:9" ht="14.25" customHeight="1">
      <c r="B46" s="102" t="s">
        <v>1709</v>
      </c>
      <c r="C46" s="1538">
        <v>55000</v>
      </c>
      <c r="D46" s="1538">
        <v>70000</v>
      </c>
      <c r="E46" s="1538">
        <v>137000</v>
      </c>
      <c r="F46" s="954" t="s">
        <v>1710</v>
      </c>
      <c r="G46" s="59" t="s">
        <v>1869</v>
      </c>
      <c r="H46" s="59" t="s">
        <v>1869</v>
      </c>
      <c r="I46" s="59" t="s">
        <v>1472</v>
      </c>
    </row>
    <row r="47" spans="2:9" ht="14.25" customHeight="1">
      <c r="B47" s="102" t="s">
        <v>44</v>
      </c>
      <c r="C47" s="1533"/>
      <c r="D47" s="955"/>
      <c r="E47" s="955"/>
      <c r="F47" s="973" t="s">
        <v>1682</v>
      </c>
      <c r="G47" s="972"/>
      <c r="H47" s="972"/>
      <c r="I47" s="972">
        <v>135</v>
      </c>
    </row>
    <row r="48" spans="2:9" ht="14.25" customHeight="1">
      <c r="B48" s="102" t="s">
        <v>1698</v>
      </c>
      <c r="C48" s="1534"/>
      <c r="D48" s="141"/>
      <c r="E48" s="141"/>
      <c r="F48" s="973" t="s">
        <v>1684</v>
      </c>
      <c r="G48" s="972"/>
      <c r="H48" s="972"/>
      <c r="I48" s="972">
        <v>1307</v>
      </c>
    </row>
    <row r="49" spans="2:9" ht="14.25" customHeight="1">
      <c r="B49" s="102" t="s">
        <v>45</v>
      </c>
      <c r="C49" s="1540"/>
      <c r="D49" s="1084"/>
      <c r="E49" s="1580" t="s">
        <v>1994</v>
      </c>
      <c r="F49" s="954" t="s">
        <v>1711</v>
      </c>
      <c r="G49" s="966">
        <v>28</v>
      </c>
      <c r="H49" s="966">
        <v>27</v>
      </c>
      <c r="I49" s="966">
        <v>29</v>
      </c>
    </row>
    <row r="50" spans="2:9" ht="14.25" customHeight="1">
      <c r="B50" s="6" t="s">
        <v>1702</v>
      </c>
      <c r="C50" s="1536"/>
      <c r="D50" s="966"/>
      <c r="E50" s="1539"/>
      <c r="F50" s="4" t="s">
        <v>1712</v>
      </c>
      <c r="G50" s="7">
        <v>28</v>
      </c>
      <c r="H50" s="7">
        <v>27</v>
      </c>
      <c r="I50" s="7"/>
    </row>
    <row r="51" spans="2:9" ht="14.25" customHeight="1">
      <c r="B51" s="60" t="s">
        <v>1706</v>
      </c>
      <c r="C51" s="1537"/>
      <c r="D51" s="1460"/>
      <c r="E51" s="1459"/>
      <c r="F51" s="954" t="s">
        <v>1713</v>
      </c>
      <c r="G51" s="7">
        <v>19</v>
      </c>
      <c r="H51" s="7">
        <v>18</v>
      </c>
      <c r="I51" s="7">
        <v>17</v>
      </c>
    </row>
    <row r="52" spans="2:9" ht="14.25" customHeight="1">
      <c r="B52" s="6" t="s">
        <v>1709</v>
      </c>
      <c r="C52" s="1538"/>
      <c r="D52" s="1483"/>
      <c r="E52" s="1581">
        <v>134500</v>
      </c>
      <c r="F52" s="1485" t="s">
        <v>1714</v>
      </c>
      <c r="G52" s="59">
        <v>5</v>
      </c>
      <c r="H52" s="59">
        <v>5</v>
      </c>
      <c r="I52" s="59">
        <v>5</v>
      </c>
    </row>
    <row r="53" spans="2:9" ht="14.25" customHeight="1">
      <c r="B53" s="136" t="s">
        <v>1715</v>
      </c>
      <c r="C53" s="1480"/>
      <c r="D53" s="1481"/>
      <c r="E53" s="1481"/>
      <c r="F53" s="1481"/>
      <c r="G53" s="1481"/>
      <c r="H53" s="1481"/>
      <c r="I53" s="1482"/>
    </row>
    <row r="54" spans="2:9" ht="15" customHeight="1">
      <c r="B54" s="1992" t="s">
        <v>1634</v>
      </c>
      <c r="C54" s="1994" t="s">
        <v>2041</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1954</v>
      </c>
      <c r="D61" s="2061"/>
      <c r="E61" s="2061"/>
      <c r="F61" s="2061"/>
      <c r="G61" s="2061"/>
      <c r="H61" s="2061"/>
      <c r="I61" s="2062"/>
    </row>
    <row r="62" spans="2:9" ht="25.5" customHeight="1">
      <c r="B62" s="1980"/>
      <c r="C62" s="2063"/>
      <c r="D62" s="2064"/>
      <c r="E62" s="2064"/>
      <c r="F62" s="2064"/>
      <c r="G62" s="2064"/>
      <c r="H62" s="2064"/>
      <c r="I62" s="2065"/>
    </row>
    <row r="63" spans="2:9" ht="25.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1955</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t="s">
        <v>1956</v>
      </c>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2042</v>
      </c>
      <c r="D77" s="1982"/>
      <c r="E77" s="1982"/>
      <c r="F77" s="1982"/>
      <c r="G77" s="1982"/>
      <c r="H77" s="1982"/>
      <c r="I77" s="1983"/>
    </row>
    <row r="78" spans="2:9" ht="57" customHeight="1">
      <c r="B78" s="1979"/>
      <c r="C78" s="1984"/>
      <c r="D78" s="1985"/>
      <c r="E78" s="1985"/>
      <c r="F78" s="1985"/>
      <c r="G78" s="1985"/>
      <c r="H78" s="1985"/>
      <c r="I78" s="1986"/>
    </row>
    <row r="79" spans="2:9" ht="51.75" customHeight="1">
      <c r="B79" s="1979"/>
      <c r="C79" s="1984"/>
      <c r="D79" s="1985"/>
      <c r="E79" s="1985"/>
      <c r="F79" s="1985"/>
      <c r="G79" s="1985"/>
      <c r="H79" s="1985"/>
      <c r="I79" s="1986"/>
    </row>
    <row r="80" spans="2:9" ht="31.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2043</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72.75"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2044</v>
      </c>
      <c r="D91" s="2014"/>
      <c r="E91" s="2014"/>
      <c r="F91" s="2014"/>
      <c r="G91" s="2014"/>
      <c r="H91" s="2014"/>
      <c r="I91" s="2015"/>
    </row>
    <row r="92" spans="2:9" ht="19.5" customHeight="1">
      <c r="B92" s="1993" t="s">
        <v>1669</v>
      </c>
      <c r="C92" s="1981" t="s">
        <v>2045</v>
      </c>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81" customHeight="1">
      <c r="B95" s="1980"/>
      <c r="C95" s="1984"/>
      <c r="D95" s="1985"/>
      <c r="E95" s="1985"/>
      <c r="F95" s="1985"/>
      <c r="G95" s="1985"/>
      <c r="H95" s="1985"/>
      <c r="I95" s="1986"/>
    </row>
    <row r="96" spans="2:9" ht="114" customHeight="1">
      <c r="B96" s="1980"/>
      <c r="C96" s="1984"/>
      <c r="D96" s="1985"/>
      <c r="E96" s="1985"/>
      <c r="F96" s="1985"/>
      <c r="G96" s="1985"/>
      <c r="H96" s="1985"/>
      <c r="I96" s="1986"/>
    </row>
    <row r="97" spans="2:9" ht="41.25" customHeight="1">
      <c r="B97" s="2000"/>
      <c r="C97" s="1987"/>
      <c r="D97" s="1988"/>
      <c r="E97" s="1988"/>
      <c r="F97" s="1988"/>
      <c r="G97" s="1988"/>
      <c r="H97" s="1988"/>
      <c r="I97" s="1989"/>
    </row>
    <row r="98" spans="2:9" ht="21.75" customHeight="1">
      <c r="B98" s="1980" t="s">
        <v>1693</v>
      </c>
      <c r="C98" s="1981" t="s">
        <v>2046</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198.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20.25" customHeight="1">
      <c r="B108" s="1980" t="s">
        <v>1634</v>
      </c>
      <c r="C108" s="2006" t="s">
        <v>2047</v>
      </c>
      <c r="D108" s="2007"/>
      <c r="E108" s="2007"/>
      <c r="F108" s="2007"/>
      <c r="G108" s="2007"/>
      <c r="H108" s="2007"/>
      <c r="I108" s="1509"/>
    </row>
    <row r="109" spans="2:9" ht="110.25" customHeight="1">
      <c r="B109" s="1980"/>
      <c r="C109" s="2008"/>
      <c r="D109" s="2009"/>
      <c r="E109" s="2009"/>
      <c r="F109" s="2009"/>
      <c r="G109" s="2009"/>
      <c r="H109" s="2009"/>
      <c r="I109" s="1509"/>
    </row>
    <row r="110" spans="2:9" ht="20.25" customHeight="1">
      <c r="B110" s="1980"/>
      <c r="C110" s="2008"/>
      <c r="D110" s="2009"/>
      <c r="E110" s="2009"/>
      <c r="F110" s="2009"/>
      <c r="G110" s="2009"/>
      <c r="H110" s="2009"/>
      <c r="I110" s="1509"/>
    </row>
    <row r="111" spans="2:9" ht="20.25" customHeight="1">
      <c r="B111" s="1980"/>
      <c r="C111" s="2008"/>
      <c r="D111" s="2009"/>
      <c r="E111" s="2009"/>
      <c r="F111" s="2009"/>
      <c r="G111" s="2009"/>
      <c r="H111" s="2009"/>
      <c r="I111" s="1509"/>
    </row>
    <row r="112" spans="2:9" ht="20.25" customHeight="1">
      <c r="B112" s="2000"/>
      <c r="C112" s="2011"/>
      <c r="D112" s="2012"/>
      <c r="E112" s="2012"/>
      <c r="F112" s="2012"/>
      <c r="G112" s="2012"/>
      <c r="H112" s="2012"/>
      <c r="I112" s="1510"/>
    </row>
    <row r="113" spans="2:9" ht="23.25" customHeight="1">
      <c r="B113" s="1980" t="s">
        <v>1717</v>
      </c>
      <c r="C113" s="2006"/>
      <c r="D113" s="2007"/>
      <c r="E113" s="2007"/>
      <c r="F113" s="2007"/>
      <c r="G113" s="2007"/>
      <c r="H113" s="2007"/>
      <c r="I113" s="1516"/>
    </row>
    <row r="114" spans="2:9" ht="23.25" customHeight="1">
      <c r="B114" s="1980"/>
      <c r="C114" s="2008"/>
      <c r="D114" s="2009"/>
      <c r="E114" s="2009"/>
      <c r="F114" s="2009"/>
      <c r="G114" s="2009"/>
      <c r="H114" s="2009"/>
      <c r="I114" s="1516"/>
    </row>
    <row r="115" spans="2:9" ht="23.25" customHeight="1">
      <c r="B115" s="1980"/>
      <c r="C115" s="2008"/>
      <c r="D115" s="2009"/>
      <c r="E115" s="2009"/>
      <c r="F115" s="2009"/>
      <c r="G115" s="2009"/>
      <c r="H115" s="2009"/>
      <c r="I115" s="1516"/>
    </row>
    <row r="116" spans="2:9" ht="23.25" customHeight="1">
      <c r="B116" s="1980"/>
      <c r="C116" s="2008"/>
      <c r="D116" s="2009"/>
      <c r="E116" s="2009"/>
      <c r="F116" s="2009"/>
      <c r="G116" s="2009"/>
      <c r="H116" s="2009"/>
      <c r="I116" s="1516"/>
    </row>
    <row r="117" spans="2:9" ht="23.25" customHeight="1">
      <c r="B117" s="1980"/>
      <c r="C117" s="2008"/>
      <c r="D117" s="2009"/>
      <c r="E117" s="2009"/>
      <c r="F117" s="2009"/>
      <c r="G117" s="2009"/>
      <c r="H117" s="2009"/>
      <c r="I117" s="1516"/>
    </row>
    <row r="118" spans="2:9" ht="23.25" customHeight="1">
      <c r="B118" s="1980"/>
      <c r="C118" s="2008"/>
      <c r="D118" s="2009"/>
      <c r="E118" s="2009"/>
      <c r="F118" s="2009"/>
      <c r="G118" s="2009"/>
      <c r="H118" s="2009"/>
      <c r="I118" s="1516"/>
    </row>
    <row r="119" spans="2:9" ht="23.25" customHeight="1">
      <c r="B119" s="2000"/>
      <c r="C119" s="2011"/>
      <c r="D119" s="2012"/>
      <c r="E119" s="2012"/>
      <c r="F119" s="2012"/>
      <c r="G119" s="2012"/>
      <c r="H119" s="2012"/>
      <c r="I119" s="1521"/>
    </row>
    <row r="120" spans="2:9" ht="22.5" customHeight="1">
      <c r="B120" s="2001" t="s">
        <v>1741</v>
      </c>
      <c r="C120" s="2006" t="s">
        <v>2048</v>
      </c>
      <c r="D120" s="2007"/>
      <c r="E120" s="2007"/>
      <c r="F120" s="2007"/>
      <c r="G120" s="2007"/>
      <c r="H120" s="2007"/>
      <c r="I120" s="1516"/>
    </row>
    <row r="121" spans="2:9" ht="48.75" customHeight="1">
      <c r="B121" s="2001"/>
      <c r="C121" s="2008"/>
      <c r="D121" s="2009"/>
      <c r="E121" s="2009"/>
      <c r="F121" s="2009"/>
      <c r="G121" s="2009"/>
      <c r="H121" s="2009"/>
      <c r="I121" s="1516"/>
    </row>
    <row r="122" spans="2:9" ht="34.5" customHeight="1">
      <c r="B122" s="2001"/>
      <c r="C122" s="2008"/>
      <c r="D122" s="2009"/>
      <c r="E122" s="2009"/>
      <c r="F122" s="2009"/>
      <c r="G122" s="2009"/>
      <c r="H122" s="2009"/>
      <c r="I122" s="1516"/>
    </row>
    <row r="123" spans="2:9" ht="22.5" customHeight="1">
      <c r="B123" s="2001"/>
      <c r="C123" s="2008"/>
      <c r="D123" s="2009"/>
      <c r="E123" s="2009"/>
      <c r="F123" s="2009"/>
      <c r="G123" s="2009"/>
      <c r="H123" s="2009"/>
      <c r="I123" s="1516"/>
    </row>
    <row r="124" spans="2:9" ht="22.5" customHeight="1">
      <c r="B124" s="2001"/>
      <c r="C124" s="2008"/>
      <c r="D124" s="2009"/>
      <c r="E124" s="2009"/>
      <c r="F124" s="2009"/>
      <c r="G124" s="2009"/>
      <c r="H124" s="2009"/>
      <c r="I124" s="1505"/>
    </row>
    <row r="125" spans="2:9" ht="22.5" customHeight="1">
      <c r="B125" s="2001"/>
      <c r="C125" s="2011"/>
      <c r="D125" s="2012"/>
      <c r="E125" s="2012"/>
      <c r="F125" s="2012"/>
      <c r="G125" s="2012"/>
      <c r="H125" s="2012"/>
      <c r="I125" s="1507"/>
    </row>
    <row r="126" spans="2:9" ht="15.75" customHeight="1">
      <c r="B126" s="1993" t="s">
        <v>1743</v>
      </c>
      <c r="C126" s="2057" t="s">
        <v>2049</v>
      </c>
      <c r="D126" s="2007"/>
      <c r="E126" s="2007"/>
      <c r="F126" s="2007"/>
      <c r="G126" s="2007"/>
      <c r="H126" s="1522"/>
      <c r="I126" s="1523"/>
    </row>
    <row r="127" spans="2:9" ht="16.5" customHeight="1">
      <c r="B127" s="1980"/>
      <c r="C127" s="2008"/>
      <c r="D127" s="2009"/>
      <c r="E127" s="2009"/>
      <c r="F127" s="2009"/>
      <c r="G127" s="2009"/>
      <c r="H127" s="1524"/>
      <c r="I127" s="1525"/>
    </row>
    <row r="128" spans="2:9" ht="17.25" customHeight="1">
      <c r="B128" s="2000"/>
      <c r="C128" s="2011"/>
      <c r="D128" s="2012"/>
      <c r="E128" s="2012"/>
      <c r="F128" s="2012"/>
      <c r="G128" s="2012"/>
      <c r="H128" s="1527"/>
      <c r="I128" s="1528"/>
    </row>
    <row r="129" spans="2:9" ht="17.25" customHeight="1">
      <c r="B129" s="1489"/>
      <c r="C129" s="1502"/>
      <c r="D129" s="1520"/>
      <c r="E129" s="1520"/>
      <c r="F129" s="1520"/>
      <c r="G129" s="1520"/>
      <c r="H129" s="1520"/>
      <c r="I129" s="1517"/>
    </row>
    <row r="130" spans="2:9" ht="63" customHeight="1">
      <c r="B130" s="1489"/>
      <c r="C130" s="2017" t="s">
        <v>2005</v>
      </c>
      <c r="D130" s="2009"/>
      <c r="E130" s="2009"/>
      <c r="F130" s="2009"/>
      <c r="G130" s="2009"/>
      <c r="H130" s="1520"/>
      <c r="I130" s="1517"/>
    </row>
    <row r="131" spans="2:9" ht="17.25" customHeight="1">
      <c r="B131" s="1489"/>
      <c r="C131" s="2008"/>
      <c r="D131" s="2009"/>
      <c r="E131" s="2009"/>
      <c r="F131" s="2009"/>
      <c r="G131" s="2009"/>
      <c r="H131" s="1520"/>
      <c r="I131" s="1517"/>
    </row>
    <row r="132" spans="2:9" ht="17.25" customHeight="1">
      <c r="B132" s="1489"/>
      <c r="C132" s="2008"/>
      <c r="D132" s="2009"/>
      <c r="E132" s="2009"/>
      <c r="F132" s="2009"/>
      <c r="G132" s="2009"/>
      <c r="H132" s="1520"/>
      <c r="I132" s="1517"/>
    </row>
    <row r="133" spans="2:9" ht="22.5" customHeight="1">
      <c r="B133" s="1980" t="s">
        <v>1635</v>
      </c>
      <c r="C133" s="2008"/>
      <c r="D133" s="2009"/>
      <c r="E133" s="2009"/>
      <c r="F133" s="2009"/>
      <c r="G133" s="2009"/>
      <c r="H133" s="1511"/>
      <c r="I133" s="1512"/>
    </row>
    <row r="134" spans="2:9" ht="22.5" customHeight="1">
      <c r="B134" s="1980"/>
      <c r="C134" s="2008"/>
      <c r="D134" s="2009"/>
      <c r="E134" s="2009"/>
      <c r="F134" s="2009"/>
      <c r="G134" s="2009"/>
      <c r="H134" s="1511"/>
      <c r="I134" s="1512"/>
    </row>
    <row r="135" spans="2:9" ht="22.5" customHeight="1">
      <c r="B135" s="2000"/>
      <c r="C135" s="1513"/>
      <c r="D135" s="1514"/>
      <c r="E135" s="1514"/>
      <c r="F135" s="1514"/>
      <c r="G135" s="1514"/>
      <c r="H135" s="1514"/>
      <c r="I135" s="1515"/>
    </row>
    <row r="136" spans="2:9" ht="18.75" customHeight="1">
      <c r="B136" s="1980" t="s">
        <v>1652</v>
      </c>
      <c r="C136" s="2006" t="s">
        <v>2006</v>
      </c>
      <c r="D136" s="2007"/>
      <c r="E136" s="2007"/>
      <c r="F136" s="2007"/>
      <c r="G136" s="2007"/>
      <c r="H136" s="1500"/>
      <c r="I136" s="1508"/>
    </row>
    <row r="137" spans="2:9" ht="18.75" customHeight="1">
      <c r="B137" s="1980"/>
      <c r="C137" s="2008"/>
      <c r="D137" s="2009"/>
      <c r="E137" s="2009"/>
      <c r="F137" s="2009"/>
      <c r="G137" s="2009"/>
      <c r="H137" s="121"/>
      <c r="I137" s="1509"/>
    </row>
    <row r="138" spans="2:9" ht="18.75" customHeight="1">
      <c r="B138" s="1980"/>
      <c r="C138" s="2008"/>
      <c r="D138" s="2009"/>
      <c r="E138" s="2009"/>
      <c r="F138" s="2009"/>
      <c r="G138" s="2009"/>
      <c r="H138" s="121"/>
      <c r="I138" s="1509"/>
    </row>
    <row r="139" spans="2:9" ht="18.75" customHeight="1">
      <c r="B139" s="1980"/>
      <c r="C139" s="2008"/>
      <c r="D139" s="2009"/>
      <c r="E139" s="2009"/>
      <c r="F139" s="2009"/>
      <c r="G139" s="2009"/>
      <c r="H139" s="121"/>
      <c r="I139" s="1509"/>
    </row>
    <row r="140" spans="2:9" ht="18.75" customHeight="1">
      <c r="B140" s="1980"/>
      <c r="C140" s="2008"/>
      <c r="D140" s="2009"/>
      <c r="E140" s="2009"/>
      <c r="F140" s="2009"/>
      <c r="G140" s="2009"/>
      <c r="H140" s="121"/>
      <c r="I140" s="1509"/>
    </row>
    <row r="141" spans="2:9" ht="18.75" customHeight="1">
      <c r="B141" s="1980"/>
      <c r="C141" s="2008"/>
      <c r="D141" s="2009"/>
      <c r="E141" s="2009"/>
      <c r="F141" s="2009"/>
      <c r="G141" s="2009"/>
      <c r="H141" s="121"/>
      <c r="I141" s="1509"/>
    </row>
    <row r="142" spans="2:9" ht="18.75" customHeight="1">
      <c r="B142" s="1980"/>
      <c r="C142" s="2008"/>
      <c r="D142" s="2009"/>
      <c r="E142" s="2009"/>
      <c r="F142" s="2009"/>
      <c r="G142" s="2009"/>
      <c r="H142" s="121"/>
      <c r="I142" s="1509"/>
    </row>
    <row r="143" spans="2:9" ht="18.75" customHeight="1">
      <c r="B143" s="1980"/>
      <c r="C143" s="2008"/>
      <c r="D143" s="2009"/>
      <c r="E143" s="2009"/>
      <c r="F143" s="2009"/>
      <c r="G143" s="2009"/>
      <c r="H143" s="121"/>
      <c r="I143" s="1509"/>
    </row>
    <row r="144" spans="2:9" ht="18.75" customHeight="1">
      <c r="B144" s="1980"/>
      <c r="C144" s="2008"/>
      <c r="D144" s="2009"/>
      <c r="E144" s="2009"/>
      <c r="F144" s="2009"/>
      <c r="G144" s="2009"/>
      <c r="H144" s="121"/>
      <c r="I144" s="1509"/>
    </row>
    <row r="145" spans="2:9" ht="18.75" customHeight="1">
      <c r="B145" s="1980"/>
      <c r="C145" s="1503"/>
      <c r="D145" s="1092"/>
      <c r="E145" s="1092"/>
      <c r="F145" s="1092"/>
      <c r="G145" s="1092"/>
      <c r="H145" s="1092"/>
      <c r="I145" s="1510"/>
    </row>
    <row r="146" spans="2:9" ht="22.5" customHeight="1">
      <c r="B146" s="1993" t="s">
        <v>1669</v>
      </c>
      <c r="C146" s="2016" t="s">
        <v>2007</v>
      </c>
      <c r="D146" s="2007"/>
      <c r="E146" s="2007"/>
      <c r="F146" s="2007"/>
      <c r="G146" s="2007"/>
      <c r="H146" s="1500"/>
      <c r="I146" s="1508"/>
    </row>
    <row r="147" spans="2:9" ht="22.5" customHeight="1">
      <c r="B147" s="1980"/>
      <c r="C147" s="2009"/>
      <c r="D147" s="2009"/>
      <c r="E147" s="2009"/>
      <c r="F147" s="2009"/>
      <c r="G147" s="2009"/>
      <c r="H147" s="121"/>
      <c r="I147" s="1509"/>
    </row>
    <row r="148" spans="2:9" ht="22.5" customHeight="1">
      <c r="B148" s="1980"/>
      <c r="C148" s="2009"/>
      <c r="D148" s="2009"/>
      <c r="E148" s="2009"/>
      <c r="F148" s="2009"/>
      <c r="G148" s="2009"/>
      <c r="H148" s="121"/>
      <c r="I148" s="1509"/>
    </row>
    <row r="149" spans="2:9" ht="79.5" customHeight="1">
      <c r="B149" s="1980"/>
      <c r="C149" s="2009"/>
      <c r="D149" s="2009"/>
      <c r="E149" s="2009"/>
      <c r="F149" s="2009"/>
      <c r="G149" s="2009"/>
      <c r="H149" s="121"/>
      <c r="I149" s="1509"/>
    </row>
    <row r="150" spans="2:9" ht="22.5" customHeight="1">
      <c r="B150" s="1980"/>
      <c r="C150" s="2009"/>
      <c r="D150" s="2009"/>
      <c r="E150" s="2009"/>
      <c r="F150" s="2009"/>
      <c r="G150" s="2009"/>
      <c r="H150" s="121"/>
      <c r="I150" s="1509"/>
    </row>
    <row r="151" spans="2:9" ht="22.5" customHeight="1">
      <c r="B151" s="1980"/>
      <c r="C151" s="2009"/>
      <c r="D151" s="2009"/>
      <c r="E151" s="2009"/>
      <c r="F151" s="2009"/>
      <c r="G151" s="2009"/>
      <c r="H151" s="121"/>
      <c r="I151" s="1509"/>
    </row>
    <row r="152" spans="2:9" ht="96.75" customHeight="1">
      <c r="B152" s="1980"/>
      <c r="C152" s="2009"/>
      <c r="D152" s="2009"/>
      <c r="E152" s="2009"/>
      <c r="F152" s="2009"/>
      <c r="G152" s="2009"/>
      <c r="H152" s="121"/>
      <c r="I152" s="1509"/>
    </row>
    <row r="153" spans="2:9" ht="22.5" customHeight="1">
      <c r="B153" s="2000"/>
      <c r="C153" s="2012"/>
      <c r="D153" s="2012"/>
      <c r="E153" s="2012"/>
      <c r="F153" s="2012"/>
      <c r="G153" s="2012"/>
      <c r="H153" s="1092"/>
      <c r="I153" s="1510"/>
    </row>
    <row r="154" spans="2:9" ht="23.25" customHeight="1">
      <c r="B154" s="1980" t="s">
        <v>1693</v>
      </c>
      <c r="C154" s="2006" t="s">
        <v>2008</v>
      </c>
      <c r="D154" s="2016"/>
      <c r="E154" s="2016"/>
      <c r="F154" s="2016"/>
      <c r="G154" s="2016"/>
      <c r="H154" s="121"/>
      <c r="I154" s="1509"/>
    </row>
    <row r="155" spans="2:9" ht="23.25" customHeight="1">
      <c r="B155" s="1980"/>
      <c r="C155" s="2017"/>
      <c r="D155" s="2018"/>
      <c r="E155" s="2018"/>
      <c r="F155" s="2018"/>
      <c r="G155" s="2018"/>
      <c r="H155" s="121"/>
      <c r="I155" s="1509"/>
    </row>
    <row r="156" spans="2:9" ht="138.75" customHeight="1">
      <c r="B156" s="1980"/>
      <c r="C156" s="2017"/>
      <c r="D156" s="2018"/>
      <c r="E156" s="2018"/>
      <c r="F156" s="2018"/>
      <c r="G156" s="2018"/>
      <c r="H156" s="121"/>
      <c r="I156" s="1509"/>
    </row>
    <row r="157" spans="2:9" ht="214.5" customHeight="1">
      <c r="B157" s="1980"/>
      <c r="C157" s="2017"/>
      <c r="D157" s="2018"/>
      <c r="E157" s="2018"/>
      <c r="F157" s="2018"/>
      <c r="G157" s="2018"/>
      <c r="H157" s="121"/>
      <c r="I157" s="1509"/>
    </row>
    <row r="158" spans="2:9" ht="147" customHeight="1">
      <c r="B158" s="1980"/>
      <c r="C158" s="2017"/>
      <c r="D158" s="2018"/>
      <c r="E158" s="2018"/>
      <c r="F158" s="2018"/>
      <c r="G158" s="2018"/>
      <c r="H158" s="121"/>
      <c r="I158" s="1509"/>
    </row>
    <row r="159" spans="2:9" ht="23.25" customHeight="1">
      <c r="B159" s="1980"/>
      <c r="C159" s="2017"/>
      <c r="D159" s="2018"/>
      <c r="E159" s="2018"/>
      <c r="F159" s="2018"/>
      <c r="G159" s="2018"/>
      <c r="H159" s="121"/>
      <c r="I159" s="1509"/>
    </row>
    <row r="160" spans="2:9" ht="23.25" customHeight="1">
      <c r="B160" s="1980"/>
      <c r="C160" s="2017"/>
      <c r="D160" s="2018"/>
      <c r="E160" s="2018"/>
      <c r="F160" s="2018"/>
      <c r="G160" s="2018"/>
      <c r="H160" s="121"/>
      <c r="I160" s="1509"/>
    </row>
    <row r="161" spans="2:9" ht="23.25" customHeight="1">
      <c r="B161" s="1980"/>
      <c r="C161" s="2017"/>
      <c r="D161" s="2018"/>
      <c r="E161" s="2018"/>
      <c r="F161" s="2018"/>
      <c r="G161" s="2018"/>
      <c r="H161" s="121"/>
      <c r="I161" s="1509"/>
    </row>
    <row r="162" spans="2:9" ht="23.25" customHeight="1">
      <c r="B162" s="1980"/>
      <c r="C162" s="2017"/>
      <c r="D162" s="2018"/>
      <c r="E162" s="2018"/>
      <c r="F162" s="2018"/>
      <c r="G162" s="2018"/>
      <c r="H162" s="121"/>
      <c r="I162" s="1509"/>
    </row>
    <row r="163" spans="2:9" s="120" customFormat="1" ht="23.25" customHeight="1">
      <c r="B163" s="2000"/>
      <c r="C163" s="2019"/>
      <c r="D163" s="2020"/>
      <c r="E163" s="2020"/>
      <c r="F163" s="2020"/>
      <c r="G163" s="2020"/>
      <c r="H163" s="1092"/>
      <c r="I163" s="1510"/>
    </row>
    <row r="164" spans="2:9" ht="19.5" customHeight="1">
      <c r="B164" s="871" t="s">
        <v>1749</v>
      </c>
      <c r="C164" s="820"/>
      <c r="D164" s="820"/>
      <c r="E164" s="820"/>
      <c r="F164" s="820"/>
      <c r="G164" s="821"/>
      <c r="H164" s="821"/>
      <c r="I164" s="822"/>
    </row>
    <row r="165" spans="2:9" ht="19.5" customHeight="1">
      <c r="B165" s="1993" t="s">
        <v>1634</v>
      </c>
      <c r="C165" s="1502" t="s">
        <v>2050</v>
      </c>
      <c r="D165" s="1500"/>
      <c r="E165" s="1500"/>
      <c r="F165" s="1500"/>
      <c r="G165" s="1500"/>
      <c r="H165" s="1500"/>
      <c r="I165" s="1508"/>
    </row>
    <row r="166" spans="2:9" ht="19.5" customHeight="1">
      <c r="B166" s="1980"/>
      <c r="C166" s="1558" t="s">
        <v>2051</v>
      </c>
      <c r="D166" s="121"/>
      <c r="E166" s="121"/>
      <c r="F166" s="121"/>
      <c r="G166" s="121"/>
      <c r="H166" s="121"/>
      <c r="I166" s="1509"/>
    </row>
    <row r="167" spans="2:9" ht="19.5" customHeight="1">
      <c r="B167" s="1980"/>
      <c r="C167" s="1502" t="s">
        <v>2052</v>
      </c>
      <c r="D167" s="121"/>
      <c r="E167" s="121"/>
      <c r="F167" s="121"/>
      <c r="G167" s="121"/>
      <c r="H167" s="121"/>
      <c r="I167" s="1509"/>
    </row>
    <row r="168" spans="2:9" ht="19.5" customHeight="1">
      <c r="B168" s="1980"/>
      <c r="C168" s="1502" t="s">
        <v>2053</v>
      </c>
      <c r="D168" s="121"/>
      <c r="E168" s="121"/>
      <c r="F168" s="121"/>
      <c r="G168" s="121"/>
      <c r="H168" s="121"/>
      <c r="I168" s="1509"/>
    </row>
    <row r="169" spans="2:9" ht="19.5" customHeight="1">
      <c r="B169" s="1980"/>
      <c r="C169" s="1558"/>
      <c r="D169" s="121"/>
      <c r="E169" s="121"/>
      <c r="F169" s="121"/>
      <c r="G169" s="121"/>
      <c r="H169" s="121"/>
      <c r="I169" s="1509"/>
    </row>
    <row r="170" spans="2:9" ht="19.5" customHeight="1">
      <c r="B170" s="2000"/>
      <c r="C170" s="1503"/>
      <c r="D170" s="1092"/>
      <c r="E170" s="1092"/>
      <c r="F170" s="1092"/>
      <c r="G170" s="1092"/>
      <c r="H170" s="1092"/>
      <c r="I170" s="1510"/>
    </row>
    <row r="171" spans="2:9" ht="19.5" customHeight="1">
      <c r="B171" s="1980" t="s">
        <v>1717</v>
      </c>
      <c r="C171" s="1502" t="s">
        <v>2054</v>
      </c>
      <c r="D171" s="1544"/>
      <c r="E171" s="1544"/>
      <c r="F171" s="1544"/>
      <c r="G171" s="1544"/>
      <c r="H171" s="1544"/>
      <c r="I171" s="1545"/>
    </row>
    <row r="172" spans="2:9" ht="19.5" customHeight="1">
      <c r="B172" s="1980"/>
      <c r="C172" s="1502" t="s">
        <v>2055</v>
      </c>
      <c r="D172" s="1547"/>
      <c r="E172" s="1547"/>
      <c r="F172" s="1547"/>
      <c r="G172" s="1547"/>
      <c r="H172" s="1547"/>
      <c r="I172" s="1548"/>
    </row>
    <row r="173" spans="2:9" ht="19.5" customHeight="1">
      <c r="B173" s="1980"/>
      <c r="C173" s="1502" t="s">
        <v>2056</v>
      </c>
      <c r="D173" s="1547"/>
      <c r="E173" s="1547"/>
      <c r="F173" s="1547"/>
      <c r="G173" s="1547"/>
      <c r="H173" s="1547"/>
      <c r="I173" s="1548"/>
    </row>
    <row r="174" spans="2:9" ht="19.5" customHeight="1">
      <c r="B174" s="1980"/>
      <c r="C174" s="1502" t="s">
        <v>2057</v>
      </c>
      <c r="D174" s="1547"/>
      <c r="E174" s="1547"/>
      <c r="F174" s="1547"/>
      <c r="G174" s="1547"/>
      <c r="H174" s="1547"/>
      <c r="I174" s="1548"/>
    </row>
    <row r="175" spans="2:9" ht="19.5" customHeight="1">
      <c r="B175" s="2000"/>
      <c r="C175" s="1549"/>
      <c r="D175" s="1550"/>
      <c r="E175" s="1550"/>
      <c r="F175" s="1550"/>
      <c r="G175" s="1550"/>
      <c r="H175" s="1550"/>
      <c r="I175" s="1551"/>
    </row>
    <row r="176" spans="2:9" ht="19.5" customHeight="1">
      <c r="B176" s="2056" t="s">
        <v>1721</v>
      </c>
      <c r="C176" s="1502" t="s">
        <v>2058</v>
      </c>
      <c r="D176" s="1500"/>
      <c r="E176" s="1500"/>
      <c r="F176" s="1500"/>
      <c r="G176" s="1500"/>
      <c r="H176" s="1500"/>
      <c r="I176" s="1500"/>
    </row>
    <row r="177" spans="2:9" ht="19.5" customHeight="1">
      <c r="B177" s="2001"/>
      <c r="C177" s="1502" t="s">
        <v>2059</v>
      </c>
      <c r="D177" s="121"/>
      <c r="E177" s="121"/>
      <c r="F177" s="121"/>
      <c r="G177" s="121"/>
      <c r="H177" s="121"/>
      <c r="I177" s="121"/>
    </row>
    <row r="178" spans="2:9" ht="19.5" customHeight="1">
      <c r="B178" s="2001"/>
      <c r="C178" s="1502" t="s">
        <v>2060</v>
      </c>
      <c r="D178" s="121"/>
      <c r="E178" s="121"/>
      <c r="F178" s="121"/>
      <c r="G178" s="121"/>
      <c r="H178" s="121"/>
      <c r="I178" s="121"/>
    </row>
    <row r="179" spans="2:9" ht="19.5" customHeight="1">
      <c r="B179" s="2001"/>
      <c r="C179" s="1502" t="s">
        <v>2061</v>
      </c>
      <c r="D179" s="121"/>
      <c r="E179" s="121"/>
      <c r="F179" s="121"/>
      <c r="G179" s="121"/>
      <c r="H179" s="121"/>
      <c r="I179" s="121"/>
    </row>
    <row r="180" spans="2:9" ht="19.5" customHeight="1">
      <c r="B180" s="2002"/>
      <c r="C180" s="1502"/>
      <c r="D180" s="1092"/>
      <c r="E180" s="1092"/>
      <c r="F180" s="1092"/>
      <c r="G180" s="1092"/>
      <c r="H180" s="1092"/>
      <c r="I180" s="1092"/>
    </row>
    <row r="181" spans="2:9" ht="19.5" customHeight="1">
      <c r="B181" s="2044" t="s">
        <v>1743</v>
      </c>
      <c r="C181" s="1499"/>
      <c r="D181" s="1500"/>
      <c r="E181" s="1500"/>
      <c r="F181" s="1500"/>
      <c r="G181" s="1500"/>
      <c r="H181" s="1500"/>
      <c r="I181" s="1508"/>
    </row>
    <row r="182" spans="2:9" ht="19.5" customHeight="1">
      <c r="B182" s="2044"/>
      <c r="C182" s="1502"/>
      <c r="D182" s="121"/>
      <c r="E182" s="121"/>
      <c r="F182" s="121"/>
      <c r="G182" s="121"/>
      <c r="H182" s="121"/>
      <c r="I182" s="1509"/>
    </row>
    <row r="183" spans="2:9" ht="19.5" customHeight="1">
      <c r="B183" s="2045"/>
      <c r="C183" s="1541"/>
      <c r="D183" s="121"/>
      <c r="E183" s="121"/>
      <c r="F183" s="121"/>
      <c r="G183" s="121"/>
      <c r="H183" s="121"/>
      <c r="I183" s="1509"/>
    </row>
    <row r="184" spans="2:9" ht="19.5" customHeight="1">
      <c r="B184" s="2046"/>
      <c r="C184" s="1542"/>
      <c r="D184" s="1092"/>
      <c r="E184" s="1092"/>
      <c r="F184" s="1092"/>
      <c r="G184" s="1092"/>
      <c r="H184" s="1092"/>
      <c r="I184" s="1510"/>
    </row>
    <row r="185" spans="2:9" ht="19.5" customHeight="1">
      <c r="B185" s="1980" t="s">
        <v>1635</v>
      </c>
      <c r="C185" s="1502"/>
      <c r="D185" s="1552"/>
      <c r="E185" s="1552"/>
      <c r="F185" s="1552"/>
      <c r="G185" s="1552"/>
      <c r="H185" s="1552"/>
      <c r="I185" s="1529"/>
    </row>
    <row r="186" spans="2:9" ht="19.5" customHeight="1">
      <c r="B186" s="1980"/>
      <c r="C186" s="1502" t="s">
        <v>1888</v>
      </c>
      <c r="D186" s="1553"/>
      <c r="E186" s="1553"/>
      <c r="F186" s="1553"/>
      <c r="G186" s="1553"/>
      <c r="H186" s="1553"/>
      <c r="I186" s="1505"/>
    </row>
    <row r="187" spans="2:9" ht="19.5" customHeight="1">
      <c r="B187" s="1980"/>
      <c r="C187" s="1502" t="s">
        <v>2062</v>
      </c>
      <c r="D187" s="1553"/>
      <c r="E187" s="1553"/>
      <c r="F187" s="1553"/>
      <c r="G187" s="1553"/>
      <c r="H187" s="1553"/>
      <c r="I187" s="1505"/>
    </row>
    <row r="188" spans="2:9" ht="19.5" customHeight="1">
      <c r="B188" s="1980"/>
      <c r="C188" s="1502" t="s">
        <v>2063</v>
      </c>
      <c r="D188" s="1553"/>
      <c r="E188" s="1553"/>
      <c r="F188" s="1553"/>
      <c r="G188" s="1553"/>
      <c r="H188" s="1553"/>
      <c r="I188" s="1505"/>
    </row>
    <row r="189" spans="2:9" ht="19.5" customHeight="1">
      <c r="B189" s="1980"/>
      <c r="C189" s="1558" t="s">
        <v>1841</v>
      </c>
      <c r="D189" s="1553"/>
      <c r="E189" s="1553"/>
      <c r="F189" s="1553"/>
      <c r="G189" s="1553"/>
      <c r="H189" s="1553"/>
      <c r="I189" s="1505"/>
    </row>
    <row r="190" spans="2:9" ht="19.5" customHeight="1">
      <c r="B190" s="1980"/>
      <c r="C190" s="1558"/>
      <c r="D190" s="1553"/>
      <c r="E190" s="1553"/>
      <c r="F190" s="1553"/>
      <c r="G190" s="1553"/>
      <c r="H190" s="1553"/>
      <c r="I190" s="1505"/>
    </row>
    <row r="191" spans="2:9" ht="19.5" customHeight="1">
      <c r="B191" s="1980"/>
      <c r="C191" s="1558"/>
      <c r="D191" s="1553"/>
      <c r="E191" s="1553"/>
      <c r="F191" s="1553"/>
      <c r="G191" s="1553"/>
      <c r="H191" s="1553"/>
      <c r="I191" s="1505"/>
    </row>
    <row r="192" spans="2:9" ht="19.5" customHeight="1">
      <c r="B192" s="1980"/>
      <c r="C192" s="1576"/>
      <c r="D192" s="1554"/>
      <c r="E192" s="1554"/>
      <c r="F192" s="1554"/>
      <c r="G192" s="1554"/>
      <c r="H192" s="1554"/>
      <c r="I192" s="1507"/>
    </row>
    <row r="193" spans="2:9" ht="19.5" customHeight="1">
      <c r="B193" s="1992" t="s">
        <v>1669</v>
      </c>
      <c r="C193" s="1502" t="s">
        <v>1692</v>
      </c>
      <c r="D193" s="1500"/>
      <c r="E193" s="1500"/>
      <c r="F193" s="1500"/>
      <c r="G193" s="1500"/>
      <c r="H193" s="1500"/>
      <c r="I193" s="1508"/>
    </row>
    <row r="194" spans="2:9" ht="19.5" customHeight="1">
      <c r="B194" s="1992"/>
      <c r="C194" s="1502" t="s">
        <v>2064</v>
      </c>
      <c r="D194" s="121"/>
      <c r="E194" s="121"/>
      <c r="F194" s="121"/>
      <c r="G194" s="121"/>
      <c r="H194" s="121"/>
      <c r="I194" s="1509"/>
    </row>
    <row r="195" spans="2:9" ht="19.5" customHeight="1">
      <c r="B195" s="1992"/>
      <c r="C195" s="1502" t="s">
        <v>2065</v>
      </c>
      <c r="D195" s="121"/>
      <c r="E195" s="121"/>
      <c r="F195" s="121"/>
      <c r="G195" s="121"/>
      <c r="H195" s="121"/>
      <c r="I195" s="1509"/>
    </row>
    <row r="196" spans="2:9" ht="19.5" customHeight="1">
      <c r="B196" s="1992"/>
      <c r="C196" s="1502" t="s">
        <v>2066</v>
      </c>
      <c r="D196" s="121"/>
      <c r="E196" s="121"/>
      <c r="F196" s="121"/>
      <c r="G196" s="121"/>
      <c r="H196" s="121"/>
      <c r="I196" s="1509"/>
    </row>
    <row r="197" spans="2:9" ht="19.5" customHeight="1">
      <c r="B197" s="1992"/>
      <c r="C197" s="1502" t="s">
        <v>2022</v>
      </c>
      <c r="D197" s="121"/>
      <c r="E197" s="121"/>
      <c r="F197" s="121"/>
      <c r="G197" s="121"/>
      <c r="H197" s="121"/>
      <c r="I197" s="1509"/>
    </row>
    <row r="198" spans="2:9" ht="19.5" customHeight="1">
      <c r="B198" s="1992"/>
      <c r="C198" s="1502" t="s">
        <v>2067</v>
      </c>
      <c r="D198" s="121"/>
      <c r="E198" s="121"/>
      <c r="F198" s="121"/>
      <c r="G198" s="121"/>
      <c r="H198" s="121"/>
      <c r="I198" s="1509"/>
    </row>
    <row r="199" spans="2:9" ht="19.5" customHeight="1">
      <c r="B199" s="1992"/>
      <c r="C199" s="1502" t="s">
        <v>2068</v>
      </c>
      <c r="D199" s="121"/>
      <c r="E199" s="121"/>
      <c r="F199" s="121"/>
      <c r="G199" s="121"/>
      <c r="H199" s="121"/>
      <c r="I199" s="1509"/>
    </row>
    <row r="200" spans="2:9" ht="19.5" customHeight="1">
      <c r="B200" s="1992"/>
      <c r="C200" s="1558"/>
      <c r="D200" s="121"/>
      <c r="E200" s="121"/>
      <c r="F200" s="121"/>
      <c r="G200" s="121"/>
      <c r="H200" s="121"/>
      <c r="I200" s="1509"/>
    </row>
    <row r="201" spans="2:9" ht="19.5" customHeight="1">
      <c r="B201" s="1992"/>
      <c r="C201" s="1503"/>
      <c r="D201" s="1092"/>
      <c r="E201" s="1092"/>
      <c r="F201" s="1092"/>
      <c r="G201" s="1092"/>
      <c r="H201" s="1092"/>
      <c r="I201" s="1510"/>
    </row>
    <row r="202" spans="2:9" ht="19.5" customHeight="1">
      <c r="B202" s="1980" t="s">
        <v>1652</v>
      </c>
      <c r="C202" s="1502" t="s">
        <v>2069</v>
      </c>
      <c r="D202" s="1500"/>
      <c r="E202" s="1500"/>
      <c r="F202" s="1500"/>
      <c r="G202" s="1500"/>
      <c r="H202" s="1500"/>
      <c r="I202" s="1508"/>
    </row>
    <row r="203" spans="2:9" ht="19.5" customHeight="1">
      <c r="B203" s="1980"/>
      <c r="C203" s="1502" t="s">
        <v>2070</v>
      </c>
      <c r="D203" s="121"/>
      <c r="E203" s="121"/>
      <c r="F203" s="121"/>
      <c r="G203" s="121"/>
      <c r="H203" s="121"/>
      <c r="I203" s="1509"/>
    </row>
    <row r="204" spans="2:9" ht="19.5" customHeight="1">
      <c r="B204" s="1980"/>
      <c r="C204" s="1502" t="s">
        <v>1793</v>
      </c>
      <c r="D204" s="121"/>
      <c r="E204" s="121"/>
      <c r="F204" s="121"/>
      <c r="G204" s="121"/>
      <c r="H204" s="121"/>
      <c r="I204" s="1509"/>
    </row>
    <row r="205" spans="2:9" ht="19.5" customHeight="1">
      <c r="B205" s="1980"/>
      <c r="C205" s="1502" t="s">
        <v>1939</v>
      </c>
      <c r="D205" s="121"/>
      <c r="E205" s="121"/>
      <c r="F205" s="121"/>
      <c r="G205" s="121"/>
      <c r="H205" s="121"/>
      <c r="I205" s="1509"/>
    </row>
    <row r="206" spans="2:9" ht="19.5" customHeight="1">
      <c r="B206" s="1980"/>
      <c r="C206" s="1502" t="s">
        <v>2071</v>
      </c>
      <c r="D206" s="121"/>
      <c r="E206" s="121"/>
      <c r="F206" s="121"/>
      <c r="G206" s="121"/>
      <c r="H206" s="121"/>
      <c r="I206" s="1509"/>
    </row>
    <row r="207" spans="2:9" ht="19.5" customHeight="1">
      <c r="B207" s="1980"/>
      <c r="C207" s="1502" t="s">
        <v>2072</v>
      </c>
      <c r="D207" s="121"/>
      <c r="E207" s="121"/>
      <c r="F207" s="121"/>
      <c r="G207" s="121"/>
      <c r="H207" s="121"/>
      <c r="I207" s="1509"/>
    </row>
    <row r="208" spans="2:9" ht="19.5" customHeight="1">
      <c r="B208" s="1980"/>
      <c r="C208" s="1502" t="s">
        <v>2073</v>
      </c>
      <c r="D208" s="121"/>
      <c r="E208" s="121"/>
      <c r="F208" s="121"/>
      <c r="G208" s="121"/>
      <c r="H208" s="121"/>
      <c r="I208" s="1509"/>
    </row>
    <row r="209" spans="2:9" ht="19.5" customHeight="1">
      <c r="B209" s="1980"/>
      <c r="C209" s="1502" t="s">
        <v>1983</v>
      </c>
      <c r="D209" s="121"/>
      <c r="E209" s="121"/>
      <c r="F209" s="121"/>
      <c r="G209" s="121"/>
      <c r="H209" s="121"/>
      <c r="I209" s="1509"/>
    </row>
    <row r="210" spans="2:9" ht="19.5" customHeight="1">
      <c r="B210" s="1980"/>
      <c r="C210" s="1502" t="s">
        <v>2074</v>
      </c>
      <c r="D210" s="121"/>
      <c r="E210" s="121"/>
      <c r="F210" s="121"/>
      <c r="G210" s="121"/>
      <c r="H210" s="121"/>
      <c r="I210" s="1509"/>
    </row>
    <row r="211" spans="2:9" ht="19.5" customHeight="1">
      <c r="B211" s="2000"/>
      <c r="C211" s="1503"/>
      <c r="D211" s="1502"/>
      <c r="E211" s="1092"/>
      <c r="F211" s="1092"/>
      <c r="G211" s="1092"/>
      <c r="H211" s="1092"/>
      <c r="I211" s="1510"/>
    </row>
    <row r="212" spans="2:9" ht="19.5" customHeight="1">
      <c r="B212" s="1980" t="s">
        <v>1693</v>
      </c>
      <c r="D212" s="1555"/>
      <c r="E212" s="1555"/>
      <c r="F212" s="1555"/>
      <c r="G212" s="1555"/>
      <c r="H212" s="1555"/>
      <c r="I212" s="1556"/>
    </row>
    <row r="213" spans="2:9" ht="19.5" customHeight="1">
      <c r="B213" s="1980"/>
      <c r="C213" s="1502" t="s">
        <v>72</v>
      </c>
      <c r="D213" s="1511"/>
      <c r="E213" s="1511"/>
      <c r="F213" s="1511"/>
      <c r="G213" s="1511"/>
      <c r="H213" s="1511"/>
      <c r="I213" s="1512"/>
    </row>
    <row r="214" spans="2:9" ht="19.5" customHeight="1">
      <c r="B214" s="1980"/>
      <c r="C214" s="1093" t="s">
        <v>1813</v>
      </c>
      <c r="D214" s="1511"/>
      <c r="E214" s="1502"/>
      <c r="I214" s="1512"/>
    </row>
    <row r="215" spans="2:9" ht="19.5" customHeight="1">
      <c r="B215" s="1980"/>
      <c r="C215" s="1502" t="s">
        <v>1814</v>
      </c>
      <c r="D215" s="1502"/>
      <c r="E215" s="1582"/>
      <c r="F215" s="1502"/>
      <c r="I215" s="1512"/>
    </row>
    <row r="216" spans="2:9" ht="19.5" customHeight="1">
      <c r="B216" s="1980"/>
      <c r="C216" s="1502" t="s">
        <v>2031</v>
      </c>
      <c r="E216" s="1502"/>
      <c r="G216" s="1558"/>
      <c r="H216" s="1502">
        <v>68.5</v>
      </c>
      <c r="I216" s="1512"/>
    </row>
    <row r="217" spans="2:9" ht="19.5" customHeight="1">
      <c r="B217" s="1980"/>
      <c r="C217" s="1583" t="s">
        <v>2075</v>
      </c>
      <c r="D217" s="1502"/>
      <c r="E217" s="1502"/>
      <c r="G217" s="1558"/>
      <c r="H217" s="1502">
        <v>0.66400000000000003</v>
      </c>
      <c r="I217" s="1512"/>
    </row>
    <row r="218" spans="2:9" ht="19.5" customHeight="1">
      <c r="B218" s="1980"/>
      <c r="C218" s="1584" t="s">
        <v>2076</v>
      </c>
      <c r="E218" s="1558"/>
      <c r="F218" s="1502"/>
      <c r="G218" s="1558"/>
      <c r="H218" s="1502"/>
      <c r="I218" s="1512"/>
    </row>
    <row r="219" spans="2:9" ht="19.5" customHeight="1">
      <c r="B219" s="1980"/>
      <c r="C219" s="1584" t="s">
        <v>2077</v>
      </c>
      <c r="E219" s="1558"/>
      <c r="F219" s="1502"/>
      <c r="G219" s="1511"/>
      <c r="H219" s="1511"/>
      <c r="I219" s="1512"/>
    </row>
    <row r="220" spans="2:9" ht="19.5" customHeight="1">
      <c r="B220" s="1980"/>
      <c r="C220" s="2082" t="s">
        <v>2078</v>
      </c>
      <c r="D220" s="2059"/>
      <c r="E220" s="1511"/>
      <c r="F220" s="1511"/>
      <c r="G220" s="1511"/>
      <c r="H220" s="1511"/>
      <c r="I220" s="1512"/>
    </row>
    <row r="221" spans="2:9" ht="19.5" customHeight="1">
      <c r="B221" s="2000"/>
      <c r="C221" s="1579" t="s">
        <v>2079</v>
      </c>
      <c r="D221" s="1514"/>
      <c r="E221" s="1514"/>
      <c r="F221" s="1514"/>
      <c r="G221" s="1514"/>
      <c r="H221" s="1514"/>
      <c r="I221" s="1515"/>
    </row>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55">
    <mergeCell ref="B1:I1"/>
    <mergeCell ref="B7:E7"/>
    <mergeCell ref="F7:I7"/>
    <mergeCell ref="B11:B12"/>
    <mergeCell ref="C11:C12"/>
    <mergeCell ref="D11:D12"/>
    <mergeCell ref="E11:E12"/>
    <mergeCell ref="F15:H15"/>
    <mergeCell ref="F17:I17"/>
    <mergeCell ref="B23:B24"/>
    <mergeCell ref="C23:C24"/>
    <mergeCell ref="D23:D24"/>
    <mergeCell ref="E23:E24"/>
    <mergeCell ref="B54:B60"/>
    <mergeCell ref="C54:I59"/>
    <mergeCell ref="B61:B66"/>
    <mergeCell ref="C61:I66"/>
    <mergeCell ref="B67:B73"/>
    <mergeCell ref="C67:I73"/>
    <mergeCell ref="B108:B112"/>
    <mergeCell ref="C108:H112"/>
    <mergeCell ref="B74:B76"/>
    <mergeCell ref="B77:B83"/>
    <mergeCell ref="C77:I82"/>
    <mergeCell ref="B84:B90"/>
    <mergeCell ref="C84:I90"/>
    <mergeCell ref="C91:I91"/>
    <mergeCell ref="B92:B97"/>
    <mergeCell ref="C92:I97"/>
    <mergeCell ref="B98:B106"/>
    <mergeCell ref="C98:I106"/>
    <mergeCell ref="B107:I107"/>
    <mergeCell ref="B113:B119"/>
    <mergeCell ref="C113:H119"/>
    <mergeCell ref="B120:B125"/>
    <mergeCell ref="C120:H125"/>
    <mergeCell ref="B126:B128"/>
    <mergeCell ref="C126:G128"/>
    <mergeCell ref="B181:B184"/>
    <mergeCell ref="C130:G134"/>
    <mergeCell ref="B133:B135"/>
    <mergeCell ref="B136:B145"/>
    <mergeCell ref="C136:G144"/>
    <mergeCell ref="B146:B153"/>
    <mergeCell ref="C146:G153"/>
    <mergeCell ref="B154:B163"/>
    <mergeCell ref="C154:G163"/>
    <mergeCell ref="B165:B170"/>
    <mergeCell ref="B171:B175"/>
    <mergeCell ref="B176:B180"/>
    <mergeCell ref="B185:B192"/>
    <mergeCell ref="B193:B201"/>
    <mergeCell ref="B202:B211"/>
    <mergeCell ref="B212:B221"/>
    <mergeCell ref="C220:D220"/>
  </mergeCells>
  <pageMargins left="0.7" right="0.7" top="0.75" bottom="0.75" header="0" footer="0"/>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41379-D3B6-4480-890A-0C8C1E41E383}">
  <sheetPr codeName="Hoja192">
    <tabColor rgb="FFFFFF00"/>
    <pageSetUpPr fitToPage="1"/>
  </sheetPr>
  <dimension ref="B1:I1084"/>
  <sheetViews>
    <sheetView showGridLines="0" topLeftCell="A112" workbookViewId="0">
      <selection activeCell="D47" sqref="D47"/>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v>46274</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1908</v>
      </c>
      <c r="D8" s="141" t="s">
        <v>1908</v>
      </c>
      <c r="E8" s="141" t="s">
        <v>2080</v>
      </c>
      <c r="F8" s="13" t="s">
        <v>1638</v>
      </c>
      <c r="G8" s="8"/>
      <c r="H8" s="9"/>
      <c r="I8" s="9"/>
    </row>
    <row r="9" spans="2:9" ht="14.25" customHeight="1">
      <c r="B9" s="6" t="s">
        <v>1639</v>
      </c>
      <c r="C9" s="137" t="s">
        <v>2036</v>
      </c>
      <c r="D9" s="137" t="s">
        <v>2081</v>
      </c>
      <c r="E9" s="137" t="s">
        <v>2082</v>
      </c>
      <c r="F9" s="13" t="s">
        <v>1642</v>
      </c>
      <c r="G9" s="96">
        <v>0</v>
      </c>
      <c r="H9" s="96">
        <v>0</v>
      </c>
      <c r="I9" s="96">
        <v>0</v>
      </c>
    </row>
    <row r="10" spans="2:9" ht="14.25" customHeight="1">
      <c r="B10" s="10" t="s">
        <v>56</v>
      </c>
      <c r="C10" s="142"/>
      <c r="D10" s="142"/>
      <c r="E10" s="142"/>
      <c r="F10" s="13" t="s">
        <v>1643</v>
      </c>
      <c r="G10" s="1465">
        <v>0.4</v>
      </c>
      <c r="H10" s="1465">
        <v>0.48</v>
      </c>
      <c r="I10" s="1465">
        <v>0.54</v>
      </c>
    </row>
    <row r="11" spans="2:9" ht="14.25" customHeight="1">
      <c r="B11" s="1976" t="s">
        <v>1644</v>
      </c>
      <c r="C11" s="1977">
        <v>520</v>
      </c>
      <c r="D11" s="1977">
        <v>644</v>
      </c>
      <c r="E11" s="1977">
        <v>3119</v>
      </c>
      <c r="F11" s="6" t="s">
        <v>1645</v>
      </c>
      <c r="G11" s="1465">
        <v>0.5</v>
      </c>
      <c r="H11" s="1465">
        <v>0.42</v>
      </c>
      <c r="I11" s="1465">
        <v>0.48</v>
      </c>
    </row>
    <row r="12" spans="2:9" ht="14.25" customHeight="1">
      <c r="B12" s="1976"/>
      <c r="C12" s="1977"/>
      <c r="D12" s="1977"/>
      <c r="E12" s="1977"/>
      <c r="F12" s="6" t="s">
        <v>1646</v>
      </c>
      <c r="G12" s="691">
        <v>8.1999999999999993</v>
      </c>
      <c r="H12" s="691">
        <v>8.3000000000000007</v>
      </c>
      <c r="I12" s="1574">
        <v>8.4</v>
      </c>
    </row>
    <row r="13" spans="2:9" ht="14.25" customHeight="1">
      <c r="B13" s="6" t="s">
        <v>1647</v>
      </c>
      <c r="C13" s="8"/>
      <c r="D13" s="8"/>
      <c r="E13" s="8"/>
      <c r="F13" s="6" t="s">
        <v>1648</v>
      </c>
      <c r="G13" s="691">
        <v>63.5</v>
      </c>
      <c r="H13" s="691">
        <v>65.5</v>
      </c>
      <c r="I13" s="1574">
        <v>60</v>
      </c>
    </row>
    <row r="14" spans="2:9" ht="14.25" customHeight="1">
      <c r="B14" s="7">
        <v>1</v>
      </c>
      <c r="C14" s="7">
        <v>3</v>
      </c>
      <c r="D14" s="7">
        <v>4</v>
      </c>
      <c r="E14" s="7">
        <v>3</v>
      </c>
      <c r="F14" s="6" t="s">
        <v>1649</v>
      </c>
      <c r="G14" s="138">
        <v>1.82E-3</v>
      </c>
      <c r="H14" s="138">
        <v>1.6000000000000001E-3</v>
      </c>
      <c r="I14" s="138">
        <v>1.41E-3</v>
      </c>
    </row>
    <row r="15" spans="2:9" ht="14.25" customHeight="1">
      <c r="B15" s="7">
        <v>2</v>
      </c>
      <c r="C15" s="7">
        <v>2</v>
      </c>
      <c r="D15" s="7">
        <v>3</v>
      </c>
      <c r="E15" s="7">
        <v>2</v>
      </c>
      <c r="F15" s="1990" t="s">
        <v>1650</v>
      </c>
      <c r="G15" s="1990"/>
      <c r="H15" s="1990"/>
      <c r="I15" s="12">
        <f>+G16+H16+I16</f>
        <v>8230</v>
      </c>
    </row>
    <row r="16" spans="2:9" ht="14.25" customHeight="1">
      <c r="B16" s="7">
        <v>3</v>
      </c>
      <c r="C16" s="7">
        <v>3</v>
      </c>
      <c r="D16" s="7">
        <v>3</v>
      </c>
      <c r="E16" s="7">
        <v>3</v>
      </c>
      <c r="F16" s="4" t="s">
        <v>1651</v>
      </c>
      <c r="G16" s="14">
        <v>8230</v>
      </c>
      <c r="H16" s="14"/>
      <c r="I16" s="11"/>
    </row>
    <row r="17" spans="2:9" ht="14.25" customHeight="1">
      <c r="B17" s="7">
        <v>4</v>
      </c>
      <c r="C17" s="7">
        <v>2</v>
      </c>
      <c r="D17" s="7">
        <v>1</v>
      </c>
      <c r="E17" s="7">
        <v>1</v>
      </c>
      <c r="F17" s="1975" t="s">
        <v>703</v>
      </c>
      <c r="G17" s="1975"/>
      <c r="H17" s="1975"/>
      <c r="I17" s="1975"/>
    </row>
    <row r="18" spans="2:9" ht="14.25" customHeight="1">
      <c r="B18" s="7">
        <v>5</v>
      </c>
      <c r="C18" s="7">
        <v>1</v>
      </c>
      <c r="D18" s="7">
        <v>4</v>
      </c>
      <c r="E18" s="7">
        <v>2</v>
      </c>
      <c r="F18" s="6" t="s">
        <v>1653</v>
      </c>
      <c r="G18" s="97" t="s">
        <v>2083</v>
      </c>
      <c r="H18" s="97" t="s">
        <v>2084</v>
      </c>
      <c r="I18" s="1578" t="s">
        <v>2085</v>
      </c>
    </row>
    <row r="19" spans="2:9" ht="14.25" customHeight="1">
      <c r="B19" s="7">
        <v>6</v>
      </c>
      <c r="C19" s="7">
        <v>3</v>
      </c>
      <c r="D19" s="7">
        <v>1</v>
      </c>
      <c r="E19" s="7">
        <v>2</v>
      </c>
      <c r="F19" s="6" t="s">
        <v>1657</v>
      </c>
      <c r="G19" s="691">
        <v>11</v>
      </c>
      <c r="H19" s="691">
        <v>11</v>
      </c>
      <c r="I19" s="691">
        <v>12</v>
      </c>
    </row>
    <row r="20" spans="2:9" ht="14.25" customHeight="1">
      <c r="B20" s="7">
        <v>7</v>
      </c>
      <c r="C20" s="7">
        <v>4</v>
      </c>
      <c r="D20" s="7">
        <v>1</v>
      </c>
      <c r="E20" s="7">
        <v>2</v>
      </c>
      <c r="F20" s="6" t="s">
        <v>1658</v>
      </c>
      <c r="G20" s="691">
        <v>12</v>
      </c>
      <c r="H20" s="691">
        <v>12</v>
      </c>
      <c r="I20" s="691">
        <v>13</v>
      </c>
    </row>
    <row r="21" spans="2:9" ht="14.25" customHeight="1">
      <c r="B21" s="7">
        <v>8</v>
      </c>
      <c r="C21" s="7">
        <v>1</v>
      </c>
      <c r="D21" s="7">
        <v>1</v>
      </c>
      <c r="E21" s="7">
        <v>1</v>
      </c>
      <c r="F21" s="6" t="s">
        <v>1659</v>
      </c>
      <c r="G21" s="691">
        <v>16</v>
      </c>
      <c r="H21" s="691">
        <v>16</v>
      </c>
      <c r="I21" s="691">
        <v>17</v>
      </c>
    </row>
    <row r="22" spans="2:9" ht="14.25" customHeight="1">
      <c r="B22" s="7">
        <v>9</v>
      </c>
      <c r="C22" s="7">
        <v>4</v>
      </c>
      <c r="D22" s="7">
        <v>2</v>
      </c>
      <c r="E22" s="7">
        <v>2</v>
      </c>
      <c r="F22" s="6" t="s">
        <v>1660</v>
      </c>
      <c r="G22" s="691">
        <v>7.13</v>
      </c>
      <c r="H22" s="691">
        <v>7.05</v>
      </c>
      <c r="I22" s="691">
        <v>7.28</v>
      </c>
    </row>
    <row r="23" spans="2:9" ht="20.25" customHeight="1">
      <c r="B23" s="1976" t="s">
        <v>476</v>
      </c>
      <c r="C23" s="1991" t="s">
        <v>1810</v>
      </c>
      <c r="D23" s="1991" t="s">
        <v>1810</v>
      </c>
      <c r="E23" s="1991" t="s">
        <v>1810</v>
      </c>
      <c r="F23" s="13" t="s">
        <v>1662</v>
      </c>
      <c r="G23" s="691">
        <v>680</v>
      </c>
      <c r="H23" s="691">
        <v>650</v>
      </c>
      <c r="I23" s="691">
        <v>574</v>
      </c>
    </row>
    <row r="24" spans="2:9" ht="14.25" customHeight="1">
      <c r="B24" s="1976"/>
      <c r="C24" s="1991"/>
      <c r="D24" s="1991"/>
      <c r="E24" s="1991"/>
      <c r="F24" s="6" t="s">
        <v>1663</v>
      </c>
      <c r="G24" s="691">
        <v>4.28</v>
      </c>
      <c r="H24" s="691">
        <v>3.82</v>
      </c>
      <c r="I24" s="691">
        <v>4.0599999999999996</v>
      </c>
    </row>
    <row r="25" spans="2:9" ht="27.75" customHeight="1">
      <c r="B25" s="7" t="s">
        <v>1664</v>
      </c>
      <c r="C25" s="823" t="s">
        <v>1665</v>
      </c>
      <c r="D25" s="823" t="s">
        <v>1665</v>
      </c>
      <c r="E25" s="823" t="s">
        <v>1665</v>
      </c>
      <c r="F25" s="6" t="s">
        <v>1666</v>
      </c>
      <c r="G25" s="691">
        <v>415</v>
      </c>
      <c r="H25" s="691">
        <v>380</v>
      </c>
      <c r="I25" s="691">
        <v>422</v>
      </c>
    </row>
    <row r="26" spans="2:9" ht="14.25" customHeight="1">
      <c r="B26" s="7"/>
      <c r="C26" s="824"/>
      <c r="D26" s="7"/>
      <c r="E26" s="7"/>
      <c r="F26" s="6" t="s">
        <v>1667</v>
      </c>
      <c r="G26" s="1466">
        <v>1025</v>
      </c>
      <c r="H26" s="1466">
        <v>1022</v>
      </c>
      <c r="I26" s="1466">
        <v>1028</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1673</v>
      </c>
      <c r="D29" s="206" t="s">
        <v>1866</v>
      </c>
      <c r="E29" s="206" t="s">
        <v>2040</v>
      </c>
      <c r="F29" s="4" t="s">
        <v>1676</v>
      </c>
      <c r="G29" s="7" t="s">
        <v>1677</v>
      </c>
      <c r="H29" s="7" t="s">
        <v>1677</v>
      </c>
      <c r="I29" s="7" t="s">
        <v>1677</v>
      </c>
    </row>
    <row r="30" spans="2:9" ht="14.25" customHeight="1">
      <c r="B30" s="15" t="s">
        <v>1679</v>
      </c>
      <c r="C30" s="11" t="s">
        <v>1680</v>
      </c>
      <c r="D30" s="11" t="s">
        <v>1812</v>
      </c>
      <c r="E30" s="11" t="s">
        <v>1681</v>
      </c>
      <c r="F30" s="4" t="s">
        <v>1682</v>
      </c>
      <c r="G30" s="7">
        <v>116</v>
      </c>
      <c r="H30" s="7">
        <v>121</v>
      </c>
      <c r="I30" s="7">
        <v>121</v>
      </c>
    </row>
    <row r="31" spans="2:9" ht="14.25" customHeight="1">
      <c r="B31" s="15" t="s">
        <v>1683</v>
      </c>
      <c r="C31" s="6"/>
      <c r="D31" s="100"/>
      <c r="E31" s="100"/>
      <c r="F31" s="4" t="s">
        <v>1684</v>
      </c>
      <c r="G31" s="7">
        <v>2613</v>
      </c>
      <c r="H31" s="7">
        <v>2570</v>
      </c>
      <c r="I31" s="7">
        <v>2610</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2.2999999999999998</v>
      </c>
      <c r="H33" s="7">
        <v>3.2</v>
      </c>
      <c r="I33" s="7">
        <v>3.1</v>
      </c>
    </row>
    <row r="34" spans="2:9" ht="14.25" customHeight="1">
      <c r="B34" s="15"/>
      <c r="C34" s="6"/>
      <c r="D34" s="6"/>
      <c r="E34" s="6"/>
      <c r="F34" s="4" t="s">
        <v>1688</v>
      </c>
      <c r="G34" s="6"/>
      <c r="H34" s="6"/>
      <c r="I34" s="6"/>
    </row>
    <row r="35" spans="2:9" ht="14.25" customHeight="1">
      <c r="B35" s="15"/>
      <c r="C35" s="6"/>
      <c r="D35" s="6"/>
      <c r="E35" s="6"/>
      <c r="F35" s="4" t="s">
        <v>1676</v>
      </c>
      <c r="G35" s="7" t="s">
        <v>1913</v>
      </c>
      <c r="H35" s="7" t="s">
        <v>1913</v>
      </c>
      <c r="I35" s="7" t="s">
        <v>1913</v>
      </c>
    </row>
    <row r="36" spans="2:9" ht="14.25" customHeight="1">
      <c r="B36" s="15"/>
      <c r="C36" s="6"/>
      <c r="D36" s="6"/>
      <c r="E36" s="6"/>
      <c r="F36" s="4" t="s">
        <v>1682</v>
      </c>
      <c r="G36" s="7">
        <v>113</v>
      </c>
      <c r="H36" s="7">
        <v>92</v>
      </c>
      <c r="I36" s="7">
        <v>95</v>
      </c>
    </row>
    <row r="37" spans="2:9" ht="14.25" customHeight="1">
      <c r="B37" s="15" t="s">
        <v>1690</v>
      </c>
      <c r="C37" s="6"/>
      <c r="D37" s="6"/>
      <c r="E37" s="6"/>
      <c r="F37" s="4" t="s">
        <v>1684</v>
      </c>
      <c r="G37" s="7">
        <v>2994</v>
      </c>
      <c r="H37" s="7">
        <v>3100</v>
      </c>
      <c r="I37" s="7">
        <v>3130</v>
      </c>
    </row>
    <row r="38" spans="2:9" ht="14.25" customHeight="1">
      <c r="B38" s="6"/>
      <c r="C38" s="6"/>
      <c r="D38" s="6"/>
      <c r="E38" s="6"/>
      <c r="F38" s="4" t="s">
        <v>1685</v>
      </c>
      <c r="G38" s="7" t="s">
        <v>1952</v>
      </c>
      <c r="H38" s="7" t="s">
        <v>1691</v>
      </c>
      <c r="I38" s="7" t="s">
        <v>1691</v>
      </c>
    </row>
    <row r="39" spans="2:9" ht="14.25" customHeight="1">
      <c r="B39" s="6"/>
      <c r="C39" s="173"/>
      <c r="D39" s="173"/>
      <c r="E39" s="173"/>
      <c r="F39" s="4" t="s">
        <v>1692</v>
      </c>
      <c r="G39" s="6"/>
      <c r="H39" s="6"/>
      <c r="I39" s="6"/>
    </row>
    <row r="40" spans="2:9" ht="14.25" customHeight="1">
      <c r="B40" s="99" t="s">
        <v>1693</v>
      </c>
      <c r="C40" s="5"/>
      <c r="D40" s="5"/>
      <c r="E40" s="1571"/>
      <c r="F40" s="954" t="s">
        <v>1676</v>
      </c>
      <c r="G40" s="7" t="s">
        <v>1694</v>
      </c>
      <c r="H40" s="7" t="s">
        <v>1697</v>
      </c>
      <c r="I40" s="7" t="s">
        <v>1697</v>
      </c>
    </row>
    <row r="41" spans="2:9" ht="14.25" customHeight="1">
      <c r="B41" s="102" t="s">
        <v>44</v>
      </c>
      <c r="C41" s="1573" t="s">
        <v>72</v>
      </c>
      <c r="D41" s="1573" t="s">
        <v>72</v>
      </c>
      <c r="E41" s="1573" t="s">
        <v>72</v>
      </c>
      <c r="F41" s="954" t="s">
        <v>1676</v>
      </c>
      <c r="G41" s="7" t="s">
        <v>1867</v>
      </c>
      <c r="H41" s="7" t="s">
        <v>1694</v>
      </c>
      <c r="I41" s="7" t="s">
        <v>1694</v>
      </c>
    </row>
    <row r="42" spans="2:9" ht="14.25" customHeight="1">
      <c r="B42" s="102" t="s">
        <v>1698</v>
      </c>
      <c r="C42" s="1084" t="s">
        <v>1813</v>
      </c>
      <c r="D42" s="1084" t="s">
        <v>1813</v>
      </c>
      <c r="E42" s="1084" t="s">
        <v>1813</v>
      </c>
      <c r="F42" s="954" t="s">
        <v>1682</v>
      </c>
      <c r="G42" s="7">
        <v>64</v>
      </c>
      <c r="H42" s="7">
        <v>55</v>
      </c>
      <c r="I42" s="7">
        <v>61</v>
      </c>
    </row>
    <row r="43" spans="2:9" ht="14.25" customHeight="1">
      <c r="B43" s="102" t="s">
        <v>45</v>
      </c>
      <c r="C43" s="1573" t="s">
        <v>1814</v>
      </c>
      <c r="D43" s="1573" t="s">
        <v>1814</v>
      </c>
      <c r="E43" s="1573" t="s">
        <v>1814</v>
      </c>
      <c r="F43" s="954" t="s">
        <v>1682</v>
      </c>
      <c r="G43" s="7">
        <v>43</v>
      </c>
      <c r="H43" s="7">
        <v>69</v>
      </c>
      <c r="I43" s="7">
        <v>69</v>
      </c>
    </row>
    <row r="44" spans="2:9">
      <c r="B44" s="43" t="s">
        <v>1702</v>
      </c>
      <c r="C44" s="1577" t="s">
        <v>1993</v>
      </c>
      <c r="D44" s="1577" t="s">
        <v>1993</v>
      </c>
      <c r="E44" s="1577" t="s">
        <v>1993</v>
      </c>
      <c r="F44" s="954" t="s">
        <v>1704</v>
      </c>
      <c r="G44" s="7" t="s">
        <v>1705</v>
      </c>
      <c r="H44" s="7" t="s">
        <v>1705</v>
      </c>
      <c r="I44" s="7" t="s">
        <v>1705</v>
      </c>
    </row>
    <row r="45" spans="2:9" ht="14.25" customHeight="1">
      <c r="B45" s="956" t="s">
        <v>1706</v>
      </c>
      <c r="C45" s="1540"/>
      <c r="D45" s="1537"/>
      <c r="E45" s="1573" t="s">
        <v>2086</v>
      </c>
      <c r="F45" s="142" t="s">
        <v>1708</v>
      </c>
      <c r="G45" s="6"/>
      <c r="H45" s="6"/>
      <c r="I45" s="6"/>
    </row>
    <row r="46" spans="2:9" ht="14.25" customHeight="1">
      <c r="B46" s="102" t="s">
        <v>1709</v>
      </c>
      <c r="C46" s="1538">
        <v>152400</v>
      </c>
      <c r="D46" s="1538">
        <v>164800</v>
      </c>
      <c r="E46" s="1538">
        <v>170687</v>
      </c>
      <c r="F46" s="954" t="s">
        <v>1710</v>
      </c>
      <c r="G46" s="59" t="s">
        <v>1869</v>
      </c>
      <c r="H46" s="59" t="s">
        <v>1472</v>
      </c>
      <c r="I46" s="59" t="s">
        <v>1472</v>
      </c>
    </row>
    <row r="47" spans="2:9" ht="14.25" customHeight="1">
      <c r="B47" s="102" t="s">
        <v>44</v>
      </c>
      <c r="C47" s="1533"/>
      <c r="D47" s="955"/>
      <c r="E47" s="141" t="s">
        <v>2087</v>
      </c>
      <c r="F47" s="973" t="s">
        <v>1682</v>
      </c>
      <c r="G47" s="972"/>
      <c r="H47" s="972">
        <v>135</v>
      </c>
      <c r="I47" s="972">
        <v>136</v>
      </c>
    </row>
    <row r="48" spans="2:9" ht="14.25" customHeight="1">
      <c r="B48" s="102" t="s">
        <v>1698</v>
      </c>
      <c r="C48" s="1534"/>
      <c r="D48" s="141"/>
      <c r="E48" s="61" t="s">
        <v>1699</v>
      </c>
      <c r="F48" s="973" t="s">
        <v>1684</v>
      </c>
      <c r="G48" s="972"/>
      <c r="H48" s="972">
        <v>1307</v>
      </c>
      <c r="I48" s="972">
        <v>1310</v>
      </c>
    </row>
    <row r="49" spans="2:9" ht="14.25" customHeight="1">
      <c r="B49" s="102" t="s">
        <v>45</v>
      </c>
      <c r="C49" s="1540"/>
      <c r="D49" s="1084"/>
      <c r="E49" s="1580" t="s">
        <v>2088</v>
      </c>
      <c r="F49" s="954" t="s">
        <v>1711</v>
      </c>
      <c r="G49" s="966">
        <v>28</v>
      </c>
      <c r="H49" s="966">
        <v>27</v>
      </c>
      <c r="I49" s="966">
        <v>26</v>
      </c>
    </row>
    <row r="50" spans="2:9" ht="14.25" customHeight="1">
      <c r="B50" s="6" t="s">
        <v>1702</v>
      </c>
      <c r="C50" s="1536"/>
      <c r="D50" s="966"/>
      <c r="E50" s="1539"/>
      <c r="F50" s="4" t="s">
        <v>1712</v>
      </c>
      <c r="G50" s="7">
        <v>28</v>
      </c>
      <c r="H50" s="7">
        <v>27</v>
      </c>
      <c r="I50" s="7">
        <v>26</v>
      </c>
    </row>
    <row r="51" spans="2:9" ht="14.25" customHeight="1">
      <c r="B51" s="60" t="s">
        <v>1706</v>
      </c>
      <c r="C51" s="1537"/>
      <c r="D51" s="1460"/>
      <c r="E51" s="1459"/>
      <c r="F51" s="954" t="s">
        <v>1713</v>
      </c>
      <c r="G51" s="7">
        <v>19</v>
      </c>
      <c r="H51" s="7">
        <v>17</v>
      </c>
      <c r="I51" s="7">
        <v>15</v>
      </c>
    </row>
    <row r="52" spans="2:9" ht="14.25" customHeight="1">
      <c r="B52" s="6" t="s">
        <v>1709</v>
      </c>
      <c r="C52" s="1538"/>
      <c r="D52" s="1483"/>
      <c r="E52" s="1581"/>
      <c r="F52" s="1485" t="s">
        <v>1714</v>
      </c>
      <c r="G52" s="59">
        <v>5</v>
      </c>
      <c r="H52" s="59">
        <v>5</v>
      </c>
      <c r="I52" s="59">
        <v>5</v>
      </c>
    </row>
    <row r="53" spans="2:9" ht="14.25" customHeight="1">
      <c r="B53" s="136" t="s">
        <v>1715</v>
      </c>
      <c r="C53" s="1480"/>
      <c r="D53" s="1481"/>
      <c r="E53" s="1481"/>
      <c r="F53" s="1481"/>
      <c r="G53" s="1481"/>
      <c r="H53" s="1481"/>
      <c r="I53" s="1482"/>
    </row>
    <row r="54" spans="2:9" ht="15" customHeight="1">
      <c r="B54" s="1992" t="s">
        <v>1634</v>
      </c>
      <c r="C54" s="1994" t="s">
        <v>2089</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1954</v>
      </c>
      <c r="D61" s="2061"/>
      <c r="E61" s="2061"/>
      <c r="F61" s="2061"/>
      <c r="G61" s="2061"/>
      <c r="H61" s="2061"/>
      <c r="I61" s="2062"/>
    </row>
    <row r="62" spans="2:9" ht="25.5" customHeight="1">
      <c r="B62" s="1980"/>
      <c r="C62" s="2063"/>
      <c r="D62" s="2064"/>
      <c r="E62" s="2064"/>
      <c r="F62" s="2064"/>
      <c r="G62" s="2064"/>
      <c r="H62" s="2064"/>
      <c r="I62" s="2065"/>
    </row>
    <row r="63" spans="2:9" ht="25.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1955</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t="s">
        <v>1956</v>
      </c>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2090</v>
      </c>
      <c r="D77" s="1982"/>
      <c r="E77" s="1982"/>
      <c r="F77" s="1982"/>
      <c r="G77" s="1982"/>
      <c r="H77" s="1982"/>
      <c r="I77" s="1983"/>
    </row>
    <row r="78" spans="2:9" ht="57" customHeight="1">
      <c r="B78" s="1979"/>
      <c r="C78" s="1984"/>
      <c r="D78" s="1985"/>
      <c r="E78" s="1985"/>
      <c r="F78" s="1985"/>
      <c r="G78" s="1985"/>
      <c r="H78" s="1985"/>
      <c r="I78" s="1986"/>
    </row>
    <row r="79" spans="2:9" ht="51.75" customHeight="1">
      <c r="B79" s="1979"/>
      <c r="C79" s="1984"/>
      <c r="D79" s="1985"/>
      <c r="E79" s="1985"/>
      <c r="F79" s="1985"/>
      <c r="G79" s="1985"/>
      <c r="H79" s="1985"/>
      <c r="I79" s="1986"/>
    </row>
    <row r="80" spans="2:9" ht="31.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2091</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72.75"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2092</v>
      </c>
      <c r="D91" s="2014"/>
      <c r="E91" s="2014"/>
      <c r="F91" s="2014"/>
      <c r="G91" s="2014"/>
      <c r="H91" s="2014"/>
      <c r="I91" s="2015"/>
    </row>
    <row r="92" spans="2:9" ht="19.5" customHeight="1">
      <c r="B92" s="1993" t="s">
        <v>1669</v>
      </c>
      <c r="C92" s="1981" t="s">
        <v>2045</v>
      </c>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81" customHeight="1">
      <c r="B95" s="1980"/>
      <c r="C95" s="1984"/>
      <c r="D95" s="1985"/>
      <c r="E95" s="1985"/>
      <c r="F95" s="1985"/>
      <c r="G95" s="1985"/>
      <c r="H95" s="1985"/>
      <c r="I95" s="1986"/>
    </row>
    <row r="96" spans="2:9" ht="114" customHeight="1">
      <c r="B96" s="1980"/>
      <c r="C96" s="1984"/>
      <c r="D96" s="1985"/>
      <c r="E96" s="1985"/>
      <c r="F96" s="1985"/>
      <c r="G96" s="1985"/>
      <c r="H96" s="1985"/>
      <c r="I96" s="1986"/>
    </row>
    <row r="97" spans="2:9" ht="41.25" customHeight="1">
      <c r="B97" s="2000"/>
      <c r="C97" s="1987"/>
      <c r="D97" s="1988"/>
      <c r="E97" s="1988"/>
      <c r="F97" s="1988"/>
      <c r="G97" s="1988"/>
      <c r="H97" s="1988"/>
      <c r="I97" s="1989"/>
    </row>
    <row r="98" spans="2:9" ht="21.75" customHeight="1">
      <c r="B98" s="1980" t="s">
        <v>1693</v>
      </c>
      <c r="C98" s="1981" t="s">
        <v>2046</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198.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20.25" customHeight="1">
      <c r="B108" s="1980" t="s">
        <v>1634</v>
      </c>
      <c r="C108" s="2006" t="s">
        <v>2093</v>
      </c>
      <c r="D108" s="2007"/>
      <c r="E108" s="2007"/>
      <c r="F108" s="2007"/>
      <c r="G108" s="2007"/>
      <c r="H108" s="2007"/>
      <c r="I108" s="1509"/>
    </row>
    <row r="109" spans="2:9" ht="110.25" customHeight="1">
      <c r="B109" s="1980"/>
      <c r="C109" s="2008"/>
      <c r="D109" s="2009"/>
      <c r="E109" s="2009"/>
      <c r="F109" s="2009"/>
      <c r="G109" s="2009"/>
      <c r="H109" s="2009"/>
      <c r="I109" s="1509"/>
    </row>
    <row r="110" spans="2:9" ht="20.25" customHeight="1">
      <c r="B110" s="1980"/>
      <c r="C110" s="2008"/>
      <c r="D110" s="2009"/>
      <c r="E110" s="2009"/>
      <c r="F110" s="2009"/>
      <c r="G110" s="2009"/>
      <c r="H110" s="2009"/>
      <c r="I110" s="1509"/>
    </row>
    <row r="111" spans="2:9" ht="20.25" customHeight="1">
      <c r="B111" s="1980"/>
      <c r="C111" s="2008"/>
      <c r="D111" s="2009"/>
      <c r="E111" s="2009"/>
      <c r="F111" s="2009"/>
      <c r="G111" s="2009"/>
      <c r="H111" s="2009"/>
      <c r="I111" s="1509"/>
    </row>
    <row r="112" spans="2:9" ht="20.25" customHeight="1">
      <c r="B112" s="2000"/>
      <c r="C112" s="2011"/>
      <c r="D112" s="2012"/>
      <c r="E112" s="2012"/>
      <c r="F112" s="2012"/>
      <c r="G112" s="2012"/>
      <c r="H112" s="2012"/>
      <c r="I112" s="1510"/>
    </row>
    <row r="113" spans="2:9" ht="23.25" customHeight="1">
      <c r="B113" s="1980" t="s">
        <v>1717</v>
      </c>
      <c r="C113" s="2083" t="s">
        <v>2094</v>
      </c>
      <c r="D113" s="2007"/>
      <c r="E113" s="2007"/>
      <c r="F113" s="2007"/>
      <c r="G113" s="2007"/>
      <c r="H113" s="2007"/>
      <c r="I113" s="1516"/>
    </row>
    <row r="114" spans="2:9" ht="23.25" customHeight="1">
      <c r="B114" s="1980"/>
      <c r="C114" s="2008"/>
      <c r="D114" s="2009"/>
      <c r="E114" s="2009"/>
      <c r="F114" s="2009"/>
      <c r="G114" s="2009"/>
      <c r="H114" s="2009"/>
      <c r="I114" s="1516"/>
    </row>
    <row r="115" spans="2:9" ht="23.25" customHeight="1">
      <c r="B115" s="1980"/>
      <c r="C115" s="2008"/>
      <c r="D115" s="2009"/>
      <c r="E115" s="2009"/>
      <c r="F115" s="2009"/>
      <c r="G115" s="2009"/>
      <c r="H115" s="2009"/>
      <c r="I115" s="1516"/>
    </row>
    <row r="116" spans="2:9" ht="23.25" customHeight="1">
      <c r="B116" s="1980"/>
      <c r="C116" s="2008"/>
      <c r="D116" s="2009"/>
      <c r="E116" s="2009"/>
      <c r="F116" s="2009"/>
      <c r="G116" s="2009"/>
      <c r="H116" s="2009"/>
      <c r="I116" s="1516"/>
    </row>
    <row r="117" spans="2:9" ht="23.25" customHeight="1">
      <c r="B117" s="1980"/>
      <c r="C117" s="2008"/>
      <c r="D117" s="2009"/>
      <c r="E117" s="2009"/>
      <c r="F117" s="2009"/>
      <c r="G117" s="2009"/>
      <c r="H117" s="2009"/>
      <c r="I117" s="1516"/>
    </row>
    <row r="118" spans="2:9" ht="23.25" customHeight="1">
      <c r="B118" s="1980"/>
      <c r="C118" s="2008"/>
      <c r="D118" s="2009"/>
      <c r="E118" s="2009"/>
      <c r="F118" s="2009"/>
      <c r="G118" s="2009"/>
      <c r="H118" s="2009"/>
      <c r="I118" s="1516"/>
    </row>
    <row r="119" spans="2:9" ht="23.25" customHeight="1">
      <c r="B119" s="2000"/>
      <c r="C119" s="2011"/>
      <c r="D119" s="2012"/>
      <c r="E119" s="2012"/>
      <c r="F119" s="2012"/>
      <c r="G119" s="2012"/>
      <c r="H119" s="2012"/>
      <c r="I119" s="1521"/>
    </row>
    <row r="120" spans="2:9" ht="22.5" customHeight="1">
      <c r="B120" s="2001" t="s">
        <v>1741</v>
      </c>
      <c r="C120" s="2006" t="s">
        <v>2095</v>
      </c>
      <c r="D120" s="2007"/>
      <c r="E120" s="2007"/>
      <c r="F120" s="2007"/>
      <c r="G120" s="2007"/>
      <c r="H120" s="2007"/>
      <c r="I120" s="1516"/>
    </row>
    <row r="121" spans="2:9" ht="48.75" customHeight="1">
      <c r="B121" s="2001"/>
      <c r="C121" s="2008"/>
      <c r="D121" s="2009"/>
      <c r="E121" s="2009"/>
      <c r="F121" s="2009"/>
      <c r="G121" s="2009"/>
      <c r="H121" s="2009"/>
      <c r="I121" s="1516"/>
    </row>
    <row r="122" spans="2:9" ht="34.5" customHeight="1">
      <c r="B122" s="2001"/>
      <c r="C122" s="2008"/>
      <c r="D122" s="2009"/>
      <c r="E122" s="2009"/>
      <c r="F122" s="2009"/>
      <c r="G122" s="2009"/>
      <c r="H122" s="2009"/>
      <c r="I122" s="1516"/>
    </row>
    <row r="123" spans="2:9" ht="22.5" customHeight="1">
      <c r="B123" s="2001"/>
      <c r="C123" s="2008"/>
      <c r="D123" s="2009"/>
      <c r="E123" s="2009"/>
      <c r="F123" s="2009"/>
      <c r="G123" s="2009"/>
      <c r="H123" s="2009"/>
      <c r="I123" s="1516"/>
    </row>
    <row r="124" spans="2:9" ht="22.5" customHeight="1">
      <c r="B124" s="2001"/>
      <c r="C124" s="2008"/>
      <c r="D124" s="2009"/>
      <c r="E124" s="2009"/>
      <c r="F124" s="2009"/>
      <c r="G124" s="2009"/>
      <c r="H124" s="2009"/>
      <c r="I124" s="1505"/>
    </row>
    <row r="125" spans="2:9" ht="22.5" customHeight="1">
      <c r="B125" s="2001"/>
      <c r="C125" s="2011"/>
      <c r="D125" s="2012"/>
      <c r="E125" s="2012"/>
      <c r="F125" s="2012"/>
      <c r="G125" s="2012"/>
      <c r="H125" s="2012"/>
      <c r="I125" s="1507"/>
    </row>
    <row r="126" spans="2:9" ht="15.75" customHeight="1">
      <c r="B126" s="1993" t="s">
        <v>1743</v>
      </c>
      <c r="C126" s="2057" t="s">
        <v>1744</v>
      </c>
      <c r="D126" s="2007"/>
      <c r="E126" s="2007"/>
      <c r="F126" s="2007"/>
      <c r="G126" s="2007"/>
      <c r="H126" s="1522"/>
      <c r="I126" s="1523"/>
    </row>
    <row r="127" spans="2:9" ht="16.5" customHeight="1">
      <c r="B127" s="1980"/>
      <c r="C127" s="2008"/>
      <c r="D127" s="2009"/>
      <c r="E127" s="2009"/>
      <c r="F127" s="2009"/>
      <c r="G127" s="2009"/>
      <c r="H127" s="1524"/>
      <c r="I127" s="1525"/>
    </row>
    <row r="128" spans="2:9" ht="17.25" customHeight="1">
      <c r="B128" s="2000"/>
      <c r="C128" s="2011"/>
      <c r="D128" s="2012"/>
      <c r="E128" s="2012"/>
      <c r="F128" s="2012"/>
      <c r="G128" s="2012"/>
      <c r="H128" s="1527"/>
      <c r="I128" s="1528"/>
    </row>
    <row r="129" spans="2:9" ht="17.25" customHeight="1">
      <c r="B129" s="1489"/>
      <c r="C129" s="1502"/>
      <c r="D129" s="1520"/>
      <c r="E129" s="1520"/>
      <c r="F129" s="1520"/>
      <c r="G129" s="1520"/>
      <c r="H129" s="1520"/>
      <c r="I129" s="1517"/>
    </row>
    <row r="130" spans="2:9" ht="63" customHeight="1">
      <c r="B130" s="1489"/>
      <c r="C130" s="2017" t="s">
        <v>2096</v>
      </c>
      <c r="D130" s="2009"/>
      <c r="E130" s="2009"/>
      <c r="F130" s="2009"/>
      <c r="G130" s="2009"/>
      <c r="H130" s="1520"/>
      <c r="I130" s="1517"/>
    </row>
    <row r="131" spans="2:9" ht="17.25" customHeight="1">
      <c r="B131" s="1489"/>
      <c r="C131" s="2008"/>
      <c r="D131" s="2009"/>
      <c r="E131" s="2009"/>
      <c r="F131" s="2009"/>
      <c r="G131" s="2009"/>
      <c r="H131" s="1520"/>
      <c r="I131" s="1517"/>
    </row>
    <row r="132" spans="2:9" ht="17.25" customHeight="1">
      <c r="B132" s="1489"/>
      <c r="C132" s="2008"/>
      <c r="D132" s="2009"/>
      <c r="E132" s="2009"/>
      <c r="F132" s="2009"/>
      <c r="G132" s="2009"/>
      <c r="H132" s="1520"/>
      <c r="I132" s="1517"/>
    </row>
    <row r="133" spans="2:9" ht="22.5" customHeight="1">
      <c r="B133" s="1980" t="s">
        <v>1635</v>
      </c>
      <c r="C133" s="2008"/>
      <c r="D133" s="2009"/>
      <c r="E133" s="2009"/>
      <c r="F133" s="2009"/>
      <c r="G133" s="2009"/>
      <c r="H133" s="1511"/>
      <c r="I133" s="1512"/>
    </row>
    <row r="134" spans="2:9" ht="22.5" customHeight="1">
      <c r="B134" s="1980"/>
      <c r="C134" s="2008"/>
      <c r="D134" s="2009"/>
      <c r="E134" s="2009"/>
      <c r="F134" s="2009"/>
      <c r="G134" s="2009"/>
      <c r="H134" s="1511"/>
      <c r="I134" s="1512"/>
    </row>
    <row r="135" spans="2:9" ht="22.5" customHeight="1">
      <c r="B135" s="2000"/>
      <c r="C135" s="1513"/>
      <c r="D135" s="1514"/>
      <c r="E135" s="1514"/>
      <c r="F135" s="1514"/>
      <c r="G135" s="1514"/>
      <c r="H135" s="1514"/>
      <c r="I135" s="1515"/>
    </row>
    <row r="136" spans="2:9" ht="18.75" customHeight="1">
      <c r="B136" s="1980" t="s">
        <v>1652</v>
      </c>
      <c r="C136" s="2006" t="s">
        <v>2097</v>
      </c>
      <c r="D136" s="2007"/>
      <c r="E136" s="2007"/>
      <c r="F136" s="2007"/>
      <c r="G136" s="2007"/>
      <c r="H136" s="1500"/>
      <c r="I136" s="1508"/>
    </row>
    <row r="137" spans="2:9" ht="18.75" customHeight="1">
      <c r="B137" s="1980"/>
      <c r="C137" s="2008"/>
      <c r="D137" s="2009"/>
      <c r="E137" s="2009"/>
      <c r="F137" s="2009"/>
      <c r="G137" s="2009"/>
      <c r="H137" s="121"/>
      <c r="I137" s="1509"/>
    </row>
    <row r="138" spans="2:9" ht="18.75" customHeight="1">
      <c r="B138" s="1980"/>
      <c r="C138" s="2008"/>
      <c r="D138" s="2009"/>
      <c r="E138" s="2009"/>
      <c r="F138" s="2009"/>
      <c r="G138" s="2009"/>
      <c r="H138" s="121"/>
      <c r="I138" s="1509"/>
    </row>
    <row r="139" spans="2:9" ht="18.75" customHeight="1">
      <c r="B139" s="1980"/>
      <c r="C139" s="2008"/>
      <c r="D139" s="2009"/>
      <c r="E139" s="2009"/>
      <c r="F139" s="2009"/>
      <c r="G139" s="2009"/>
      <c r="H139" s="121"/>
      <c r="I139" s="1509"/>
    </row>
    <row r="140" spans="2:9" ht="18.75" customHeight="1">
      <c r="B140" s="1980"/>
      <c r="C140" s="2008"/>
      <c r="D140" s="2009"/>
      <c r="E140" s="2009"/>
      <c r="F140" s="2009"/>
      <c r="G140" s="2009"/>
      <c r="H140" s="121"/>
      <c r="I140" s="1509"/>
    </row>
    <row r="141" spans="2:9" ht="18.75" customHeight="1">
      <c r="B141" s="1980"/>
      <c r="C141" s="2008"/>
      <c r="D141" s="2009"/>
      <c r="E141" s="2009"/>
      <c r="F141" s="2009"/>
      <c r="G141" s="2009"/>
      <c r="H141" s="121"/>
      <c r="I141" s="1509"/>
    </row>
    <row r="142" spans="2:9" ht="18.75" customHeight="1">
      <c r="B142" s="1980"/>
      <c r="C142" s="2008"/>
      <c r="D142" s="2009"/>
      <c r="E142" s="2009"/>
      <c r="F142" s="2009"/>
      <c r="G142" s="2009"/>
      <c r="H142" s="121"/>
      <c r="I142" s="1509"/>
    </row>
    <row r="143" spans="2:9" ht="18.75" customHeight="1">
      <c r="B143" s="1980"/>
      <c r="C143" s="2008"/>
      <c r="D143" s="2009"/>
      <c r="E143" s="2009"/>
      <c r="F143" s="2009"/>
      <c r="G143" s="2009"/>
      <c r="H143" s="121"/>
      <c r="I143" s="1509"/>
    </row>
    <row r="144" spans="2:9" ht="18.75" customHeight="1">
      <c r="B144" s="1980"/>
      <c r="C144" s="2008"/>
      <c r="D144" s="2009"/>
      <c r="E144" s="2009"/>
      <c r="F144" s="2009"/>
      <c r="G144" s="2009"/>
      <c r="H144" s="121"/>
      <c r="I144" s="1509"/>
    </row>
    <row r="145" spans="2:9" ht="18.75" customHeight="1">
      <c r="B145" s="1980"/>
      <c r="C145" s="1503"/>
      <c r="D145" s="1092"/>
      <c r="E145" s="1092"/>
      <c r="F145" s="1092"/>
      <c r="G145" s="1092"/>
      <c r="H145" s="1092"/>
      <c r="I145" s="1510"/>
    </row>
    <row r="146" spans="2:9" ht="22.5" customHeight="1">
      <c r="B146" s="1993" t="s">
        <v>1669</v>
      </c>
      <c r="C146" s="2016" t="s">
        <v>2098</v>
      </c>
      <c r="D146" s="2007"/>
      <c r="E146" s="2007"/>
      <c r="F146" s="2007"/>
      <c r="G146" s="2007"/>
      <c r="H146" s="1500"/>
      <c r="I146" s="1508"/>
    </row>
    <row r="147" spans="2:9" ht="22.5" customHeight="1">
      <c r="B147" s="1980"/>
      <c r="C147" s="2009"/>
      <c r="D147" s="2009"/>
      <c r="E147" s="2009"/>
      <c r="F147" s="2009"/>
      <c r="G147" s="2009"/>
      <c r="H147" s="121"/>
      <c r="I147" s="1509"/>
    </row>
    <row r="148" spans="2:9" ht="22.5" customHeight="1">
      <c r="B148" s="1980"/>
      <c r="C148" s="2009"/>
      <c r="D148" s="2009"/>
      <c r="E148" s="2009"/>
      <c r="F148" s="2009"/>
      <c r="G148" s="2009"/>
      <c r="H148" s="121"/>
      <c r="I148" s="1509"/>
    </row>
    <row r="149" spans="2:9" ht="79.5" customHeight="1">
      <c r="B149" s="1980"/>
      <c r="C149" s="2009"/>
      <c r="D149" s="2009"/>
      <c r="E149" s="2009"/>
      <c r="F149" s="2009"/>
      <c r="G149" s="2009"/>
      <c r="H149" s="121"/>
      <c r="I149" s="1509"/>
    </row>
    <row r="150" spans="2:9" ht="22.5" customHeight="1">
      <c r="B150" s="1980"/>
      <c r="C150" s="2009"/>
      <c r="D150" s="2009"/>
      <c r="E150" s="2009"/>
      <c r="F150" s="2009"/>
      <c r="G150" s="2009"/>
      <c r="H150" s="121"/>
      <c r="I150" s="1509"/>
    </row>
    <row r="151" spans="2:9" ht="22.5" customHeight="1">
      <c r="B151" s="1980"/>
      <c r="C151" s="2009"/>
      <c r="D151" s="2009"/>
      <c r="E151" s="2009"/>
      <c r="F151" s="2009"/>
      <c r="G151" s="2009"/>
      <c r="H151" s="121"/>
      <c r="I151" s="1509"/>
    </row>
    <row r="152" spans="2:9" ht="96.75" customHeight="1">
      <c r="B152" s="1980"/>
      <c r="C152" s="2009"/>
      <c r="D152" s="2009"/>
      <c r="E152" s="2009"/>
      <c r="F152" s="2009"/>
      <c r="G152" s="2009"/>
      <c r="H152" s="121"/>
      <c r="I152" s="1509"/>
    </row>
    <row r="153" spans="2:9" ht="22.5" customHeight="1">
      <c r="B153" s="2000"/>
      <c r="C153" s="2012"/>
      <c r="D153" s="2012"/>
      <c r="E153" s="2012"/>
      <c r="F153" s="2012"/>
      <c r="G153" s="2012"/>
      <c r="H153" s="1092"/>
      <c r="I153" s="1510"/>
    </row>
    <row r="154" spans="2:9" ht="23.25" customHeight="1">
      <c r="B154" s="1980" t="s">
        <v>1693</v>
      </c>
      <c r="C154" s="2029" t="s">
        <v>2099</v>
      </c>
      <c r="D154" s="2030"/>
      <c r="E154" s="2030"/>
      <c r="F154" s="2030"/>
      <c r="G154" s="2030"/>
      <c r="H154" s="121"/>
      <c r="I154" s="1509"/>
    </row>
    <row r="155" spans="2:9" ht="23.25" customHeight="1">
      <c r="B155" s="1980"/>
      <c r="C155" s="2031"/>
      <c r="D155" s="2032"/>
      <c r="E155" s="2032"/>
      <c r="F155" s="2032"/>
      <c r="G155" s="2032"/>
      <c r="H155" s="121"/>
      <c r="I155" s="1509"/>
    </row>
    <row r="156" spans="2:9" ht="18.75" customHeight="1">
      <c r="B156" s="1980"/>
      <c r="C156" s="2031"/>
      <c r="D156" s="2032"/>
      <c r="E156" s="2032"/>
      <c r="F156" s="2032"/>
      <c r="G156" s="2032"/>
      <c r="H156" s="121"/>
      <c r="I156" s="1509"/>
    </row>
    <row r="157" spans="2:9" ht="27" customHeight="1">
      <c r="B157" s="1980"/>
      <c r="C157" s="2031"/>
      <c r="D157" s="2032"/>
      <c r="E157" s="2032"/>
      <c r="F157" s="2032"/>
      <c r="G157" s="2032"/>
      <c r="H157" s="121"/>
      <c r="I157" s="1509"/>
    </row>
    <row r="158" spans="2:9" ht="24" customHeight="1">
      <c r="B158" s="1980"/>
      <c r="C158" s="2031"/>
      <c r="D158" s="2032"/>
      <c r="E158" s="2032"/>
      <c r="F158" s="2032"/>
      <c r="G158" s="2032"/>
      <c r="H158" s="121"/>
      <c r="I158" s="1509"/>
    </row>
    <row r="159" spans="2:9" ht="23.25" customHeight="1">
      <c r="B159" s="1980"/>
      <c r="C159" s="2031"/>
      <c r="D159" s="2032"/>
      <c r="E159" s="2032"/>
      <c r="F159" s="2032"/>
      <c r="G159" s="2032"/>
      <c r="H159" s="121"/>
      <c r="I159" s="1509"/>
    </row>
    <row r="160" spans="2:9" ht="23.25" customHeight="1">
      <c r="B160" s="1980"/>
      <c r="C160" s="2031"/>
      <c r="D160" s="2032"/>
      <c r="E160" s="2032"/>
      <c r="F160" s="2032"/>
      <c r="G160" s="2032"/>
      <c r="H160" s="121"/>
      <c r="I160" s="1509"/>
    </row>
    <row r="161" spans="2:9" ht="23.25" customHeight="1">
      <c r="B161" s="1980"/>
      <c r="C161" s="2031"/>
      <c r="D161" s="2032"/>
      <c r="E161" s="2032"/>
      <c r="F161" s="2032"/>
      <c r="G161" s="2032"/>
      <c r="H161" s="121"/>
      <c r="I161" s="1509"/>
    </row>
    <row r="162" spans="2:9" ht="23.25" customHeight="1">
      <c r="B162" s="1980"/>
      <c r="C162" s="2031"/>
      <c r="D162" s="2032"/>
      <c r="E162" s="2032"/>
      <c r="F162" s="2032"/>
      <c r="G162" s="2032"/>
      <c r="H162" s="121"/>
      <c r="I162" s="1509"/>
    </row>
    <row r="163" spans="2:9" s="120" customFormat="1" ht="23.25" customHeight="1">
      <c r="B163" s="2000"/>
      <c r="C163" s="2033"/>
      <c r="D163" s="2034"/>
      <c r="E163" s="2034"/>
      <c r="F163" s="2034"/>
      <c r="G163" s="2034"/>
      <c r="H163" s="1092"/>
      <c r="I163" s="1510"/>
    </row>
    <row r="164" spans="2:9" ht="19.5" customHeight="1">
      <c r="B164" s="871" t="s">
        <v>1749</v>
      </c>
      <c r="C164" s="820"/>
      <c r="D164" s="820"/>
      <c r="E164" s="820"/>
      <c r="F164" s="820"/>
      <c r="G164" s="821"/>
      <c r="H164" s="821"/>
      <c r="I164" s="822"/>
    </row>
    <row r="165" spans="2:9" ht="19.5" customHeight="1">
      <c r="B165" s="1993" t="s">
        <v>1634</v>
      </c>
      <c r="C165" s="2006" t="s">
        <v>2100</v>
      </c>
      <c r="D165" s="2007"/>
      <c r="E165" s="2007"/>
      <c r="F165" s="2007"/>
      <c r="G165" s="2007"/>
      <c r="H165" s="2007"/>
      <c r="I165" s="2078"/>
    </row>
    <row r="166" spans="2:9" ht="19.5" customHeight="1">
      <c r="B166" s="1980"/>
      <c r="C166" s="2010"/>
      <c r="D166" s="2009"/>
      <c r="E166" s="2009"/>
      <c r="F166" s="2009"/>
      <c r="G166" s="2009"/>
      <c r="H166" s="2009"/>
      <c r="I166" s="2079"/>
    </row>
    <row r="167" spans="2:9" ht="19.5" customHeight="1">
      <c r="B167" s="1980"/>
      <c r="C167" s="2008"/>
      <c r="D167" s="2009"/>
      <c r="E167" s="2009"/>
      <c r="F167" s="2009"/>
      <c r="G167" s="2009"/>
      <c r="H167" s="2009"/>
      <c r="I167" s="2079"/>
    </row>
    <row r="168" spans="2:9" ht="19.5" customHeight="1">
      <c r="B168" s="1980"/>
      <c r="C168" s="2008"/>
      <c r="D168" s="2009"/>
      <c r="E168" s="2009"/>
      <c r="F168" s="2009"/>
      <c r="G168" s="2009"/>
      <c r="H168" s="2009"/>
      <c r="I168" s="2079"/>
    </row>
    <row r="169" spans="2:9" ht="81.75" customHeight="1">
      <c r="B169" s="1980"/>
      <c r="C169" s="2008"/>
      <c r="D169" s="2009"/>
      <c r="E169" s="2009"/>
      <c r="F169" s="2009"/>
      <c r="G169" s="2009"/>
      <c r="H169" s="2009"/>
      <c r="I169" s="2079"/>
    </row>
    <row r="170" spans="2:9" ht="19.5" customHeight="1">
      <c r="B170" s="2000"/>
      <c r="C170" s="2011"/>
      <c r="D170" s="2012"/>
      <c r="E170" s="2012"/>
      <c r="F170" s="2012"/>
      <c r="G170" s="2012"/>
      <c r="H170" s="2012"/>
      <c r="I170" s="2080"/>
    </row>
    <row r="171" spans="2:9" ht="19.5" customHeight="1">
      <c r="B171" s="1980" t="s">
        <v>1717</v>
      </c>
      <c r="C171" s="2006" t="s">
        <v>2101</v>
      </c>
      <c r="D171" s="2016"/>
      <c r="E171" s="2016"/>
      <c r="F171" s="2016"/>
      <c r="G171" s="2016"/>
      <c r="H171" s="2016"/>
      <c r="I171" s="2100"/>
    </row>
    <row r="172" spans="2:9" ht="19.5" customHeight="1">
      <c r="B172" s="1980"/>
      <c r="C172" s="2017"/>
      <c r="D172" s="2018"/>
      <c r="E172" s="2018"/>
      <c r="F172" s="2018"/>
      <c r="G172" s="2018"/>
      <c r="H172" s="2018"/>
      <c r="I172" s="2101"/>
    </row>
    <row r="173" spans="2:9" ht="19.5" customHeight="1">
      <c r="B173" s="1980"/>
      <c r="C173" s="2017"/>
      <c r="D173" s="2018"/>
      <c r="E173" s="2018"/>
      <c r="F173" s="2018"/>
      <c r="G173" s="2018"/>
      <c r="H173" s="2018"/>
      <c r="I173" s="2101"/>
    </row>
    <row r="174" spans="2:9" ht="19.5" customHeight="1">
      <c r="B174" s="1980"/>
      <c r="C174" s="2017"/>
      <c r="D174" s="2018"/>
      <c r="E174" s="2018"/>
      <c r="F174" s="2018"/>
      <c r="G174" s="2018"/>
      <c r="H174" s="2018"/>
      <c r="I174" s="2101"/>
    </row>
    <row r="175" spans="2:9" ht="19.5" customHeight="1">
      <c r="B175" s="2000"/>
      <c r="C175" s="2019"/>
      <c r="D175" s="2020"/>
      <c r="E175" s="2020"/>
      <c r="F175" s="2020"/>
      <c r="G175" s="2020"/>
      <c r="H175" s="2020"/>
      <c r="I175" s="2102"/>
    </row>
    <row r="176" spans="2:9" ht="19.5" customHeight="1">
      <c r="B176" s="2056" t="s">
        <v>1721</v>
      </c>
      <c r="C176" s="2006" t="s">
        <v>2102</v>
      </c>
      <c r="D176" s="2016"/>
      <c r="E176" s="2016"/>
      <c r="F176" s="2016"/>
      <c r="G176" s="2016"/>
      <c r="H176" s="2016"/>
      <c r="I176" s="1500"/>
    </row>
    <row r="177" spans="2:9" ht="19.5" customHeight="1">
      <c r="B177" s="2001"/>
      <c r="C177" s="2017"/>
      <c r="D177" s="2018"/>
      <c r="E177" s="2018"/>
      <c r="F177" s="2018"/>
      <c r="G177" s="2018"/>
      <c r="H177" s="2018"/>
      <c r="I177" s="121"/>
    </row>
    <row r="178" spans="2:9" ht="19.5" customHeight="1">
      <c r="B178" s="2001"/>
      <c r="C178" s="2017"/>
      <c r="D178" s="2018"/>
      <c r="E178" s="2018"/>
      <c r="F178" s="2018"/>
      <c r="G178" s="2018"/>
      <c r="H178" s="2018"/>
      <c r="I178" s="121"/>
    </row>
    <row r="179" spans="2:9" ht="19.5" customHeight="1">
      <c r="B179" s="2001"/>
      <c r="C179" s="2017"/>
      <c r="D179" s="2018"/>
      <c r="E179" s="2018"/>
      <c r="F179" s="2018"/>
      <c r="G179" s="2018"/>
      <c r="H179" s="2018"/>
      <c r="I179" s="121"/>
    </row>
    <row r="180" spans="2:9" ht="19.5" customHeight="1">
      <c r="B180" s="2002"/>
      <c r="C180" s="2019"/>
      <c r="D180" s="2020"/>
      <c r="E180" s="2020"/>
      <c r="F180" s="2020"/>
      <c r="G180" s="2020"/>
      <c r="H180" s="2020"/>
      <c r="I180" s="1092"/>
    </row>
    <row r="181" spans="2:9" ht="19.5" customHeight="1">
      <c r="B181" s="2044" t="s">
        <v>1743</v>
      </c>
      <c r="C181" s="2035" t="s">
        <v>2103</v>
      </c>
      <c r="D181" s="2103"/>
      <c r="E181" s="2103"/>
      <c r="F181" s="2103"/>
      <c r="G181" s="2103"/>
      <c r="H181" s="2103"/>
      <c r="I181" s="2104"/>
    </row>
    <row r="182" spans="2:9" ht="19.5" customHeight="1">
      <c r="B182" s="2044"/>
      <c r="C182" s="2105"/>
      <c r="D182" s="2106"/>
      <c r="E182" s="2106"/>
      <c r="F182" s="2106"/>
      <c r="G182" s="2106"/>
      <c r="H182" s="2106"/>
      <c r="I182" s="2107"/>
    </row>
    <row r="183" spans="2:9" ht="19.5" customHeight="1">
      <c r="B183" s="2045"/>
      <c r="C183" s="2105"/>
      <c r="D183" s="2106"/>
      <c r="E183" s="2106"/>
      <c r="F183" s="2106"/>
      <c r="G183" s="2106"/>
      <c r="H183" s="2106"/>
      <c r="I183" s="2107"/>
    </row>
    <row r="184" spans="2:9" ht="19.5" customHeight="1">
      <c r="B184" s="2046"/>
      <c r="C184" s="2108"/>
      <c r="D184" s="2109"/>
      <c r="E184" s="2109"/>
      <c r="F184" s="2109"/>
      <c r="G184" s="2109"/>
      <c r="H184" s="2109"/>
      <c r="I184" s="2110"/>
    </row>
    <row r="185" spans="2:9" ht="19.5" customHeight="1">
      <c r="B185" s="1980" t="s">
        <v>1635</v>
      </c>
      <c r="C185" s="2006" t="s">
        <v>2104</v>
      </c>
      <c r="D185" s="2007"/>
      <c r="E185" s="2007"/>
      <c r="F185" s="2007"/>
      <c r="G185" s="2007"/>
      <c r="H185" s="2007"/>
      <c r="I185" s="2078"/>
    </row>
    <row r="186" spans="2:9" ht="19.5" customHeight="1">
      <c r="B186" s="1980"/>
      <c r="C186" s="2008"/>
      <c r="D186" s="2009"/>
      <c r="E186" s="2009"/>
      <c r="F186" s="2009"/>
      <c r="G186" s="2009"/>
      <c r="H186" s="2009"/>
      <c r="I186" s="2079"/>
    </row>
    <row r="187" spans="2:9" ht="19.5" customHeight="1">
      <c r="B187" s="1980"/>
      <c r="C187" s="2008"/>
      <c r="D187" s="2009"/>
      <c r="E187" s="2009"/>
      <c r="F187" s="2009"/>
      <c r="G187" s="2009"/>
      <c r="H187" s="2009"/>
      <c r="I187" s="2079"/>
    </row>
    <row r="188" spans="2:9" ht="19.5" customHeight="1">
      <c r="B188" s="1980"/>
      <c r="C188" s="2008"/>
      <c r="D188" s="2009"/>
      <c r="E188" s="2009"/>
      <c r="F188" s="2009"/>
      <c r="G188" s="2009"/>
      <c r="H188" s="2009"/>
      <c r="I188" s="2079"/>
    </row>
    <row r="189" spans="2:9" ht="19.5" customHeight="1">
      <c r="B189" s="1980"/>
      <c r="C189" s="2010"/>
      <c r="D189" s="2009"/>
      <c r="E189" s="2009"/>
      <c r="F189" s="2009"/>
      <c r="G189" s="2009"/>
      <c r="H189" s="2009"/>
      <c r="I189" s="2079"/>
    </row>
    <row r="190" spans="2:9" ht="19.5" customHeight="1">
      <c r="B190" s="1980"/>
      <c r="C190" s="2008"/>
      <c r="D190" s="2009"/>
      <c r="E190" s="2009"/>
      <c r="F190" s="2009"/>
      <c r="G190" s="2009"/>
      <c r="H190" s="2009"/>
      <c r="I190" s="2079"/>
    </row>
    <row r="191" spans="2:9" ht="19.5" customHeight="1">
      <c r="B191" s="1980"/>
      <c r="C191" s="2008"/>
      <c r="D191" s="2009"/>
      <c r="E191" s="2009"/>
      <c r="F191" s="2009"/>
      <c r="G191" s="2009"/>
      <c r="H191" s="2009"/>
      <c r="I191" s="2079"/>
    </row>
    <row r="192" spans="2:9" ht="19.5" customHeight="1">
      <c r="B192" s="1980"/>
      <c r="C192" s="2011"/>
      <c r="D192" s="2012"/>
      <c r="E192" s="2012"/>
      <c r="F192" s="2012"/>
      <c r="G192" s="2012"/>
      <c r="H192" s="2012"/>
      <c r="I192" s="2080"/>
    </row>
    <row r="193" spans="2:9" ht="19.5" customHeight="1">
      <c r="B193" s="1992" t="s">
        <v>1669</v>
      </c>
      <c r="C193" s="2083" t="s">
        <v>2105</v>
      </c>
      <c r="D193" s="2084"/>
      <c r="E193" s="2084"/>
      <c r="F193" s="2084"/>
      <c r="G193" s="2084"/>
      <c r="H193" s="2084"/>
      <c r="I193" s="2085"/>
    </row>
    <row r="194" spans="2:9" ht="19.5" customHeight="1">
      <c r="B194" s="1992"/>
      <c r="C194" s="2082"/>
      <c r="D194" s="2086"/>
      <c r="E194" s="2086"/>
      <c r="F194" s="2086"/>
      <c r="G194" s="2086"/>
      <c r="H194" s="2086"/>
      <c r="I194" s="2087"/>
    </row>
    <row r="195" spans="2:9" ht="19.5" customHeight="1">
      <c r="B195" s="1992"/>
      <c r="C195" s="2082"/>
      <c r="D195" s="2086"/>
      <c r="E195" s="2086"/>
      <c r="F195" s="2086"/>
      <c r="G195" s="2086"/>
      <c r="H195" s="2086"/>
      <c r="I195" s="2087"/>
    </row>
    <row r="196" spans="2:9" ht="67.5" customHeight="1">
      <c r="B196" s="1992"/>
      <c r="C196" s="2082"/>
      <c r="D196" s="2086"/>
      <c r="E196" s="2086"/>
      <c r="F196" s="2086"/>
      <c r="G196" s="2086"/>
      <c r="H196" s="2086"/>
      <c r="I196" s="2087"/>
    </row>
    <row r="197" spans="2:9" ht="87" customHeight="1">
      <c r="B197" s="1992"/>
      <c r="C197" s="2082"/>
      <c r="D197" s="2086"/>
      <c r="E197" s="2086"/>
      <c r="F197" s="2086"/>
      <c r="G197" s="2086"/>
      <c r="H197" s="2086"/>
      <c r="I197" s="2087"/>
    </row>
    <row r="198" spans="2:9" ht="19.5" customHeight="1">
      <c r="B198" s="1992"/>
      <c r="C198" s="2082"/>
      <c r="D198" s="2086"/>
      <c r="E198" s="2086"/>
      <c r="F198" s="2086"/>
      <c r="G198" s="2086"/>
      <c r="H198" s="2086"/>
      <c r="I198" s="2087"/>
    </row>
    <row r="199" spans="2:9" ht="19.5" customHeight="1">
      <c r="B199" s="1992"/>
      <c r="C199" s="2082"/>
      <c r="D199" s="2086"/>
      <c r="E199" s="2086"/>
      <c r="F199" s="2086"/>
      <c r="G199" s="2086"/>
      <c r="H199" s="2086"/>
      <c r="I199" s="2087"/>
    </row>
    <row r="200" spans="2:9" ht="19.5" customHeight="1">
      <c r="B200" s="1992"/>
      <c r="C200" s="2082"/>
      <c r="D200" s="2086"/>
      <c r="E200" s="2086"/>
      <c r="F200" s="2086"/>
      <c r="G200" s="2086"/>
      <c r="H200" s="2086"/>
      <c r="I200" s="2087"/>
    </row>
    <row r="201" spans="2:9" ht="19.5" customHeight="1">
      <c r="B201" s="1992"/>
      <c r="C201" s="2088"/>
      <c r="D201" s="2089"/>
      <c r="E201" s="2089"/>
      <c r="F201" s="2089"/>
      <c r="G201" s="2089"/>
      <c r="H201" s="2089"/>
      <c r="I201" s="2090"/>
    </row>
    <row r="202" spans="2:9" ht="19.5" customHeight="1">
      <c r="B202" s="1980" t="s">
        <v>1652</v>
      </c>
      <c r="C202" s="2017" t="s">
        <v>2106</v>
      </c>
      <c r="D202" s="2009"/>
      <c r="E202" s="2009"/>
      <c r="F202" s="2009"/>
      <c r="G202" s="2009"/>
      <c r="H202" s="2009"/>
      <c r="I202" s="2079"/>
    </row>
    <row r="203" spans="2:9" ht="19.5" customHeight="1">
      <c r="B203" s="1980"/>
      <c r="C203" s="2008"/>
      <c r="D203" s="2009"/>
      <c r="E203" s="2009"/>
      <c r="F203" s="2009"/>
      <c r="G203" s="2009"/>
      <c r="H203" s="2009"/>
      <c r="I203" s="2079"/>
    </row>
    <row r="204" spans="2:9" ht="19.5" customHeight="1">
      <c r="B204" s="1980"/>
      <c r="C204" s="2008"/>
      <c r="D204" s="2009"/>
      <c r="E204" s="2009"/>
      <c r="F204" s="2009"/>
      <c r="G204" s="2009"/>
      <c r="H204" s="2009"/>
      <c r="I204" s="2079"/>
    </row>
    <row r="205" spans="2:9" ht="19.5" customHeight="1">
      <c r="B205" s="1980"/>
      <c r="C205" s="2008"/>
      <c r="D205" s="2009"/>
      <c r="E205" s="2009"/>
      <c r="F205" s="2009"/>
      <c r="G205" s="2009"/>
      <c r="H205" s="2009"/>
      <c r="I205" s="2079"/>
    </row>
    <row r="206" spans="2:9" ht="19.5" customHeight="1">
      <c r="B206" s="1980"/>
      <c r="C206" s="2008"/>
      <c r="D206" s="2009"/>
      <c r="E206" s="2009"/>
      <c r="F206" s="2009"/>
      <c r="G206" s="2009"/>
      <c r="H206" s="2009"/>
      <c r="I206" s="2079"/>
    </row>
    <row r="207" spans="2:9" ht="19.5" customHeight="1">
      <c r="B207" s="1980"/>
      <c r="C207" s="2008"/>
      <c r="D207" s="2009"/>
      <c r="E207" s="2009"/>
      <c r="F207" s="2009"/>
      <c r="G207" s="2009"/>
      <c r="H207" s="2009"/>
      <c r="I207" s="2079"/>
    </row>
    <row r="208" spans="2:9" ht="19.5" customHeight="1">
      <c r="B208" s="1980"/>
      <c r="C208" s="2008"/>
      <c r="D208" s="2009"/>
      <c r="E208" s="2009"/>
      <c r="F208" s="2009"/>
      <c r="G208" s="2009"/>
      <c r="H208" s="2009"/>
      <c r="I208" s="2079"/>
    </row>
    <row r="209" spans="2:9" ht="19.5" customHeight="1">
      <c r="B209" s="1980"/>
      <c r="C209" s="2008"/>
      <c r="D209" s="2009"/>
      <c r="E209" s="2009"/>
      <c r="F209" s="2009"/>
      <c r="G209" s="2009"/>
      <c r="H209" s="2009"/>
      <c r="I209" s="2079"/>
    </row>
    <row r="210" spans="2:9" ht="19.5" customHeight="1">
      <c r="B210" s="1980"/>
      <c r="C210" s="2008"/>
      <c r="D210" s="2009"/>
      <c r="E210" s="2009"/>
      <c r="F210" s="2009"/>
      <c r="G210" s="2009"/>
      <c r="H210" s="2009"/>
      <c r="I210" s="2079"/>
    </row>
    <row r="211" spans="2:9" ht="19.5" customHeight="1">
      <c r="B211" s="2000"/>
      <c r="C211" s="2011"/>
      <c r="D211" s="2012"/>
      <c r="E211" s="2012"/>
      <c r="F211" s="2012"/>
      <c r="G211" s="2012"/>
      <c r="H211" s="2012"/>
      <c r="I211" s="2080"/>
    </row>
    <row r="212" spans="2:9" ht="19.5" customHeight="1">
      <c r="B212" s="1980" t="s">
        <v>1693</v>
      </c>
      <c r="C212" s="2091"/>
      <c r="D212" s="2092"/>
      <c r="E212" s="2092"/>
      <c r="F212" s="2092"/>
      <c r="G212" s="2092"/>
      <c r="H212" s="2092"/>
      <c r="I212" s="2093"/>
    </row>
    <row r="213" spans="2:9" ht="19.5" customHeight="1">
      <c r="B213" s="1980"/>
      <c r="C213" s="2094"/>
      <c r="D213" s="2095"/>
      <c r="E213" s="2095"/>
      <c r="F213" s="2095"/>
      <c r="G213" s="2095"/>
      <c r="H213" s="2095"/>
      <c r="I213" s="2096"/>
    </row>
    <row r="214" spans="2:9" ht="19.5" customHeight="1">
      <c r="B214" s="1980"/>
      <c r="C214" s="2094"/>
      <c r="D214" s="2095"/>
      <c r="E214" s="2095"/>
      <c r="F214" s="2095"/>
      <c r="G214" s="2095"/>
      <c r="H214" s="2095"/>
      <c r="I214" s="2096"/>
    </row>
    <row r="215" spans="2:9" ht="19.5" customHeight="1">
      <c r="B215" s="1980"/>
      <c r="C215" s="2094"/>
      <c r="D215" s="2095"/>
      <c r="E215" s="2095"/>
      <c r="F215" s="2095"/>
      <c r="G215" s="2095"/>
      <c r="H215" s="2095"/>
      <c r="I215" s="2096"/>
    </row>
    <row r="216" spans="2:9" ht="19.5" customHeight="1">
      <c r="B216" s="1980"/>
      <c r="C216" s="2094"/>
      <c r="D216" s="2095"/>
      <c r="E216" s="2095"/>
      <c r="F216" s="2095"/>
      <c r="G216" s="2095"/>
      <c r="H216" s="2095"/>
      <c r="I216" s="2096"/>
    </row>
    <row r="217" spans="2:9" ht="19.5" customHeight="1">
      <c r="B217" s="1980"/>
      <c r="C217" s="2094"/>
      <c r="D217" s="2095"/>
      <c r="E217" s="2095"/>
      <c r="F217" s="2095"/>
      <c r="G217" s="2095"/>
      <c r="H217" s="2095"/>
      <c r="I217" s="2096"/>
    </row>
    <row r="218" spans="2:9" ht="19.5" customHeight="1">
      <c r="B218" s="1980"/>
      <c r="C218" s="2094"/>
      <c r="D218" s="2095"/>
      <c r="E218" s="2095"/>
      <c r="F218" s="2095"/>
      <c r="G218" s="2095"/>
      <c r="H218" s="2095"/>
      <c r="I218" s="2096"/>
    </row>
    <row r="219" spans="2:9" ht="19.5" customHeight="1">
      <c r="B219" s="1980"/>
      <c r="C219" s="2094"/>
      <c r="D219" s="2095"/>
      <c r="E219" s="2095"/>
      <c r="F219" s="2095"/>
      <c r="G219" s="2095"/>
      <c r="H219" s="2095"/>
      <c r="I219" s="2096"/>
    </row>
    <row r="220" spans="2:9" ht="19.5" customHeight="1">
      <c r="B220" s="1980"/>
      <c r="C220" s="2094"/>
      <c r="D220" s="2095"/>
      <c r="E220" s="2095"/>
      <c r="F220" s="2095"/>
      <c r="G220" s="2095"/>
      <c r="H220" s="2095"/>
      <c r="I220" s="2096"/>
    </row>
    <row r="221" spans="2:9" ht="19.5" customHeight="1">
      <c r="B221" s="2000"/>
      <c r="C221" s="2097"/>
      <c r="D221" s="2098"/>
      <c r="E221" s="2098"/>
      <c r="F221" s="2098"/>
      <c r="G221" s="2098"/>
      <c r="H221" s="2098"/>
      <c r="I221" s="2099"/>
    </row>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62">
    <mergeCell ref="B1:I1"/>
    <mergeCell ref="B7:E7"/>
    <mergeCell ref="F7:I7"/>
    <mergeCell ref="B11:B12"/>
    <mergeCell ref="C11:C12"/>
    <mergeCell ref="D11:D12"/>
    <mergeCell ref="E11:E12"/>
    <mergeCell ref="F15:H15"/>
    <mergeCell ref="F17:I17"/>
    <mergeCell ref="B23:B24"/>
    <mergeCell ref="C23:C24"/>
    <mergeCell ref="D23:D24"/>
    <mergeCell ref="E23:E24"/>
    <mergeCell ref="B54:B60"/>
    <mergeCell ref="C54:I59"/>
    <mergeCell ref="B61:B66"/>
    <mergeCell ref="C61:I66"/>
    <mergeCell ref="B67:B73"/>
    <mergeCell ref="C67:I73"/>
    <mergeCell ref="B108:B112"/>
    <mergeCell ref="C108:H112"/>
    <mergeCell ref="B74:B76"/>
    <mergeCell ref="B77:B83"/>
    <mergeCell ref="C77:I82"/>
    <mergeCell ref="B84:B90"/>
    <mergeCell ref="C84:I90"/>
    <mergeCell ref="C91:I91"/>
    <mergeCell ref="B92:B97"/>
    <mergeCell ref="C92:I97"/>
    <mergeCell ref="B98:B106"/>
    <mergeCell ref="C98:I106"/>
    <mergeCell ref="B107:I107"/>
    <mergeCell ref="B113:B119"/>
    <mergeCell ref="C113:H119"/>
    <mergeCell ref="B120:B125"/>
    <mergeCell ref="C120:H125"/>
    <mergeCell ref="B126:B128"/>
    <mergeCell ref="C126:G128"/>
    <mergeCell ref="B181:B184"/>
    <mergeCell ref="C130:G134"/>
    <mergeCell ref="B133:B135"/>
    <mergeCell ref="B136:B145"/>
    <mergeCell ref="C136:G144"/>
    <mergeCell ref="B146:B153"/>
    <mergeCell ref="C146:G153"/>
    <mergeCell ref="B154:B163"/>
    <mergeCell ref="C154:G163"/>
    <mergeCell ref="B165:B170"/>
    <mergeCell ref="B171:B175"/>
    <mergeCell ref="B176:B180"/>
    <mergeCell ref="C171:I175"/>
    <mergeCell ref="C176:H180"/>
    <mergeCell ref="C181:I184"/>
    <mergeCell ref="C165:I170"/>
    <mergeCell ref="B185:B192"/>
    <mergeCell ref="B193:B201"/>
    <mergeCell ref="B202:B211"/>
    <mergeCell ref="B212:B221"/>
    <mergeCell ref="C185:I192"/>
    <mergeCell ref="C193:I201"/>
    <mergeCell ref="C202:I211"/>
    <mergeCell ref="C212:I221"/>
  </mergeCells>
  <pageMargins left="0.7" right="0.7" top="0.75" bottom="0.75" header="0" footer="0"/>
  <pageSetup paperSize="9"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B90A4-E925-4269-8EDC-AD16EC58FED9}">
  <sheetPr codeName="Hoja193">
    <tabColor rgb="FFFFFF00"/>
    <pageSetUpPr fitToPage="1"/>
  </sheetPr>
  <dimension ref="B1:I1084"/>
  <sheetViews>
    <sheetView showGridLines="0" topLeftCell="A180" workbookViewId="0">
      <selection activeCell="H13" sqref="H13"/>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v>46304</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1908</v>
      </c>
      <c r="D8" s="141" t="s">
        <v>1908</v>
      </c>
      <c r="E8" s="141" t="s">
        <v>1908</v>
      </c>
      <c r="F8" s="13" t="s">
        <v>1638</v>
      </c>
      <c r="G8" s="8"/>
      <c r="H8" s="9"/>
      <c r="I8" s="9"/>
    </row>
    <row r="9" spans="2:9" ht="14.25" customHeight="1">
      <c r="B9" s="6" t="s">
        <v>1639</v>
      </c>
      <c r="C9" s="137" t="s">
        <v>2036</v>
      </c>
      <c r="D9" s="137" t="s">
        <v>2036</v>
      </c>
      <c r="E9" s="137" t="s">
        <v>2107</v>
      </c>
      <c r="F9" s="13" t="s">
        <v>1642</v>
      </c>
      <c r="G9" s="96">
        <v>0</v>
      </c>
      <c r="H9" s="96"/>
      <c r="I9" s="96">
        <v>0</v>
      </c>
    </row>
    <row r="10" spans="2:9" ht="14.25" customHeight="1">
      <c r="B10" s="10" t="s">
        <v>56</v>
      </c>
      <c r="C10" s="142"/>
      <c r="D10" s="142"/>
      <c r="E10" s="142"/>
      <c r="F10" s="13" t="s">
        <v>1643</v>
      </c>
      <c r="G10" s="1465">
        <v>0.4</v>
      </c>
      <c r="H10" s="1465"/>
      <c r="I10" s="1465">
        <v>0.4</v>
      </c>
    </row>
    <row r="11" spans="2:9" ht="14.25" customHeight="1">
      <c r="B11" s="1976" t="s">
        <v>1644</v>
      </c>
      <c r="C11" s="1977">
        <v>546</v>
      </c>
      <c r="D11" s="1977">
        <v>1533</v>
      </c>
      <c r="E11" s="1977">
        <v>3381</v>
      </c>
      <c r="F11" s="6" t="s">
        <v>1645</v>
      </c>
      <c r="G11" s="1465">
        <v>0.46</v>
      </c>
      <c r="H11" s="1465"/>
      <c r="I11" s="1465">
        <v>0.44</v>
      </c>
    </row>
    <row r="12" spans="2:9" ht="14.25" customHeight="1">
      <c r="B12" s="1976"/>
      <c r="C12" s="1977"/>
      <c r="D12" s="1977"/>
      <c r="E12" s="1977"/>
      <c r="F12" s="6" t="s">
        <v>1646</v>
      </c>
      <c r="G12" s="691">
        <v>8.4</v>
      </c>
      <c r="H12" s="691"/>
      <c r="I12" s="691">
        <v>8.1</v>
      </c>
    </row>
    <row r="13" spans="2:9" ht="14.25" customHeight="1">
      <c r="B13" s="6" t="s">
        <v>1647</v>
      </c>
      <c r="C13" s="8"/>
      <c r="D13" s="8"/>
      <c r="E13" s="8"/>
      <c r="F13" s="6" t="s">
        <v>1648</v>
      </c>
      <c r="G13" s="691">
        <v>62.1</v>
      </c>
      <c r="H13" s="691"/>
      <c r="I13" s="691">
        <v>60.2</v>
      </c>
    </row>
    <row r="14" spans="2:9" ht="14.25" customHeight="1">
      <c r="B14" s="7">
        <v>1</v>
      </c>
      <c r="C14" s="7">
        <v>2</v>
      </c>
      <c r="D14" s="7">
        <v>2</v>
      </c>
      <c r="E14" s="7">
        <v>1</v>
      </c>
      <c r="F14" s="6" t="s">
        <v>1649</v>
      </c>
      <c r="G14" s="138">
        <v>1.47E-3</v>
      </c>
      <c r="H14" s="138"/>
      <c r="I14" s="138">
        <v>1.83E-3</v>
      </c>
    </row>
    <row r="15" spans="2:9" ht="14.25" customHeight="1">
      <c r="B15" s="7">
        <v>2</v>
      </c>
      <c r="C15" s="7">
        <v>2</v>
      </c>
      <c r="D15" s="7">
        <v>3</v>
      </c>
      <c r="E15" s="7">
        <v>1</v>
      </c>
      <c r="F15" s="1990" t="s">
        <v>1650</v>
      </c>
      <c r="G15" s="1990"/>
      <c r="H15" s="1990"/>
      <c r="I15" s="12">
        <f>+G16+H16+I16</f>
        <v>7502</v>
      </c>
    </row>
    <row r="16" spans="2:9" ht="14.25" customHeight="1">
      <c r="B16" s="7">
        <v>3</v>
      </c>
      <c r="C16" s="7">
        <v>2</v>
      </c>
      <c r="D16" s="7">
        <v>2</v>
      </c>
      <c r="E16" s="7">
        <v>1</v>
      </c>
      <c r="F16" s="4" t="s">
        <v>1651</v>
      </c>
      <c r="G16" s="14">
        <v>7502</v>
      </c>
      <c r="H16" s="14"/>
      <c r="I16" s="11"/>
    </row>
    <row r="17" spans="2:9" ht="14.25" customHeight="1">
      <c r="B17" s="7">
        <v>4</v>
      </c>
      <c r="C17" s="7">
        <v>1</v>
      </c>
      <c r="D17" s="7">
        <v>1</v>
      </c>
      <c r="E17" s="7">
        <v>1</v>
      </c>
      <c r="F17" s="1975" t="s">
        <v>703</v>
      </c>
      <c r="G17" s="1975"/>
      <c r="H17" s="1975"/>
      <c r="I17" s="1975"/>
    </row>
    <row r="18" spans="2:9" ht="14.25" customHeight="1">
      <c r="B18" s="7">
        <v>5</v>
      </c>
      <c r="C18" s="7">
        <v>2</v>
      </c>
      <c r="D18" s="7">
        <v>2</v>
      </c>
      <c r="E18" s="7">
        <v>1</v>
      </c>
      <c r="F18" s="6" t="s">
        <v>1653</v>
      </c>
      <c r="G18" s="97" t="s">
        <v>1992</v>
      </c>
      <c r="H18" s="97"/>
      <c r="I18" s="97" t="s">
        <v>1808</v>
      </c>
    </row>
    <row r="19" spans="2:9" ht="14.25" customHeight="1">
      <c r="B19" s="7">
        <v>6</v>
      </c>
      <c r="C19" s="7">
        <v>2</v>
      </c>
      <c r="D19" s="7">
        <v>2</v>
      </c>
      <c r="E19" s="7">
        <v>1</v>
      </c>
      <c r="F19" s="6" t="s">
        <v>1657</v>
      </c>
      <c r="G19" s="691">
        <v>11</v>
      </c>
      <c r="H19" s="691"/>
      <c r="I19" s="691">
        <v>11</v>
      </c>
    </row>
    <row r="20" spans="2:9" ht="14.25" customHeight="1">
      <c r="B20" s="7">
        <v>7</v>
      </c>
      <c r="C20" s="7">
        <v>3</v>
      </c>
      <c r="D20" s="7">
        <v>2</v>
      </c>
      <c r="E20" s="7">
        <v>1</v>
      </c>
      <c r="F20" s="6" t="s">
        <v>1658</v>
      </c>
      <c r="G20" s="691">
        <v>12</v>
      </c>
      <c r="H20" s="691"/>
      <c r="I20" s="691">
        <v>12</v>
      </c>
    </row>
    <row r="21" spans="2:9" ht="14.25" customHeight="1">
      <c r="B21" s="7">
        <v>8</v>
      </c>
      <c r="C21" s="7">
        <v>3</v>
      </c>
      <c r="D21" s="7">
        <v>2</v>
      </c>
      <c r="E21" s="7">
        <v>2</v>
      </c>
      <c r="F21" s="6" t="s">
        <v>1659</v>
      </c>
      <c r="G21" s="691">
        <v>15</v>
      </c>
      <c r="H21" s="691"/>
      <c r="I21" s="691">
        <v>16</v>
      </c>
    </row>
    <row r="22" spans="2:9" ht="14.25" customHeight="1">
      <c r="B22" s="7">
        <v>9</v>
      </c>
      <c r="C22" s="7">
        <v>2</v>
      </c>
      <c r="D22" s="7">
        <v>2</v>
      </c>
      <c r="E22" s="7">
        <v>3</v>
      </c>
      <c r="F22" s="6" t="s">
        <v>1660</v>
      </c>
      <c r="G22" s="691">
        <v>7.33</v>
      </c>
      <c r="H22" s="691"/>
      <c r="I22" s="691">
        <v>7.33</v>
      </c>
    </row>
    <row r="23" spans="2:9" ht="20.25" customHeight="1">
      <c r="B23" s="1976" t="s">
        <v>476</v>
      </c>
      <c r="C23" s="1991" t="s">
        <v>1810</v>
      </c>
      <c r="D23" s="1991" t="s">
        <v>1865</v>
      </c>
      <c r="E23" s="1991" t="s">
        <v>1865</v>
      </c>
      <c r="F23" s="13" t="s">
        <v>1662</v>
      </c>
      <c r="G23" s="691">
        <v>660</v>
      </c>
      <c r="H23" s="691"/>
      <c r="I23" s="691">
        <v>2560</v>
      </c>
    </row>
    <row r="24" spans="2:9" ht="14.25" customHeight="1">
      <c r="B24" s="1976"/>
      <c r="C24" s="1991"/>
      <c r="D24" s="1991"/>
      <c r="E24" s="1991"/>
      <c r="F24" s="6" t="s">
        <v>1663</v>
      </c>
      <c r="G24" s="691">
        <v>5.26</v>
      </c>
      <c r="H24" s="691"/>
      <c r="I24" s="691">
        <v>1.71</v>
      </c>
    </row>
    <row r="25" spans="2:9" ht="27.75" customHeight="1">
      <c r="B25" s="7" t="s">
        <v>1664</v>
      </c>
      <c r="C25" s="823" t="s">
        <v>1665</v>
      </c>
      <c r="D25" s="823" t="s">
        <v>1665</v>
      </c>
      <c r="E25" s="823" t="s">
        <v>1665</v>
      </c>
      <c r="F25" s="6" t="s">
        <v>1666</v>
      </c>
      <c r="G25" s="691">
        <v>340</v>
      </c>
      <c r="H25" s="691"/>
      <c r="I25" s="691">
        <v>425</v>
      </c>
    </row>
    <row r="26" spans="2:9" ht="14.25" customHeight="1">
      <c r="B26" s="7"/>
      <c r="C26" s="824"/>
      <c r="D26" s="7"/>
      <c r="E26" s="7"/>
      <c r="F26" s="6" t="s">
        <v>1667</v>
      </c>
      <c r="G26" s="1466">
        <v>1025</v>
      </c>
      <c r="H26" s="1466"/>
      <c r="I26" s="1466">
        <v>1018</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1673</v>
      </c>
      <c r="D29" s="206" t="s">
        <v>1866</v>
      </c>
      <c r="E29" s="206" t="s">
        <v>2040</v>
      </c>
      <c r="F29" s="4" t="s">
        <v>1676</v>
      </c>
      <c r="G29" s="7" t="s">
        <v>1677</v>
      </c>
      <c r="H29" s="7" t="s">
        <v>1677</v>
      </c>
      <c r="I29" s="7" t="s">
        <v>1677</v>
      </c>
    </row>
    <row r="30" spans="2:9" ht="14.25" customHeight="1">
      <c r="B30" s="15" t="s">
        <v>1679</v>
      </c>
      <c r="C30" s="11" t="s">
        <v>1680</v>
      </c>
      <c r="D30" s="11" t="s">
        <v>1812</v>
      </c>
      <c r="E30" s="11" t="s">
        <v>1681</v>
      </c>
      <c r="F30" s="4" t="s">
        <v>1682</v>
      </c>
      <c r="G30" s="7">
        <v>116</v>
      </c>
      <c r="H30" s="7">
        <v>121</v>
      </c>
      <c r="I30" s="7">
        <v>124</v>
      </c>
    </row>
    <row r="31" spans="2:9" ht="14.25" customHeight="1">
      <c r="B31" s="15" t="s">
        <v>1683</v>
      </c>
      <c r="C31" s="6"/>
      <c r="D31" s="100"/>
      <c r="E31" s="100"/>
      <c r="F31" s="4" t="s">
        <v>1684</v>
      </c>
      <c r="G31" s="7">
        <v>2613</v>
      </c>
      <c r="H31" s="7">
        <v>2570</v>
      </c>
      <c r="I31" s="7">
        <v>2610</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2.2999999999999998</v>
      </c>
      <c r="H33" s="7">
        <v>3.2</v>
      </c>
      <c r="I33" s="7">
        <v>1.9</v>
      </c>
    </row>
    <row r="34" spans="2:9" ht="14.25" customHeight="1">
      <c r="B34" s="15"/>
      <c r="C34" s="6"/>
      <c r="D34" s="6"/>
      <c r="E34" s="6"/>
      <c r="F34" s="4" t="s">
        <v>1688</v>
      </c>
      <c r="G34" s="6"/>
      <c r="H34" s="6"/>
      <c r="I34" s="6"/>
    </row>
    <row r="35" spans="2:9" ht="14.25" customHeight="1">
      <c r="B35" s="15"/>
      <c r="C35" s="6"/>
      <c r="D35" s="6"/>
      <c r="E35" s="6"/>
      <c r="F35" s="4" t="s">
        <v>1676</v>
      </c>
      <c r="G35" s="7" t="s">
        <v>1913</v>
      </c>
      <c r="H35" s="7" t="s">
        <v>1913</v>
      </c>
      <c r="I35" s="7" t="s">
        <v>1913</v>
      </c>
    </row>
    <row r="36" spans="2:9" ht="14.25" customHeight="1">
      <c r="B36" s="15"/>
      <c r="C36" s="6"/>
      <c r="D36" s="6"/>
      <c r="E36" s="6"/>
      <c r="F36" s="4" t="s">
        <v>1682</v>
      </c>
      <c r="G36" s="7">
        <v>113</v>
      </c>
      <c r="H36" s="7">
        <v>92</v>
      </c>
      <c r="I36" s="7">
        <v>105</v>
      </c>
    </row>
    <row r="37" spans="2:9" ht="14.25" customHeight="1">
      <c r="B37" s="15" t="s">
        <v>1690</v>
      </c>
      <c r="C37" s="6"/>
      <c r="D37" s="6"/>
      <c r="E37" s="6"/>
      <c r="F37" s="4" t="s">
        <v>1684</v>
      </c>
      <c r="G37" s="7">
        <v>2994</v>
      </c>
      <c r="H37" s="7">
        <v>3100</v>
      </c>
      <c r="I37" s="7">
        <v>3060</v>
      </c>
    </row>
    <row r="38" spans="2:9" ht="14.25" customHeight="1">
      <c r="B38" s="6"/>
      <c r="C38" s="6"/>
      <c r="D38" s="6"/>
      <c r="E38" s="6"/>
      <c r="F38" s="4" t="s">
        <v>1685</v>
      </c>
      <c r="G38" s="7" t="s">
        <v>1952</v>
      </c>
      <c r="H38" s="7" t="s">
        <v>1691</v>
      </c>
      <c r="I38" s="7" t="s">
        <v>1691</v>
      </c>
    </row>
    <row r="39" spans="2:9" ht="14.25" customHeight="1">
      <c r="B39" s="6"/>
      <c r="C39" s="173"/>
      <c r="D39" s="173"/>
      <c r="E39" s="173"/>
      <c r="F39" s="4" t="s">
        <v>1692</v>
      </c>
      <c r="G39" s="6"/>
      <c r="H39" s="6"/>
      <c r="I39" s="6"/>
    </row>
    <row r="40" spans="2:9" ht="14.25" customHeight="1">
      <c r="B40" s="99" t="s">
        <v>1693</v>
      </c>
      <c r="C40" s="1571"/>
      <c r="D40" s="1571"/>
      <c r="E40" s="1571"/>
      <c r="F40" s="954" t="s">
        <v>1676</v>
      </c>
      <c r="G40" s="7" t="s">
        <v>1694</v>
      </c>
      <c r="H40" s="7" t="s">
        <v>1697</v>
      </c>
      <c r="I40" s="7" t="s">
        <v>1697</v>
      </c>
    </row>
    <row r="41" spans="2:9" ht="14.25" customHeight="1">
      <c r="B41" s="102" t="s">
        <v>44</v>
      </c>
      <c r="C41" s="1586" t="s">
        <v>2087</v>
      </c>
      <c r="D41" s="1586" t="s">
        <v>2087</v>
      </c>
      <c r="E41" s="1586" t="s">
        <v>2087</v>
      </c>
      <c r="F41" s="954" t="s">
        <v>1676</v>
      </c>
      <c r="G41" s="7" t="s">
        <v>1867</v>
      </c>
      <c r="H41" s="7" t="s">
        <v>1694</v>
      </c>
      <c r="I41" s="7" t="s">
        <v>1694</v>
      </c>
    </row>
    <row r="42" spans="2:9" ht="14.25" customHeight="1">
      <c r="B42" s="102" t="s">
        <v>1698</v>
      </c>
      <c r="C42" s="1587" t="s">
        <v>1699</v>
      </c>
      <c r="D42" s="1587" t="s">
        <v>1699</v>
      </c>
      <c r="E42" s="1587" t="s">
        <v>1699</v>
      </c>
      <c r="F42" s="954" t="s">
        <v>1682</v>
      </c>
      <c r="G42" s="7">
        <v>64</v>
      </c>
      <c r="H42" s="7">
        <v>55</v>
      </c>
      <c r="I42" s="7">
        <v>71</v>
      </c>
    </row>
    <row r="43" spans="2:9" ht="14.25" customHeight="1">
      <c r="B43" s="102" t="s">
        <v>45</v>
      </c>
      <c r="C43" s="1580" t="s">
        <v>2088</v>
      </c>
      <c r="D43" s="1580" t="s">
        <v>2088</v>
      </c>
      <c r="E43" s="1580" t="s">
        <v>2088</v>
      </c>
      <c r="F43" s="954" t="s">
        <v>1682</v>
      </c>
      <c r="G43" s="7">
        <v>43</v>
      </c>
      <c r="H43" s="7">
        <v>69</v>
      </c>
      <c r="I43" s="7">
        <v>70</v>
      </c>
    </row>
    <row r="44" spans="2:9" ht="15.75">
      <c r="B44" s="43" t="s">
        <v>1702</v>
      </c>
      <c r="C44" s="1577"/>
      <c r="D44" s="1586"/>
      <c r="E44" s="1586"/>
      <c r="F44" s="954" t="s">
        <v>1704</v>
      </c>
      <c r="G44" s="7" t="s">
        <v>1705</v>
      </c>
      <c r="H44" s="7" t="s">
        <v>1705</v>
      </c>
      <c r="I44" s="7" t="s">
        <v>1705</v>
      </c>
    </row>
    <row r="45" spans="2:9" ht="14.25" customHeight="1">
      <c r="B45" s="956" t="s">
        <v>1706</v>
      </c>
      <c r="C45" s="1588"/>
      <c r="D45" s="125"/>
      <c r="E45" s="125"/>
      <c r="F45" s="142" t="s">
        <v>1708</v>
      </c>
      <c r="G45" s="6"/>
      <c r="H45" s="6"/>
      <c r="I45" s="6"/>
    </row>
    <row r="46" spans="2:9" ht="14.25" customHeight="1">
      <c r="B46" s="102" t="s">
        <v>1709</v>
      </c>
      <c r="C46" s="1589">
        <v>38000</v>
      </c>
      <c r="D46" s="1580"/>
      <c r="E46" s="1589">
        <v>96000</v>
      </c>
      <c r="F46" s="954" t="s">
        <v>1710</v>
      </c>
      <c r="G46" s="59" t="s">
        <v>1869</v>
      </c>
      <c r="H46" s="59" t="s">
        <v>1472</v>
      </c>
      <c r="I46" s="59" t="s">
        <v>1472</v>
      </c>
    </row>
    <row r="47" spans="2:9" ht="14.25" customHeight="1">
      <c r="B47" s="102" t="s">
        <v>44</v>
      </c>
      <c r="C47" s="1573"/>
      <c r="D47" s="1586"/>
      <c r="E47" s="1586"/>
      <c r="F47" s="973" t="s">
        <v>1682</v>
      </c>
      <c r="G47" s="972"/>
      <c r="H47" s="972">
        <v>135</v>
      </c>
      <c r="I47" s="972">
        <v>137</v>
      </c>
    </row>
    <row r="48" spans="2:9" ht="14.25" customHeight="1">
      <c r="B48" s="102" t="s">
        <v>1698</v>
      </c>
      <c r="C48" s="7"/>
      <c r="D48" s="125"/>
      <c r="E48" s="125"/>
      <c r="F48" s="973" t="s">
        <v>1684</v>
      </c>
      <c r="G48" s="972"/>
      <c r="H48" s="972">
        <v>1307</v>
      </c>
      <c r="I48" s="972">
        <v>1240</v>
      </c>
    </row>
    <row r="49" spans="2:9" ht="14.25" customHeight="1">
      <c r="B49" s="102" t="s">
        <v>45</v>
      </c>
      <c r="C49" s="1588"/>
      <c r="D49" s="1580"/>
      <c r="E49" s="1580"/>
      <c r="F49" s="954" t="s">
        <v>1711</v>
      </c>
      <c r="G49" s="966">
        <v>28</v>
      </c>
      <c r="H49" s="966">
        <v>27</v>
      </c>
      <c r="I49" s="966">
        <v>27</v>
      </c>
    </row>
    <row r="50" spans="2:9" ht="14.25" customHeight="1">
      <c r="B50" s="102" t="s">
        <v>1702</v>
      </c>
      <c r="C50" s="1590"/>
      <c r="D50" s="7"/>
      <c r="E50" s="955"/>
      <c r="F50" s="954" t="s">
        <v>1712</v>
      </c>
      <c r="G50" s="7">
        <v>28</v>
      </c>
      <c r="H50" s="7">
        <v>27</v>
      </c>
      <c r="I50" s="7">
        <v>27</v>
      </c>
    </row>
    <row r="51" spans="2:9" ht="14.25" customHeight="1">
      <c r="B51" s="60" t="s">
        <v>1706</v>
      </c>
      <c r="C51" s="1591"/>
      <c r="D51" s="1592"/>
      <c r="E51" s="1593"/>
      <c r="F51" s="954" t="s">
        <v>1713</v>
      </c>
      <c r="G51" s="7">
        <v>19</v>
      </c>
      <c r="H51" s="7">
        <v>17</v>
      </c>
      <c r="I51" s="7">
        <v>15</v>
      </c>
    </row>
    <row r="52" spans="2:9" ht="14.25" customHeight="1">
      <c r="B52" s="6" t="s">
        <v>1709</v>
      </c>
      <c r="C52" s="1538"/>
      <c r="D52" s="1483"/>
      <c r="E52" s="1581"/>
      <c r="F52" s="1485" t="s">
        <v>1714</v>
      </c>
      <c r="G52" s="59">
        <v>5</v>
      </c>
      <c r="H52" s="59">
        <v>5</v>
      </c>
      <c r="I52" s="59">
        <v>3</v>
      </c>
    </row>
    <row r="53" spans="2:9" ht="14.25" customHeight="1">
      <c r="B53" s="136" t="s">
        <v>1715</v>
      </c>
      <c r="C53" s="1480"/>
      <c r="D53" s="1481"/>
      <c r="E53" s="1481"/>
      <c r="F53" s="1481"/>
      <c r="G53" s="1481"/>
      <c r="H53" s="1481"/>
      <c r="I53" s="1482"/>
    </row>
    <row r="54" spans="2:9" ht="15" customHeight="1">
      <c r="B54" s="1992" t="s">
        <v>1634</v>
      </c>
      <c r="C54" s="1994" t="s">
        <v>2108</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1954</v>
      </c>
      <c r="D61" s="2061"/>
      <c r="E61" s="2061"/>
      <c r="F61" s="2061"/>
      <c r="G61" s="2061"/>
      <c r="H61" s="2061"/>
      <c r="I61" s="2062"/>
    </row>
    <row r="62" spans="2:9" ht="25.5" customHeight="1">
      <c r="B62" s="1980"/>
      <c r="C62" s="2063"/>
      <c r="D62" s="2064"/>
      <c r="E62" s="2064"/>
      <c r="F62" s="2064"/>
      <c r="G62" s="2064"/>
      <c r="H62" s="2064"/>
      <c r="I62" s="2065"/>
    </row>
    <row r="63" spans="2:9" ht="25.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1955</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t="s">
        <v>1956</v>
      </c>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2109</v>
      </c>
      <c r="D77" s="1982"/>
      <c r="E77" s="1982"/>
      <c r="F77" s="1982"/>
      <c r="G77" s="1982"/>
      <c r="H77" s="1982"/>
      <c r="I77" s="1983"/>
    </row>
    <row r="78" spans="2:9" ht="57" customHeight="1">
      <c r="B78" s="1979"/>
      <c r="C78" s="1984"/>
      <c r="D78" s="1985"/>
      <c r="E78" s="1985"/>
      <c r="F78" s="1985"/>
      <c r="G78" s="1985"/>
      <c r="H78" s="1985"/>
      <c r="I78" s="1986"/>
    </row>
    <row r="79" spans="2:9" ht="51.75" customHeight="1">
      <c r="B79" s="1979"/>
      <c r="C79" s="1984"/>
      <c r="D79" s="1985"/>
      <c r="E79" s="1985"/>
      <c r="F79" s="1985"/>
      <c r="G79" s="1985"/>
      <c r="H79" s="1985"/>
      <c r="I79" s="1986"/>
    </row>
    <row r="80" spans="2:9" ht="31.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2110</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72.75"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2111</v>
      </c>
      <c r="D91" s="2014"/>
      <c r="E91" s="2014"/>
      <c r="F91" s="2014"/>
      <c r="G91" s="2014"/>
      <c r="H91" s="2014"/>
      <c r="I91" s="2015"/>
    </row>
    <row r="92" spans="2:9" ht="19.5" customHeight="1">
      <c r="B92" s="1993" t="s">
        <v>1669</v>
      </c>
      <c r="C92" s="1981" t="s">
        <v>2112</v>
      </c>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19.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2113</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20.25" customHeight="1">
      <c r="B108" s="1980" t="s">
        <v>1634</v>
      </c>
      <c r="C108" s="2006"/>
      <c r="D108" s="2007"/>
      <c r="E108" s="2007"/>
      <c r="F108" s="2007"/>
      <c r="G108" s="2007"/>
      <c r="H108" s="2007"/>
      <c r="I108" s="1509"/>
    </row>
    <row r="109" spans="2:9" ht="110.25" customHeight="1">
      <c r="B109" s="1980"/>
      <c r="C109" s="2008"/>
      <c r="D109" s="2009"/>
      <c r="E109" s="2009"/>
      <c r="F109" s="2009"/>
      <c r="G109" s="2009"/>
      <c r="H109" s="2009"/>
      <c r="I109" s="1509"/>
    </row>
    <row r="110" spans="2:9" ht="20.25" customHeight="1">
      <c r="B110" s="1980"/>
      <c r="C110" s="2008"/>
      <c r="D110" s="2009"/>
      <c r="E110" s="2009"/>
      <c r="F110" s="2009"/>
      <c r="G110" s="2009"/>
      <c r="H110" s="2009"/>
      <c r="I110" s="1509"/>
    </row>
    <row r="111" spans="2:9" ht="20.25" customHeight="1">
      <c r="B111" s="1980"/>
      <c r="C111" s="2008"/>
      <c r="D111" s="2009"/>
      <c r="E111" s="2009"/>
      <c r="F111" s="2009"/>
      <c r="G111" s="2009"/>
      <c r="H111" s="2009"/>
      <c r="I111" s="1509"/>
    </row>
    <row r="112" spans="2:9" ht="20.25" customHeight="1">
      <c r="B112" s="2000"/>
      <c r="C112" s="2011"/>
      <c r="D112" s="2012"/>
      <c r="E112" s="2012"/>
      <c r="F112" s="2012"/>
      <c r="G112" s="2012"/>
      <c r="H112" s="2012"/>
      <c r="I112" s="1510"/>
    </row>
    <row r="113" spans="2:9" ht="23.25" customHeight="1">
      <c r="B113" s="1980" t="s">
        <v>1717</v>
      </c>
      <c r="C113" s="2083" t="s">
        <v>2094</v>
      </c>
      <c r="D113" s="2007"/>
      <c r="E113" s="2007"/>
      <c r="F113" s="2007"/>
      <c r="G113" s="2007"/>
      <c r="H113" s="2007"/>
      <c r="I113" s="1516"/>
    </row>
    <row r="114" spans="2:9" ht="23.25" customHeight="1">
      <c r="B114" s="1980"/>
      <c r="C114" s="2008"/>
      <c r="D114" s="2009"/>
      <c r="E114" s="2009"/>
      <c r="F114" s="2009"/>
      <c r="G114" s="2009"/>
      <c r="H114" s="2009"/>
      <c r="I114" s="1516"/>
    </row>
    <row r="115" spans="2:9" ht="23.25" customHeight="1">
      <c r="B115" s="1980"/>
      <c r="C115" s="2008"/>
      <c r="D115" s="2009"/>
      <c r="E115" s="2009"/>
      <c r="F115" s="2009"/>
      <c r="G115" s="2009"/>
      <c r="H115" s="2009"/>
      <c r="I115" s="1516"/>
    </row>
    <row r="116" spans="2:9" ht="23.25" customHeight="1">
      <c r="B116" s="1980"/>
      <c r="C116" s="2008"/>
      <c r="D116" s="2009"/>
      <c r="E116" s="2009"/>
      <c r="F116" s="2009"/>
      <c r="G116" s="2009"/>
      <c r="H116" s="2009"/>
      <c r="I116" s="1516"/>
    </row>
    <row r="117" spans="2:9" ht="23.25" customHeight="1">
      <c r="B117" s="1980"/>
      <c r="C117" s="2008"/>
      <c r="D117" s="2009"/>
      <c r="E117" s="2009"/>
      <c r="F117" s="2009"/>
      <c r="G117" s="2009"/>
      <c r="H117" s="2009"/>
      <c r="I117" s="1516"/>
    </row>
    <row r="118" spans="2:9" ht="23.25" customHeight="1">
      <c r="B118" s="1980"/>
      <c r="C118" s="2008"/>
      <c r="D118" s="2009"/>
      <c r="E118" s="2009"/>
      <c r="F118" s="2009"/>
      <c r="G118" s="2009"/>
      <c r="H118" s="2009"/>
      <c r="I118" s="1516"/>
    </row>
    <row r="119" spans="2:9" ht="23.25" customHeight="1">
      <c r="B119" s="2000"/>
      <c r="C119" s="2011"/>
      <c r="D119" s="2012"/>
      <c r="E119" s="2012"/>
      <c r="F119" s="2012"/>
      <c r="G119" s="2012"/>
      <c r="H119" s="2012"/>
      <c r="I119" s="1521"/>
    </row>
    <row r="120" spans="2:9" ht="22.5" customHeight="1">
      <c r="B120" s="2001" t="s">
        <v>1741</v>
      </c>
      <c r="C120" s="2006" t="s">
        <v>2095</v>
      </c>
      <c r="D120" s="2007"/>
      <c r="E120" s="2007"/>
      <c r="F120" s="2007"/>
      <c r="G120" s="2007"/>
      <c r="H120" s="2007"/>
      <c r="I120" s="1516"/>
    </row>
    <row r="121" spans="2:9" ht="48.75" customHeight="1">
      <c r="B121" s="2001"/>
      <c r="C121" s="2008"/>
      <c r="D121" s="2009"/>
      <c r="E121" s="2009"/>
      <c r="F121" s="2009"/>
      <c r="G121" s="2009"/>
      <c r="H121" s="2009"/>
      <c r="I121" s="1516"/>
    </row>
    <row r="122" spans="2:9" ht="34.5" customHeight="1">
      <c r="B122" s="2001"/>
      <c r="C122" s="2008"/>
      <c r="D122" s="2009"/>
      <c r="E122" s="2009"/>
      <c r="F122" s="2009"/>
      <c r="G122" s="2009"/>
      <c r="H122" s="2009"/>
      <c r="I122" s="1516"/>
    </row>
    <row r="123" spans="2:9" ht="22.5" customHeight="1">
      <c r="B123" s="2001"/>
      <c r="C123" s="2008"/>
      <c r="D123" s="2009"/>
      <c r="E123" s="2009"/>
      <c r="F123" s="2009"/>
      <c r="G123" s="2009"/>
      <c r="H123" s="2009"/>
      <c r="I123" s="1516"/>
    </row>
    <row r="124" spans="2:9" ht="22.5" customHeight="1">
      <c r="B124" s="2001"/>
      <c r="C124" s="2008"/>
      <c r="D124" s="2009"/>
      <c r="E124" s="2009"/>
      <c r="F124" s="2009"/>
      <c r="G124" s="2009"/>
      <c r="H124" s="2009"/>
      <c r="I124" s="1505"/>
    </row>
    <row r="125" spans="2:9" ht="22.5" customHeight="1">
      <c r="B125" s="2001"/>
      <c r="C125" s="2011"/>
      <c r="D125" s="2012"/>
      <c r="E125" s="2012"/>
      <c r="F125" s="2012"/>
      <c r="G125" s="2012"/>
      <c r="H125" s="2012"/>
      <c r="I125" s="1507"/>
    </row>
    <row r="126" spans="2:9" ht="15.75" customHeight="1">
      <c r="B126" s="1993" t="s">
        <v>1743</v>
      </c>
      <c r="C126" s="2057" t="s">
        <v>1744</v>
      </c>
      <c r="D126" s="2007"/>
      <c r="E126" s="2007"/>
      <c r="F126" s="2007"/>
      <c r="G126" s="2007"/>
      <c r="H126" s="1522"/>
      <c r="I126" s="1523"/>
    </row>
    <row r="127" spans="2:9" ht="16.5" customHeight="1">
      <c r="B127" s="1980"/>
      <c r="C127" s="2008"/>
      <c r="D127" s="2009"/>
      <c r="E127" s="2009"/>
      <c r="F127" s="2009"/>
      <c r="G127" s="2009"/>
      <c r="H127" s="1524"/>
      <c r="I127" s="1525"/>
    </row>
    <row r="128" spans="2:9" ht="17.25" customHeight="1">
      <c r="B128" s="2000"/>
      <c r="C128" s="2011"/>
      <c r="D128" s="2012"/>
      <c r="E128" s="2012"/>
      <c r="F128" s="2012"/>
      <c r="G128" s="2012"/>
      <c r="H128" s="1527"/>
      <c r="I128" s="1528"/>
    </row>
    <row r="129" spans="2:9" ht="17.25" customHeight="1">
      <c r="B129" s="1489"/>
      <c r="C129" s="1502"/>
      <c r="D129" s="1520"/>
      <c r="E129" s="1520"/>
      <c r="F129" s="1520"/>
      <c r="G129" s="1520"/>
      <c r="H129" s="1520"/>
      <c r="I129" s="1517"/>
    </row>
    <row r="130" spans="2:9" ht="63" customHeight="1">
      <c r="B130" s="1489"/>
      <c r="C130" s="2017" t="s">
        <v>2096</v>
      </c>
      <c r="D130" s="2009"/>
      <c r="E130" s="2009"/>
      <c r="F130" s="2009"/>
      <c r="G130" s="2009"/>
      <c r="H130" s="1520"/>
      <c r="I130" s="1517"/>
    </row>
    <row r="131" spans="2:9" ht="17.25" customHeight="1">
      <c r="B131" s="1489"/>
      <c r="C131" s="2008"/>
      <c r="D131" s="2009"/>
      <c r="E131" s="2009"/>
      <c r="F131" s="2009"/>
      <c r="G131" s="2009"/>
      <c r="H131" s="1520"/>
      <c r="I131" s="1517"/>
    </row>
    <row r="132" spans="2:9" ht="17.25" customHeight="1">
      <c r="B132" s="1489"/>
      <c r="C132" s="2008"/>
      <c r="D132" s="2009"/>
      <c r="E132" s="2009"/>
      <c r="F132" s="2009"/>
      <c r="G132" s="2009"/>
      <c r="H132" s="1520"/>
      <c r="I132" s="1517"/>
    </row>
    <row r="133" spans="2:9" ht="22.5" customHeight="1">
      <c r="B133" s="1980" t="s">
        <v>1635</v>
      </c>
      <c r="C133" s="2008"/>
      <c r="D133" s="2009"/>
      <c r="E133" s="2009"/>
      <c r="F133" s="2009"/>
      <c r="G133" s="2009"/>
      <c r="H133" s="1511"/>
      <c r="I133" s="1512"/>
    </row>
    <row r="134" spans="2:9" ht="22.5" customHeight="1">
      <c r="B134" s="1980"/>
      <c r="C134" s="2008"/>
      <c r="D134" s="2009"/>
      <c r="E134" s="2009"/>
      <c r="F134" s="2009"/>
      <c r="G134" s="2009"/>
      <c r="H134" s="1511"/>
      <c r="I134" s="1512"/>
    </row>
    <row r="135" spans="2:9" ht="22.5" customHeight="1">
      <c r="B135" s="2000"/>
      <c r="C135" s="1513"/>
      <c r="D135" s="1514"/>
      <c r="E135" s="1514"/>
      <c r="F135" s="1514"/>
      <c r="G135" s="1514"/>
      <c r="H135" s="1514"/>
      <c r="I135" s="1515"/>
    </row>
    <row r="136" spans="2:9" ht="18.75" customHeight="1">
      <c r="B136" s="1980" t="s">
        <v>1652</v>
      </c>
      <c r="C136" s="2006" t="s">
        <v>2097</v>
      </c>
      <c r="D136" s="2007"/>
      <c r="E136" s="2007"/>
      <c r="F136" s="2007"/>
      <c r="G136" s="2007"/>
      <c r="H136" s="1500"/>
      <c r="I136" s="1508"/>
    </row>
    <row r="137" spans="2:9" ht="18.75" customHeight="1">
      <c r="B137" s="1980"/>
      <c r="C137" s="2008"/>
      <c r="D137" s="2009"/>
      <c r="E137" s="2009"/>
      <c r="F137" s="2009"/>
      <c r="G137" s="2009"/>
      <c r="H137" s="121"/>
      <c r="I137" s="1509"/>
    </row>
    <row r="138" spans="2:9" ht="18.75" customHeight="1">
      <c r="B138" s="1980"/>
      <c r="C138" s="2008"/>
      <c r="D138" s="2009"/>
      <c r="E138" s="2009"/>
      <c r="F138" s="2009"/>
      <c r="G138" s="2009"/>
      <c r="H138" s="121"/>
      <c r="I138" s="1509"/>
    </row>
    <row r="139" spans="2:9" ht="18.75" customHeight="1">
      <c r="B139" s="1980"/>
      <c r="C139" s="2008"/>
      <c r="D139" s="2009"/>
      <c r="E139" s="2009"/>
      <c r="F139" s="2009"/>
      <c r="G139" s="2009"/>
      <c r="H139" s="121"/>
      <c r="I139" s="1509"/>
    </row>
    <row r="140" spans="2:9" ht="18.75" customHeight="1">
      <c r="B140" s="1980"/>
      <c r="C140" s="2008"/>
      <c r="D140" s="2009"/>
      <c r="E140" s="2009"/>
      <c r="F140" s="2009"/>
      <c r="G140" s="2009"/>
      <c r="H140" s="121"/>
      <c r="I140" s="1509"/>
    </row>
    <row r="141" spans="2:9" ht="18.75" customHeight="1">
      <c r="B141" s="1980"/>
      <c r="C141" s="2008"/>
      <c r="D141" s="2009"/>
      <c r="E141" s="2009"/>
      <c r="F141" s="2009"/>
      <c r="G141" s="2009"/>
      <c r="H141" s="121"/>
      <c r="I141" s="1509"/>
    </row>
    <row r="142" spans="2:9" ht="18.75" customHeight="1">
      <c r="B142" s="1980"/>
      <c r="C142" s="2008"/>
      <c r="D142" s="2009"/>
      <c r="E142" s="2009"/>
      <c r="F142" s="2009"/>
      <c r="G142" s="2009"/>
      <c r="H142" s="121"/>
      <c r="I142" s="1509"/>
    </row>
    <row r="143" spans="2:9" ht="18.75" customHeight="1">
      <c r="B143" s="1980"/>
      <c r="C143" s="2008"/>
      <c r="D143" s="2009"/>
      <c r="E143" s="2009"/>
      <c r="F143" s="2009"/>
      <c r="G143" s="2009"/>
      <c r="H143" s="121"/>
      <c r="I143" s="1509"/>
    </row>
    <row r="144" spans="2:9" ht="18.75" customHeight="1">
      <c r="B144" s="1980"/>
      <c r="C144" s="2008"/>
      <c r="D144" s="2009"/>
      <c r="E144" s="2009"/>
      <c r="F144" s="2009"/>
      <c r="G144" s="2009"/>
      <c r="H144" s="121"/>
      <c r="I144" s="1509"/>
    </row>
    <row r="145" spans="2:9" ht="18.75" customHeight="1">
      <c r="B145" s="1980"/>
      <c r="C145" s="1503"/>
      <c r="D145" s="1092"/>
      <c r="E145" s="1092"/>
      <c r="F145" s="1092"/>
      <c r="G145" s="1092"/>
      <c r="H145" s="1092"/>
      <c r="I145" s="1510"/>
    </row>
    <row r="146" spans="2:9" ht="22.5" customHeight="1">
      <c r="B146" s="1993" t="s">
        <v>1669</v>
      </c>
      <c r="C146" s="2016" t="s">
        <v>2098</v>
      </c>
      <c r="D146" s="2007"/>
      <c r="E146" s="2007"/>
      <c r="F146" s="2007"/>
      <c r="G146" s="2007"/>
      <c r="H146" s="1500"/>
      <c r="I146" s="1508"/>
    </row>
    <row r="147" spans="2:9" ht="22.5" customHeight="1">
      <c r="B147" s="1980"/>
      <c r="C147" s="2009"/>
      <c r="D147" s="2009"/>
      <c r="E147" s="2009"/>
      <c r="F147" s="2009"/>
      <c r="G147" s="2009"/>
      <c r="H147" s="121"/>
      <c r="I147" s="1509"/>
    </row>
    <row r="148" spans="2:9" ht="22.5" customHeight="1">
      <c r="B148" s="1980"/>
      <c r="C148" s="2009"/>
      <c r="D148" s="2009"/>
      <c r="E148" s="2009"/>
      <c r="F148" s="2009"/>
      <c r="G148" s="2009"/>
      <c r="H148" s="121"/>
      <c r="I148" s="1509"/>
    </row>
    <row r="149" spans="2:9" ht="79.5" customHeight="1">
      <c r="B149" s="1980"/>
      <c r="C149" s="2009"/>
      <c r="D149" s="2009"/>
      <c r="E149" s="2009"/>
      <c r="F149" s="2009"/>
      <c r="G149" s="2009"/>
      <c r="H149" s="121"/>
      <c r="I149" s="1509"/>
    </row>
    <row r="150" spans="2:9" ht="22.5" customHeight="1">
      <c r="B150" s="1980"/>
      <c r="C150" s="2009"/>
      <c r="D150" s="2009"/>
      <c r="E150" s="2009"/>
      <c r="F150" s="2009"/>
      <c r="G150" s="2009"/>
      <c r="H150" s="121"/>
      <c r="I150" s="1509"/>
    </row>
    <row r="151" spans="2:9" ht="22.5" customHeight="1">
      <c r="B151" s="1980"/>
      <c r="C151" s="2009"/>
      <c r="D151" s="2009"/>
      <c r="E151" s="2009"/>
      <c r="F151" s="2009"/>
      <c r="G151" s="2009"/>
      <c r="H151" s="121"/>
      <c r="I151" s="1509"/>
    </row>
    <row r="152" spans="2:9" ht="96.75" customHeight="1">
      <c r="B152" s="1980"/>
      <c r="C152" s="2009"/>
      <c r="D152" s="2009"/>
      <c r="E152" s="2009"/>
      <c r="F152" s="2009"/>
      <c r="G152" s="2009"/>
      <c r="H152" s="121"/>
      <c r="I152" s="1509"/>
    </row>
    <row r="153" spans="2:9" ht="22.5" customHeight="1">
      <c r="B153" s="2000"/>
      <c r="C153" s="2012"/>
      <c r="D153" s="2012"/>
      <c r="E153" s="2012"/>
      <c r="F153" s="2012"/>
      <c r="G153" s="2012"/>
      <c r="H153" s="1092"/>
      <c r="I153" s="1510"/>
    </row>
    <row r="154" spans="2:9" ht="23.25" customHeight="1">
      <c r="B154" s="1980" t="s">
        <v>1693</v>
      </c>
      <c r="C154" s="2029" t="s">
        <v>2099</v>
      </c>
      <c r="D154" s="2030"/>
      <c r="E154" s="2030"/>
      <c r="F154" s="2030"/>
      <c r="G154" s="2030"/>
      <c r="H154" s="121"/>
      <c r="I154" s="1509"/>
    </row>
    <row r="155" spans="2:9" ht="23.25" customHeight="1">
      <c r="B155" s="1980"/>
      <c r="C155" s="2031"/>
      <c r="D155" s="2032"/>
      <c r="E155" s="2032"/>
      <c r="F155" s="2032"/>
      <c r="G155" s="2032"/>
      <c r="H155" s="121"/>
      <c r="I155" s="1509"/>
    </row>
    <row r="156" spans="2:9" ht="18.75" customHeight="1">
      <c r="B156" s="1980"/>
      <c r="C156" s="2031"/>
      <c r="D156" s="2032"/>
      <c r="E156" s="2032"/>
      <c r="F156" s="2032"/>
      <c r="G156" s="2032"/>
      <c r="H156" s="121"/>
      <c r="I156" s="1509"/>
    </row>
    <row r="157" spans="2:9" ht="27" customHeight="1">
      <c r="B157" s="1980"/>
      <c r="C157" s="2031"/>
      <c r="D157" s="2032"/>
      <c r="E157" s="2032"/>
      <c r="F157" s="2032"/>
      <c r="G157" s="2032"/>
      <c r="H157" s="121"/>
      <c r="I157" s="1509"/>
    </row>
    <row r="158" spans="2:9" ht="24" customHeight="1">
      <c r="B158" s="1980"/>
      <c r="C158" s="2031"/>
      <c r="D158" s="2032"/>
      <c r="E158" s="2032"/>
      <c r="F158" s="2032"/>
      <c r="G158" s="2032"/>
      <c r="H158" s="121"/>
      <c r="I158" s="1509"/>
    </row>
    <row r="159" spans="2:9" ht="23.25" customHeight="1">
      <c r="B159" s="1980"/>
      <c r="C159" s="2031"/>
      <c r="D159" s="2032"/>
      <c r="E159" s="2032"/>
      <c r="F159" s="2032"/>
      <c r="G159" s="2032"/>
      <c r="H159" s="121"/>
      <c r="I159" s="1509"/>
    </row>
    <row r="160" spans="2:9" ht="23.25" customHeight="1">
      <c r="B160" s="1980"/>
      <c r="C160" s="2031"/>
      <c r="D160" s="2032"/>
      <c r="E160" s="2032"/>
      <c r="F160" s="2032"/>
      <c r="G160" s="2032"/>
      <c r="H160" s="121"/>
      <c r="I160" s="1509"/>
    </row>
    <row r="161" spans="2:9" ht="23.25" customHeight="1">
      <c r="B161" s="1980"/>
      <c r="C161" s="2031"/>
      <c r="D161" s="2032"/>
      <c r="E161" s="2032"/>
      <c r="F161" s="2032"/>
      <c r="G161" s="2032"/>
      <c r="H161" s="121"/>
      <c r="I161" s="1509"/>
    </row>
    <row r="162" spans="2:9" ht="23.25" customHeight="1">
      <c r="B162" s="1980"/>
      <c r="C162" s="2031"/>
      <c r="D162" s="2032"/>
      <c r="E162" s="2032"/>
      <c r="F162" s="2032"/>
      <c r="G162" s="2032"/>
      <c r="H162" s="121"/>
      <c r="I162" s="1509"/>
    </row>
    <row r="163" spans="2:9" s="120" customFormat="1" ht="23.25" customHeight="1">
      <c r="B163" s="2000"/>
      <c r="C163" s="2033"/>
      <c r="D163" s="2034"/>
      <c r="E163" s="2034"/>
      <c r="F163" s="2034"/>
      <c r="G163" s="2034"/>
      <c r="H163" s="1092"/>
      <c r="I163" s="1510"/>
    </row>
    <row r="164" spans="2:9" ht="19.5" customHeight="1">
      <c r="B164" s="871" t="s">
        <v>1749</v>
      </c>
      <c r="C164" s="820"/>
      <c r="D164" s="820"/>
      <c r="E164" s="820"/>
      <c r="F164" s="820"/>
      <c r="G164" s="821"/>
      <c r="H164" s="821"/>
      <c r="I164" s="822"/>
    </row>
    <row r="165" spans="2:9" ht="19.5" customHeight="1">
      <c r="B165" s="1993" t="s">
        <v>1634</v>
      </c>
      <c r="C165" s="2006" t="s">
        <v>2114</v>
      </c>
      <c r="D165" s="2007"/>
      <c r="E165" s="2007"/>
      <c r="F165" s="2007"/>
      <c r="G165" s="2007"/>
      <c r="H165" s="2007"/>
      <c r="I165" s="2078"/>
    </row>
    <row r="166" spans="2:9" ht="19.5" customHeight="1">
      <c r="B166" s="1980"/>
      <c r="C166" s="2008"/>
      <c r="D166" s="2009"/>
      <c r="E166" s="2009"/>
      <c r="F166" s="2009"/>
      <c r="G166" s="2009"/>
      <c r="H166" s="2009"/>
      <c r="I166" s="2079"/>
    </row>
    <row r="167" spans="2:9" ht="19.5" customHeight="1">
      <c r="B167" s="1980"/>
      <c r="C167" s="2008"/>
      <c r="D167" s="2009"/>
      <c r="E167" s="2009"/>
      <c r="F167" s="2009"/>
      <c r="G167" s="2009"/>
      <c r="H167" s="2009"/>
      <c r="I167" s="2079"/>
    </row>
    <row r="168" spans="2:9" ht="19.5" customHeight="1">
      <c r="B168" s="1980"/>
      <c r="C168" s="2008"/>
      <c r="D168" s="2009"/>
      <c r="E168" s="2009"/>
      <c r="F168" s="2009"/>
      <c r="G168" s="2009"/>
      <c r="H168" s="2009"/>
      <c r="I168" s="2079"/>
    </row>
    <row r="169" spans="2:9" ht="81.75" customHeight="1">
      <c r="B169" s="1980"/>
      <c r="C169" s="2008"/>
      <c r="D169" s="2009"/>
      <c r="E169" s="2009"/>
      <c r="F169" s="2009"/>
      <c r="G169" s="2009"/>
      <c r="H169" s="2009"/>
      <c r="I169" s="2079"/>
    </row>
    <row r="170" spans="2:9" ht="19.5" customHeight="1">
      <c r="B170" s="2000"/>
      <c r="C170" s="2011"/>
      <c r="D170" s="2012"/>
      <c r="E170" s="2012"/>
      <c r="F170" s="2012"/>
      <c r="G170" s="2012"/>
      <c r="H170" s="2012"/>
      <c r="I170" s="2080"/>
    </row>
    <row r="171" spans="2:9" ht="19.5" customHeight="1">
      <c r="B171" s="1980" t="s">
        <v>1717</v>
      </c>
      <c r="C171" s="2006" t="s">
        <v>2115</v>
      </c>
      <c r="D171" s="2016"/>
      <c r="E171" s="2016"/>
      <c r="F171" s="2016"/>
      <c r="G171" s="2016"/>
      <c r="H171" s="2016"/>
      <c r="I171" s="2100"/>
    </row>
    <row r="172" spans="2:9" ht="19.5" customHeight="1">
      <c r="B172" s="1980"/>
      <c r="C172" s="2017"/>
      <c r="D172" s="2018"/>
      <c r="E172" s="2018"/>
      <c r="F172" s="2018"/>
      <c r="G172" s="2018"/>
      <c r="H172" s="2018"/>
      <c r="I172" s="2101"/>
    </row>
    <row r="173" spans="2:9" ht="19.5" customHeight="1">
      <c r="B173" s="1980"/>
      <c r="C173" s="2017"/>
      <c r="D173" s="2018"/>
      <c r="E173" s="2018"/>
      <c r="F173" s="2018"/>
      <c r="G173" s="2018"/>
      <c r="H173" s="2018"/>
      <c r="I173" s="2101"/>
    </row>
    <row r="174" spans="2:9" ht="51.75" customHeight="1">
      <c r="B174" s="1980"/>
      <c r="C174" s="2017"/>
      <c r="D174" s="2018"/>
      <c r="E174" s="2018"/>
      <c r="F174" s="2018"/>
      <c r="G174" s="2018"/>
      <c r="H174" s="2018"/>
      <c r="I174" s="2101"/>
    </row>
    <row r="175" spans="2:9" ht="19.5" customHeight="1">
      <c r="B175" s="2000"/>
      <c r="C175" s="2019"/>
      <c r="D175" s="2020"/>
      <c r="E175" s="2020"/>
      <c r="F175" s="2020"/>
      <c r="G175" s="2020"/>
      <c r="H175" s="2020"/>
      <c r="I175" s="2102"/>
    </row>
    <row r="176" spans="2:9" ht="19.5" customHeight="1">
      <c r="B176" s="2056" t="s">
        <v>1721</v>
      </c>
      <c r="C176" s="2006" t="s">
        <v>2116</v>
      </c>
      <c r="D176" s="2016"/>
      <c r="E176" s="2016"/>
      <c r="F176" s="2016"/>
      <c r="G176" s="2016"/>
      <c r="H176" s="2016"/>
      <c r="I176" s="1500"/>
    </row>
    <row r="177" spans="2:9" ht="19.5" customHeight="1">
      <c r="B177" s="2001"/>
      <c r="C177" s="2017"/>
      <c r="D177" s="2018"/>
      <c r="E177" s="2018"/>
      <c r="F177" s="2018"/>
      <c r="G177" s="2018"/>
      <c r="H177" s="2018"/>
      <c r="I177" s="121"/>
    </row>
    <row r="178" spans="2:9" ht="19.5" customHeight="1">
      <c r="B178" s="2001"/>
      <c r="C178" s="2017"/>
      <c r="D178" s="2018"/>
      <c r="E178" s="2018"/>
      <c r="F178" s="2018"/>
      <c r="G178" s="2018"/>
      <c r="H178" s="2018"/>
      <c r="I178" s="121"/>
    </row>
    <row r="179" spans="2:9" ht="19.5" customHeight="1">
      <c r="B179" s="2001"/>
      <c r="C179" s="2017"/>
      <c r="D179" s="2018"/>
      <c r="E179" s="2018"/>
      <c r="F179" s="2018"/>
      <c r="G179" s="2018"/>
      <c r="H179" s="2018"/>
      <c r="I179" s="121"/>
    </row>
    <row r="180" spans="2:9" ht="19.5" customHeight="1">
      <c r="B180" s="2002"/>
      <c r="C180" s="2019"/>
      <c r="D180" s="2020"/>
      <c r="E180" s="2020"/>
      <c r="F180" s="2020"/>
      <c r="G180" s="2020"/>
      <c r="H180" s="2020"/>
      <c r="I180" s="1092"/>
    </row>
    <row r="181" spans="2:9" ht="19.5" customHeight="1">
      <c r="B181" s="2044" t="s">
        <v>1743</v>
      </c>
      <c r="C181" s="2035" t="s">
        <v>2103</v>
      </c>
      <c r="D181" s="2103"/>
      <c r="E181" s="2103"/>
      <c r="F181" s="2103"/>
      <c r="G181" s="2103"/>
      <c r="H181" s="2103"/>
      <c r="I181" s="2104"/>
    </row>
    <row r="182" spans="2:9" ht="19.5" customHeight="1">
      <c r="B182" s="2044"/>
      <c r="C182" s="2105"/>
      <c r="D182" s="2106"/>
      <c r="E182" s="2106"/>
      <c r="F182" s="2106"/>
      <c r="G182" s="2106"/>
      <c r="H182" s="2106"/>
      <c r="I182" s="2107"/>
    </row>
    <row r="183" spans="2:9" ht="19.5" customHeight="1">
      <c r="B183" s="2045"/>
      <c r="C183" s="2105"/>
      <c r="D183" s="2106"/>
      <c r="E183" s="2106"/>
      <c r="F183" s="2106"/>
      <c r="G183" s="2106"/>
      <c r="H183" s="2106"/>
      <c r="I183" s="2107"/>
    </row>
    <row r="184" spans="2:9" ht="19.5" customHeight="1">
      <c r="B184" s="2046"/>
      <c r="C184" s="2108"/>
      <c r="D184" s="2109"/>
      <c r="E184" s="2109"/>
      <c r="F184" s="2109"/>
      <c r="G184" s="2109"/>
      <c r="H184" s="2109"/>
      <c r="I184" s="2110"/>
    </row>
    <row r="185" spans="2:9" ht="19.5" customHeight="1">
      <c r="B185" s="1980" t="s">
        <v>1635</v>
      </c>
      <c r="C185" s="2006" t="s">
        <v>2117</v>
      </c>
      <c r="D185" s="2007"/>
      <c r="E185" s="2007"/>
      <c r="F185" s="2007"/>
      <c r="G185" s="2007"/>
      <c r="H185" s="2007"/>
      <c r="I185" s="2078"/>
    </row>
    <row r="186" spans="2:9" ht="19.5" customHeight="1">
      <c r="B186" s="1980"/>
      <c r="C186" s="2008"/>
      <c r="D186" s="2009"/>
      <c r="E186" s="2009"/>
      <c r="F186" s="2009"/>
      <c r="G186" s="2009"/>
      <c r="H186" s="2009"/>
      <c r="I186" s="2079"/>
    </row>
    <row r="187" spans="2:9" ht="19.5" customHeight="1">
      <c r="B187" s="1980"/>
      <c r="C187" s="2008"/>
      <c r="D187" s="2009"/>
      <c r="E187" s="2009"/>
      <c r="F187" s="2009"/>
      <c r="G187" s="2009"/>
      <c r="H187" s="2009"/>
      <c r="I187" s="2079"/>
    </row>
    <row r="188" spans="2:9" ht="19.5" customHeight="1">
      <c r="B188" s="1980"/>
      <c r="C188" s="2008"/>
      <c r="D188" s="2009"/>
      <c r="E188" s="2009"/>
      <c r="F188" s="2009"/>
      <c r="G188" s="2009"/>
      <c r="H188" s="2009"/>
      <c r="I188" s="2079"/>
    </row>
    <row r="189" spans="2:9" ht="19.5" customHeight="1">
      <c r="B189" s="1980"/>
      <c r="C189" s="2008"/>
      <c r="D189" s="2009"/>
      <c r="E189" s="2009"/>
      <c r="F189" s="2009"/>
      <c r="G189" s="2009"/>
      <c r="H189" s="2009"/>
      <c r="I189" s="2079"/>
    </row>
    <row r="190" spans="2:9" ht="19.5" customHeight="1">
      <c r="B190" s="1980"/>
      <c r="C190" s="2008"/>
      <c r="D190" s="2009"/>
      <c r="E190" s="2009"/>
      <c r="F190" s="2009"/>
      <c r="G190" s="2009"/>
      <c r="H190" s="2009"/>
      <c r="I190" s="2079"/>
    </row>
    <row r="191" spans="2:9" ht="19.5" customHeight="1">
      <c r="B191" s="1980"/>
      <c r="C191" s="2008"/>
      <c r="D191" s="2009"/>
      <c r="E191" s="2009"/>
      <c r="F191" s="2009"/>
      <c r="G191" s="2009"/>
      <c r="H191" s="2009"/>
      <c r="I191" s="2079"/>
    </row>
    <row r="192" spans="2:9" ht="19.5" customHeight="1">
      <c r="B192" s="1980"/>
      <c r="C192" s="2011"/>
      <c r="D192" s="2012"/>
      <c r="E192" s="2012"/>
      <c r="F192" s="2012"/>
      <c r="G192" s="2012"/>
      <c r="H192" s="2012"/>
      <c r="I192" s="2080"/>
    </row>
    <row r="193" spans="2:9" ht="19.5" customHeight="1">
      <c r="B193" s="1992" t="s">
        <v>1669</v>
      </c>
      <c r="C193" s="2083" t="s">
        <v>2118</v>
      </c>
      <c r="D193" s="2084"/>
      <c r="E193" s="2084"/>
      <c r="F193" s="2084"/>
      <c r="G193" s="2084"/>
      <c r="H193" s="2084"/>
      <c r="I193" s="2085"/>
    </row>
    <row r="194" spans="2:9" ht="19.5" customHeight="1">
      <c r="B194" s="1992"/>
      <c r="C194" s="2082"/>
      <c r="D194" s="2086"/>
      <c r="E194" s="2086"/>
      <c r="F194" s="2086"/>
      <c r="G194" s="2086"/>
      <c r="H194" s="2086"/>
      <c r="I194" s="2087"/>
    </row>
    <row r="195" spans="2:9" ht="19.5" customHeight="1">
      <c r="B195" s="1992"/>
      <c r="C195" s="2082"/>
      <c r="D195" s="2086"/>
      <c r="E195" s="2086"/>
      <c r="F195" s="2086"/>
      <c r="G195" s="2086"/>
      <c r="H195" s="2086"/>
      <c r="I195" s="2087"/>
    </row>
    <row r="196" spans="2:9" ht="67.5" customHeight="1">
      <c r="B196" s="1992"/>
      <c r="C196" s="2082"/>
      <c r="D196" s="2086"/>
      <c r="E196" s="2086"/>
      <c r="F196" s="2086"/>
      <c r="G196" s="2086"/>
      <c r="H196" s="2086"/>
      <c r="I196" s="2087"/>
    </row>
    <row r="197" spans="2:9" ht="87" customHeight="1">
      <c r="B197" s="1992"/>
      <c r="C197" s="2082"/>
      <c r="D197" s="2086"/>
      <c r="E197" s="2086"/>
      <c r="F197" s="2086"/>
      <c r="G197" s="2086"/>
      <c r="H197" s="2086"/>
      <c r="I197" s="2087"/>
    </row>
    <row r="198" spans="2:9" ht="19.5" customHeight="1">
      <c r="B198" s="1992"/>
      <c r="C198" s="2082"/>
      <c r="D198" s="2086"/>
      <c r="E198" s="2086"/>
      <c r="F198" s="2086"/>
      <c r="G198" s="2086"/>
      <c r="H198" s="2086"/>
      <c r="I198" s="2087"/>
    </row>
    <row r="199" spans="2:9" ht="19.5" customHeight="1">
      <c r="B199" s="1992"/>
      <c r="C199" s="2082"/>
      <c r="D199" s="2086"/>
      <c r="E199" s="2086"/>
      <c r="F199" s="2086"/>
      <c r="G199" s="2086"/>
      <c r="H199" s="2086"/>
      <c r="I199" s="2087"/>
    </row>
    <row r="200" spans="2:9" ht="19.5" customHeight="1">
      <c r="B200" s="1992"/>
      <c r="C200" s="2082"/>
      <c r="D200" s="2086"/>
      <c r="E200" s="2086"/>
      <c r="F200" s="2086"/>
      <c r="G200" s="2086"/>
      <c r="H200" s="2086"/>
      <c r="I200" s="2087"/>
    </row>
    <row r="201" spans="2:9" ht="19.5" customHeight="1">
      <c r="B201" s="1992"/>
      <c r="C201" s="2088"/>
      <c r="D201" s="2089"/>
      <c r="E201" s="2089"/>
      <c r="F201" s="2089"/>
      <c r="G201" s="2089"/>
      <c r="H201" s="2089"/>
      <c r="I201" s="2090"/>
    </row>
    <row r="202" spans="2:9" ht="19.5" customHeight="1">
      <c r="B202" s="1980" t="s">
        <v>1652</v>
      </c>
      <c r="C202" s="2017" t="s">
        <v>2119</v>
      </c>
      <c r="D202" s="2009"/>
      <c r="E202" s="2009"/>
      <c r="F202" s="2009"/>
      <c r="G202" s="2009"/>
      <c r="H202" s="2009"/>
      <c r="I202" s="2079"/>
    </row>
    <row r="203" spans="2:9" ht="19.5" customHeight="1">
      <c r="B203" s="1980"/>
      <c r="C203" s="2008"/>
      <c r="D203" s="2009"/>
      <c r="E203" s="2009"/>
      <c r="F203" s="2009"/>
      <c r="G203" s="2009"/>
      <c r="H203" s="2009"/>
      <c r="I203" s="2079"/>
    </row>
    <row r="204" spans="2:9" ht="19.5" customHeight="1">
      <c r="B204" s="1980"/>
      <c r="C204" s="2008"/>
      <c r="D204" s="2009"/>
      <c r="E204" s="2009"/>
      <c r="F204" s="2009"/>
      <c r="G204" s="2009"/>
      <c r="H204" s="2009"/>
      <c r="I204" s="2079"/>
    </row>
    <row r="205" spans="2:9" ht="19.5" customHeight="1">
      <c r="B205" s="1980"/>
      <c r="C205" s="2008"/>
      <c r="D205" s="2009"/>
      <c r="E205" s="2009"/>
      <c r="F205" s="2009"/>
      <c r="G205" s="2009"/>
      <c r="H205" s="2009"/>
      <c r="I205" s="2079"/>
    </row>
    <row r="206" spans="2:9" ht="19.5" customHeight="1">
      <c r="B206" s="1980"/>
      <c r="C206" s="2008"/>
      <c r="D206" s="2009"/>
      <c r="E206" s="2009"/>
      <c r="F206" s="2009"/>
      <c r="G206" s="2009"/>
      <c r="H206" s="2009"/>
      <c r="I206" s="2079"/>
    </row>
    <row r="207" spans="2:9" ht="19.5" customHeight="1">
      <c r="B207" s="1980"/>
      <c r="C207" s="2008"/>
      <c r="D207" s="2009"/>
      <c r="E207" s="2009"/>
      <c r="F207" s="2009"/>
      <c r="G207" s="2009"/>
      <c r="H207" s="2009"/>
      <c r="I207" s="2079"/>
    </row>
    <row r="208" spans="2:9" ht="19.5" customHeight="1">
      <c r="B208" s="1980"/>
      <c r="C208" s="2008"/>
      <c r="D208" s="2009"/>
      <c r="E208" s="2009"/>
      <c r="F208" s="2009"/>
      <c r="G208" s="2009"/>
      <c r="H208" s="2009"/>
      <c r="I208" s="2079"/>
    </row>
    <row r="209" spans="2:9" ht="19.5" customHeight="1">
      <c r="B209" s="1980"/>
      <c r="C209" s="2008"/>
      <c r="D209" s="2009"/>
      <c r="E209" s="2009"/>
      <c r="F209" s="2009"/>
      <c r="G209" s="2009"/>
      <c r="H209" s="2009"/>
      <c r="I209" s="2079"/>
    </row>
    <row r="210" spans="2:9" ht="19.5" customHeight="1">
      <c r="B210" s="1980"/>
      <c r="C210" s="2008"/>
      <c r="D210" s="2009"/>
      <c r="E210" s="2009"/>
      <c r="F210" s="2009"/>
      <c r="G210" s="2009"/>
      <c r="H210" s="2009"/>
      <c r="I210" s="2079"/>
    </row>
    <row r="211" spans="2:9" ht="19.5" customHeight="1">
      <c r="B211" s="2000"/>
      <c r="C211" s="2011"/>
      <c r="D211" s="2012"/>
      <c r="E211" s="2012"/>
      <c r="F211" s="2012"/>
      <c r="G211" s="2012"/>
      <c r="H211" s="2012"/>
      <c r="I211" s="2080"/>
    </row>
    <row r="212" spans="2:9" ht="19.5" customHeight="1">
      <c r="B212" s="1980" t="s">
        <v>1693</v>
      </c>
      <c r="C212" s="2111" t="s">
        <v>2120</v>
      </c>
      <c r="D212" s="2112"/>
      <c r="E212" s="2112"/>
      <c r="F212" s="2112"/>
      <c r="G212" s="2112"/>
      <c r="H212" s="2112"/>
      <c r="I212" s="2113"/>
    </row>
    <row r="213" spans="2:9" ht="68.25" customHeight="1">
      <c r="B213" s="1980"/>
      <c r="C213" s="2022"/>
      <c r="D213" s="1865"/>
      <c r="E213" s="1865"/>
      <c r="F213" s="1865"/>
      <c r="G213" s="1865"/>
      <c r="H213" s="1865"/>
      <c r="I213" s="2114"/>
    </row>
    <row r="214" spans="2:9" ht="145.5" customHeight="1">
      <c r="B214" s="1980"/>
      <c r="C214" s="2022"/>
      <c r="D214" s="1865"/>
      <c r="E214" s="1865"/>
      <c r="F214" s="1865"/>
      <c r="G214" s="1865"/>
      <c r="H214" s="1865"/>
      <c r="I214" s="2114"/>
    </row>
    <row r="215" spans="2:9" ht="201.75" customHeight="1">
      <c r="B215" s="1980"/>
      <c r="C215" s="2022"/>
      <c r="D215" s="1865"/>
      <c r="E215" s="1865"/>
      <c r="F215" s="1865"/>
      <c r="G215" s="1865"/>
      <c r="H215" s="1865"/>
      <c r="I215" s="2114"/>
    </row>
    <row r="216" spans="2:9" ht="131.25" customHeight="1">
      <c r="B216" s="1980"/>
      <c r="C216" s="2022"/>
      <c r="D216" s="1865"/>
      <c r="E216" s="1865"/>
      <c r="F216" s="1865"/>
      <c r="G216" s="1865"/>
      <c r="H216" s="1865"/>
      <c r="I216" s="2114"/>
    </row>
    <row r="217" spans="2:9" ht="203.25" customHeight="1">
      <c r="B217" s="1980"/>
      <c r="C217" s="2022"/>
      <c r="D217" s="1865"/>
      <c r="E217" s="1865"/>
      <c r="F217" s="1865"/>
      <c r="G217" s="1865"/>
      <c r="H217" s="1865"/>
      <c r="I217" s="2114"/>
    </row>
    <row r="218" spans="2:9" ht="19.5" customHeight="1">
      <c r="B218" s="1980"/>
      <c r="C218" s="2022"/>
      <c r="D218" s="1865"/>
      <c r="E218" s="1865"/>
      <c r="F218" s="1865"/>
      <c r="G218" s="1865"/>
      <c r="H218" s="1865"/>
      <c r="I218" s="2114"/>
    </row>
    <row r="219" spans="2:9" ht="19.5" customHeight="1">
      <c r="B219" s="1980"/>
      <c r="C219" s="2022"/>
      <c r="D219" s="1865"/>
      <c r="E219" s="1865"/>
      <c r="F219" s="1865"/>
      <c r="G219" s="1865"/>
      <c r="H219" s="1865"/>
      <c r="I219" s="2114"/>
    </row>
    <row r="220" spans="2:9" ht="19.5" customHeight="1">
      <c r="B220" s="1980"/>
      <c r="C220" s="2022"/>
      <c r="D220" s="1865"/>
      <c r="E220" s="1865"/>
      <c r="F220" s="1865"/>
      <c r="G220" s="1865"/>
      <c r="H220" s="1865"/>
      <c r="I220" s="2114"/>
    </row>
    <row r="221" spans="2:9" ht="19.5" customHeight="1">
      <c r="B221" s="2000"/>
      <c r="C221" s="2115"/>
      <c r="D221" s="2116"/>
      <c r="E221" s="2116"/>
      <c r="F221" s="2116"/>
      <c r="G221" s="2116"/>
      <c r="H221" s="2116"/>
      <c r="I221" s="2117"/>
    </row>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62">
    <mergeCell ref="B193:B201"/>
    <mergeCell ref="C193:I201"/>
    <mergeCell ref="B202:B211"/>
    <mergeCell ref="C202:I211"/>
    <mergeCell ref="B212:B221"/>
    <mergeCell ref="C212:I221"/>
    <mergeCell ref="B176:B180"/>
    <mergeCell ref="C176:H180"/>
    <mergeCell ref="B181:B184"/>
    <mergeCell ref="C181:I184"/>
    <mergeCell ref="B185:B192"/>
    <mergeCell ref="C185:I192"/>
    <mergeCell ref="B154:B163"/>
    <mergeCell ref="C154:G163"/>
    <mergeCell ref="B165:B170"/>
    <mergeCell ref="C165:I170"/>
    <mergeCell ref="B171:B175"/>
    <mergeCell ref="C171:I175"/>
    <mergeCell ref="C130:G134"/>
    <mergeCell ref="B133:B135"/>
    <mergeCell ref="B136:B145"/>
    <mergeCell ref="C136:G144"/>
    <mergeCell ref="B146:B153"/>
    <mergeCell ref="C146:G153"/>
    <mergeCell ref="B113:B119"/>
    <mergeCell ref="C113:H119"/>
    <mergeCell ref="B120:B125"/>
    <mergeCell ref="C120:H125"/>
    <mergeCell ref="B126:B128"/>
    <mergeCell ref="C126:G128"/>
    <mergeCell ref="B108:B112"/>
    <mergeCell ref="C108:H112"/>
    <mergeCell ref="B74:B76"/>
    <mergeCell ref="B77:B83"/>
    <mergeCell ref="C77:I82"/>
    <mergeCell ref="B84:B90"/>
    <mergeCell ref="C84:I90"/>
    <mergeCell ref="C91:I91"/>
    <mergeCell ref="B92:B97"/>
    <mergeCell ref="C92:I97"/>
    <mergeCell ref="B98:B106"/>
    <mergeCell ref="C98:I106"/>
    <mergeCell ref="B107:I107"/>
    <mergeCell ref="B54:B60"/>
    <mergeCell ref="C54:I59"/>
    <mergeCell ref="B61:B66"/>
    <mergeCell ref="C61:I66"/>
    <mergeCell ref="B67:B73"/>
    <mergeCell ref="C67:I73"/>
    <mergeCell ref="F15:H15"/>
    <mergeCell ref="F17:I17"/>
    <mergeCell ref="B23:B24"/>
    <mergeCell ref="C23:C24"/>
    <mergeCell ref="D23:D24"/>
    <mergeCell ref="E23:E24"/>
    <mergeCell ref="B1:I1"/>
    <mergeCell ref="B7:E7"/>
    <mergeCell ref="F7:I7"/>
    <mergeCell ref="B11:B12"/>
    <mergeCell ref="C11:C12"/>
    <mergeCell ref="D11:D12"/>
    <mergeCell ref="E11:E12"/>
  </mergeCells>
  <pageMargins left="0.7" right="0.7" top="0.75" bottom="0.75" header="0" footer="0"/>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5D940-78DF-4875-AE33-A61F30E8F8C6}">
  <sheetPr codeName="Hoja194">
    <tabColor rgb="FFFFFF00"/>
    <pageSetUpPr fitToPage="1"/>
  </sheetPr>
  <dimension ref="B1:I1084"/>
  <sheetViews>
    <sheetView showGridLines="0" workbookViewId="0">
      <selection activeCell="L26" sqref="L26"/>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v>46335</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1908</v>
      </c>
      <c r="D8" s="141" t="s">
        <v>1908</v>
      </c>
      <c r="E8" s="141" t="s">
        <v>2080</v>
      </c>
      <c r="F8" s="13" t="s">
        <v>1638</v>
      </c>
      <c r="G8" s="8"/>
      <c r="H8" s="9"/>
      <c r="I8" s="9"/>
    </row>
    <row r="9" spans="2:9" ht="14.25" customHeight="1">
      <c r="B9" s="6" t="s">
        <v>1639</v>
      </c>
      <c r="C9" s="137" t="s">
        <v>2036</v>
      </c>
      <c r="D9" s="137" t="s">
        <v>2036</v>
      </c>
      <c r="E9" s="137" t="s">
        <v>2121</v>
      </c>
      <c r="F9" s="13" t="s">
        <v>1642</v>
      </c>
      <c r="G9" s="96">
        <v>0</v>
      </c>
      <c r="H9" s="96">
        <v>0</v>
      </c>
      <c r="I9" s="96">
        <v>0</v>
      </c>
    </row>
    <row r="10" spans="2:9" ht="14.25" customHeight="1">
      <c r="B10" s="10" t="s">
        <v>56</v>
      </c>
      <c r="C10" s="142"/>
      <c r="D10" s="142"/>
      <c r="E10" s="142"/>
      <c r="F10" s="13" t="s">
        <v>1643</v>
      </c>
      <c r="G10" s="1465">
        <v>0.46</v>
      </c>
      <c r="H10" s="1465">
        <v>0.4</v>
      </c>
      <c r="I10" s="1465">
        <v>0.46</v>
      </c>
    </row>
    <row r="11" spans="2:9" ht="14.25" customHeight="1">
      <c r="B11" s="1976" t="s">
        <v>1644</v>
      </c>
      <c r="C11" s="1977">
        <v>546</v>
      </c>
      <c r="D11" s="1977">
        <v>1353</v>
      </c>
      <c r="E11" s="1977">
        <v>2499</v>
      </c>
      <c r="F11" s="6" t="s">
        <v>1645</v>
      </c>
      <c r="G11" s="1465">
        <v>0.5</v>
      </c>
      <c r="H11" s="1465">
        <v>0.3</v>
      </c>
      <c r="I11" s="1465">
        <v>0.55000000000000004</v>
      </c>
    </row>
    <row r="12" spans="2:9" ht="14.25" customHeight="1">
      <c r="B12" s="1976"/>
      <c r="C12" s="1977"/>
      <c r="D12" s="1977"/>
      <c r="E12" s="1977"/>
      <c r="F12" s="6" t="s">
        <v>1646</v>
      </c>
      <c r="G12" s="691">
        <v>8.5</v>
      </c>
      <c r="H12" s="691">
        <v>8.1999999999999993</v>
      </c>
      <c r="I12" s="691">
        <v>8.3000000000000007</v>
      </c>
    </row>
    <row r="13" spans="2:9" ht="14.25" customHeight="1">
      <c r="B13" s="6" t="s">
        <v>1647</v>
      </c>
      <c r="C13" s="8"/>
      <c r="D13" s="8"/>
      <c r="E13" s="8"/>
      <c r="F13" s="6" t="s">
        <v>1648</v>
      </c>
      <c r="G13" s="691">
        <v>64.400000000000006</v>
      </c>
      <c r="H13" s="691"/>
      <c r="I13" s="691">
        <v>62.2</v>
      </c>
    </row>
    <row r="14" spans="2:9" ht="14.25" customHeight="1">
      <c r="B14" s="7">
        <v>1</v>
      </c>
      <c r="C14" s="7">
        <v>3</v>
      </c>
      <c r="D14" s="7">
        <v>3</v>
      </c>
      <c r="E14" s="7">
        <v>4</v>
      </c>
      <c r="F14" s="6" t="s">
        <v>1649</v>
      </c>
      <c r="G14" s="138">
        <v>1.9599999999999999E-3</v>
      </c>
      <c r="H14" s="138"/>
      <c r="I14" s="138">
        <v>2E-3</v>
      </c>
    </row>
    <row r="15" spans="2:9" ht="14.25" customHeight="1">
      <c r="B15" s="7">
        <v>2</v>
      </c>
      <c r="C15" s="7">
        <v>3</v>
      </c>
      <c r="D15" s="7">
        <v>3</v>
      </c>
      <c r="E15" s="7">
        <v>4</v>
      </c>
      <c r="F15" s="1990" t="s">
        <v>1650</v>
      </c>
      <c r="G15" s="1990"/>
      <c r="H15" s="1990"/>
      <c r="I15" s="12">
        <f>+G16+H16+I16</f>
        <v>8232</v>
      </c>
    </row>
    <row r="16" spans="2:9" ht="14.25" customHeight="1">
      <c r="B16" s="7">
        <v>3</v>
      </c>
      <c r="C16" s="7">
        <v>2</v>
      </c>
      <c r="D16" s="7">
        <v>3</v>
      </c>
      <c r="E16" s="7">
        <v>4</v>
      </c>
      <c r="F16" s="4" t="s">
        <v>1651</v>
      </c>
      <c r="G16" s="14">
        <v>8232</v>
      </c>
      <c r="H16" s="14"/>
      <c r="I16" s="11"/>
    </row>
    <row r="17" spans="2:9" ht="14.25" customHeight="1">
      <c r="B17" s="7">
        <v>4</v>
      </c>
      <c r="C17" s="7">
        <v>1</v>
      </c>
      <c r="D17" s="7">
        <v>2</v>
      </c>
      <c r="E17" s="7">
        <v>1</v>
      </c>
      <c r="F17" s="1975" t="s">
        <v>703</v>
      </c>
      <c r="G17" s="1975"/>
      <c r="H17" s="1975"/>
      <c r="I17" s="1975"/>
    </row>
    <row r="18" spans="2:9" ht="14.25" customHeight="1">
      <c r="B18" s="7">
        <v>5</v>
      </c>
      <c r="C18" s="7">
        <v>2</v>
      </c>
      <c r="D18" s="7">
        <v>3</v>
      </c>
      <c r="E18" s="7">
        <v>1</v>
      </c>
      <c r="F18" s="6" t="s">
        <v>1653</v>
      </c>
      <c r="G18" s="97" t="s">
        <v>2122</v>
      </c>
      <c r="H18" s="97" t="s">
        <v>1809</v>
      </c>
      <c r="I18" s="97" t="s">
        <v>1911</v>
      </c>
    </row>
    <row r="19" spans="2:9" ht="14.25" customHeight="1">
      <c r="B19" s="7">
        <v>6</v>
      </c>
      <c r="C19" s="7">
        <v>2</v>
      </c>
      <c r="D19" s="7">
        <v>2</v>
      </c>
      <c r="E19" s="7">
        <v>2</v>
      </c>
      <c r="F19" s="6" t="s">
        <v>1657</v>
      </c>
      <c r="G19" s="691">
        <v>11</v>
      </c>
      <c r="H19" s="691">
        <v>11</v>
      </c>
      <c r="I19" s="691">
        <v>11</v>
      </c>
    </row>
    <row r="20" spans="2:9" ht="14.25" customHeight="1">
      <c r="B20" s="7">
        <v>7</v>
      </c>
      <c r="C20" s="7">
        <v>1</v>
      </c>
      <c r="D20" s="7">
        <v>3</v>
      </c>
      <c r="E20" s="7">
        <v>3</v>
      </c>
      <c r="F20" s="6" t="s">
        <v>1658</v>
      </c>
      <c r="G20" s="691">
        <v>12</v>
      </c>
      <c r="H20" s="691">
        <v>12</v>
      </c>
      <c r="I20" s="691">
        <v>12</v>
      </c>
    </row>
    <row r="21" spans="2:9" ht="14.25" customHeight="1">
      <c r="B21" s="7">
        <v>8</v>
      </c>
      <c r="C21" s="7">
        <v>2</v>
      </c>
      <c r="D21" s="7">
        <v>3</v>
      </c>
      <c r="E21" s="7">
        <v>4</v>
      </c>
      <c r="F21" s="6" t="s">
        <v>1659</v>
      </c>
      <c r="G21" s="691">
        <v>16</v>
      </c>
      <c r="H21" s="691">
        <v>16</v>
      </c>
      <c r="I21" s="691">
        <v>16</v>
      </c>
    </row>
    <row r="22" spans="2:9" ht="14.25" customHeight="1">
      <c r="B22" s="7">
        <v>9</v>
      </c>
      <c r="C22" s="7">
        <v>2</v>
      </c>
      <c r="D22" s="7">
        <v>3</v>
      </c>
      <c r="E22" s="7">
        <v>3</v>
      </c>
      <c r="F22" s="6" t="s">
        <v>1660</v>
      </c>
      <c r="G22" s="691">
        <v>7.27</v>
      </c>
      <c r="H22" s="691">
        <v>7.33</v>
      </c>
      <c r="I22" s="691">
        <v>7.06</v>
      </c>
    </row>
    <row r="23" spans="2:9" ht="20.25" customHeight="1">
      <c r="B23" s="1976" t="s">
        <v>476</v>
      </c>
      <c r="C23" s="1991" t="s">
        <v>1865</v>
      </c>
      <c r="D23" s="1991" t="s">
        <v>1865</v>
      </c>
      <c r="E23" s="1991" t="s">
        <v>1865</v>
      </c>
      <c r="F23" s="13" t="s">
        <v>1662</v>
      </c>
      <c r="G23" s="691">
        <v>615</v>
      </c>
      <c r="H23" s="691">
        <v>560</v>
      </c>
      <c r="I23" s="691">
        <v>647</v>
      </c>
    </row>
    <row r="24" spans="2:9" ht="14.25" customHeight="1">
      <c r="B24" s="1976"/>
      <c r="C24" s="1991"/>
      <c r="D24" s="1991"/>
      <c r="E24" s="1991"/>
      <c r="F24" s="6" t="s">
        <v>1663</v>
      </c>
      <c r="G24" s="691">
        <v>5.0599999999999996</v>
      </c>
      <c r="H24" s="691">
        <v>1.71</v>
      </c>
      <c r="I24" s="691">
        <v>4.38</v>
      </c>
    </row>
    <row r="25" spans="2:9" ht="27.75" customHeight="1">
      <c r="B25" s="7" t="s">
        <v>1664</v>
      </c>
      <c r="C25" s="823" t="s">
        <v>1665</v>
      </c>
      <c r="D25" s="823" t="s">
        <v>1665</v>
      </c>
      <c r="E25" s="823" t="s">
        <v>1665</v>
      </c>
      <c r="F25" s="6" t="s">
        <v>1666</v>
      </c>
      <c r="G25" s="691">
        <v>420</v>
      </c>
      <c r="H25" s="691">
        <v>425</v>
      </c>
      <c r="I25" s="691">
        <v>350</v>
      </c>
    </row>
    <row r="26" spans="2:9" ht="14.25" customHeight="1">
      <c r="B26" s="7"/>
      <c r="C26" s="824"/>
      <c r="D26" s="7"/>
      <c r="E26" s="7"/>
      <c r="F26" s="6" t="s">
        <v>1667</v>
      </c>
      <c r="G26" s="1466">
        <v>1044</v>
      </c>
      <c r="H26" s="1466">
        <v>1018</v>
      </c>
      <c r="I26" s="1466">
        <v>1020</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1673</v>
      </c>
      <c r="D29" s="206" t="s">
        <v>2040</v>
      </c>
      <c r="E29" s="206" t="s">
        <v>2040</v>
      </c>
      <c r="F29" s="4" t="s">
        <v>1676</v>
      </c>
      <c r="G29" s="7" t="s">
        <v>1677</v>
      </c>
      <c r="H29" s="7" t="s">
        <v>1677</v>
      </c>
      <c r="I29" s="7" t="s">
        <v>1677</v>
      </c>
    </row>
    <row r="30" spans="2:9" ht="14.25" customHeight="1">
      <c r="B30" s="15" t="s">
        <v>1679</v>
      </c>
      <c r="C30" s="11" t="s">
        <v>1680</v>
      </c>
      <c r="D30" s="11" t="s">
        <v>1681</v>
      </c>
      <c r="E30" s="11" t="s">
        <v>1681</v>
      </c>
      <c r="F30" s="4" t="s">
        <v>1682</v>
      </c>
      <c r="G30" s="7">
        <v>116</v>
      </c>
      <c r="H30" s="7">
        <v>121</v>
      </c>
      <c r="I30" s="7">
        <v>122</v>
      </c>
    </row>
    <row r="31" spans="2:9" ht="14.25" customHeight="1">
      <c r="B31" s="15" t="s">
        <v>1683</v>
      </c>
      <c r="C31" s="6"/>
      <c r="D31" s="100"/>
      <c r="E31" s="100"/>
      <c r="F31" s="4" t="s">
        <v>1684</v>
      </c>
      <c r="G31" s="7">
        <v>2613</v>
      </c>
      <c r="H31" s="7">
        <v>2590</v>
      </c>
      <c r="I31" s="7">
        <v>2587</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2.2999999999999998</v>
      </c>
      <c r="H33" s="7">
        <v>3.2</v>
      </c>
      <c r="I33" s="7">
        <v>2.5299999999999998</v>
      </c>
    </row>
    <row r="34" spans="2:9" ht="14.25" customHeight="1">
      <c r="B34" s="15"/>
      <c r="C34" s="6"/>
      <c r="D34" s="6"/>
      <c r="E34" s="6"/>
      <c r="F34" s="4" t="s">
        <v>1688</v>
      </c>
      <c r="G34" s="6"/>
      <c r="H34" s="6"/>
      <c r="I34" s="6"/>
    </row>
    <row r="35" spans="2:9" ht="14.25" customHeight="1">
      <c r="B35" s="15"/>
      <c r="C35" s="6"/>
      <c r="D35" s="6"/>
      <c r="E35" s="6"/>
      <c r="F35" s="4" t="s">
        <v>1676</v>
      </c>
      <c r="G35" s="7" t="s">
        <v>1913</v>
      </c>
      <c r="H35" s="7" t="s">
        <v>1913</v>
      </c>
      <c r="I35" s="7" t="s">
        <v>1913</v>
      </c>
    </row>
    <row r="36" spans="2:9" ht="14.25" customHeight="1">
      <c r="B36" s="15"/>
      <c r="C36" s="6"/>
      <c r="D36" s="6"/>
      <c r="E36" s="6"/>
      <c r="F36" s="4" t="s">
        <v>1682</v>
      </c>
      <c r="G36" s="7">
        <v>113</v>
      </c>
      <c r="H36" s="7">
        <v>112</v>
      </c>
      <c r="I36" s="7">
        <v>102</v>
      </c>
    </row>
    <row r="37" spans="2:9" ht="14.25" customHeight="1">
      <c r="B37" s="15" t="s">
        <v>1690</v>
      </c>
      <c r="C37" s="6"/>
      <c r="D37" s="6"/>
      <c r="E37" s="6"/>
      <c r="F37" s="4" t="s">
        <v>1684</v>
      </c>
      <c r="G37" s="7">
        <v>2994</v>
      </c>
      <c r="H37" s="7">
        <v>3030</v>
      </c>
      <c r="I37" s="7">
        <v>3035</v>
      </c>
    </row>
    <row r="38" spans="2:9" ht="14.25" customHeight="1">
      <c r="B38" s="6"/>
      <c r="C38" s="6"/>
      <c r="D38" s="6"/>
      <c r="E38" s="6"/>
      <c r="F38" s="4" t="s">
        <v>1685</v>
      </c>
      <c r="G38" s="7" t="s">
        <v>1952</v>
      </c>
      <c r="H38" s="7" t="s">
        <v>2123</v>
      </c>
      <c r="I38" s="7" t="s">
        <v>2123</v>
      </c>
    </row>
    <row r="39" spans="2:9" ht="14.25" customHeight="1">
      <c r="B39" s="6"/>
      <c r="C39" s="173"/>
      <c r="D39" s="173"/>
      <c r="E39" s="173"/>
      <c r="F39" s="4" t="s">
        <v>1692</v>
      </c>
      <c r="G39" s="6"/>
      <c r="H39" s="6"/>
      <c r="I39" s="6"/>
    </row>
    <row r="40" spans="2:9" ht="14.25" customHeight="1">
      <c r="B40" s="99" t="s">
        <v>1693</v>
      </c>
      <c r="C40" s="1571"/>
      <c r="D40" s="1571"/>
      <c r="E40" s="1571"/>
      <c r="F40" s="954" t="s">
        <v>1676</v>
      </c>
      <c r="G40" s="7" t="s">
        <v>1694</v>
      </c>
      <c r="H40" s="7" t="s">
        <v>1694</v>
      </c>
      <c r="I40" s="7" t="s">
        <v>1694</v>
      </c>
    </row>
    <row r="41" spans="2:9" ht="14.25" customHeight="1">
      <c r="B41" s="102" t="s">
        <v>44</v>
      </c>
      <c r="C41" s="1586" t="s">
        <v>2087</v>
      </c>
      <c r="D41" s="1586" t="s">
        <v>2087</v>
      </c>
      <c r="E41" s="1586" t="s">
        <v>2087</v>
      </c>
      <c r="F41" s="954" t="s">
        <v>1676</v>
      </c>
      <c r="G41" s="7" t="s">
        <v>1867</v>
      </c>
      <c r="H41" s="7" t="s">
        <v>1697</v>
      </c>
      <c r="I41" s="7" t="s">
        <v>1697</v>
      </c>
    </row>
    <row r="42" spans="2:9" ht="14.25" customHeight="1">
      <c r="B42" s="102" t="s">
        <v>1698</v>
      </c>
      <c r="C42" s="1587" t="s">
        <v>1699</v>
      </c>
      <c r="D42" s="1587" t="s">
        <v>1699</v>
      </c>
      <c r="E42" s="1587" t="s">
        <v>1699</v>
      </c>
      <c r="F42" s="954" t="s">
        <v>1682</v>
      </c>
      <c r="G42" s="7">
        <v>64</v>
      </c>
      <c r="H42" s="7">
        <v>67</v>
      </c>
      <c r="I42" s="7">
        <v>66</v>
      </c>
    </row>
    <row r="43" spans="2:9" ht="14.25" customHeight="1">
      <c r="B43" s="102" t="s">
        <v>45</v>
      </c>
      <c r="C43" s="1580" t="s">
        <v>2088</v>
      </c>
      <c r="D43" s="1580" t="s">
        <v>2088</v>
      </c>
      <c r="E43" s="1580" t="s">
        <v>2088</v>
      </c>
      <c r="F43" s="954" t="s">
        <v>1682</v>
      </c>
      <c r="G43" s="7">
        <v>43</v>
      </c>
      <c r="H43" s="7">
        <v>67</v>
      </c>
      <c r="I43" s="7">
        <v>59</v>
      </c>
    </row>
    <row r="44" spans="2:9" ht="15.75">
      <c r="B44" s="43" t="s">
        <v>1702</v>
      </c>
      <c r="C44" s="1577"/>
      <c r="D44" s="1586"/>
      <c r="E44" s="1586"/>
      <c r="F44" s="954" t="s">
        <v>1704</v>
      </c>
      <c r="G44" s="7" t="s">
        <v>1705</v>
      </c>
      <c r="H44" s="7" t="s">
        <v>1705</v>
      </c>
      <c r="I44" s="7" t="s">
        <v>1705</v>
      </c>
    </row>
    <row r="45" spans="2:9" ht="14.25" customHeight="1">
      <c r="B45" s="956" t="s">
        <v>1706</v>
      </c>
      <c r="C45" s="1588"/>
      <c r="D45" s="125"/>
      <c r="E45" s="125"/>
      <c r="F45" s="142" t="s">
        <v>1708</v>
      </c>
      <c r="G45" s="6"/>
      <c r="H45" s="6"/>
      <c r="I45" s="6"/>
    </row>
    <row r="46" spans="2:9" ht="14.25" customHeight="1">
      <c r="B46" s="102" t="s">
        <v>1709</v>
      </c>
      <c r="C46" s="1589">
        <v>138000</v>
      </c>
      <c r="D46" s="1580"/>
      <c r="E46" s="1589">
        <v>171122</v>
      </c>
      <c r="F46" s="954" t="s">
        <v>1710</v>
      </c>
      <c r="G46" s="59" t="s">
        <v>1869</v>
      </c>
      <c r="H46" s="59" t="s">
        <v>1472</v>
      </c>
      <c r="I46" s="59" t="s">
        <v>1869</v>
      </c>
    </row>
    <row r="47" spans="2:9" ht="14.25" customHeight="1">
      <c r="B47" s="102" t="s">
        <v>44</v>
      </c>
      <c r="C47" s="1573"/>
      <c r="D47" s="1586"/>
      <c r="E47" s="1586"/>
      <c r="F47" s="973" t="s">
        <v>1682</v>
      </c>
      <c r="G47" s="972"/>
      <c r="H47" s="972">
        <v>125</v>
      </c>
      <c r="I47" s="972"/>
    </row>
    <row r="48" spans="2:9" ht="14.25" customHeight="1">
      <c r="B48" s="102" t="s">
        <v>1698</v>
      </c>
      <c r="C48" s="7"/>
      <c r="D48" s="125"/>
      <c r="E48" s="125"/>
      <c r="F48" s="973" t="s">
        <v>1684</v>
      </c>
      <c r="G48" s="972"/>
      <c r="H48" s="972">
        <v>1240</v>
      </c>
      <c r="I48" s="972"/>
    </row>
    <row r="49" spans="2:9" ht="14.25" customHeight="1">
      <c r="B49" s="102" t="s">
        <v>45</v>
      </c>
      <c r="C49" s="1588"/>
      <c r="D49" s="1580"/>
      <c r="E49" s="1580"/>
      <c r="F49" s="954" t="s">
        <v>1711</v>
      </c>
      <c r="G49" s="966">
        <v>28</v>
      </c>
      <c r="H49" s="966">
        <v>24.7</v>
      </c>
      <c r="I49" s="966">
        <v>29</v>
      </c>
    </row>
    <row r="50" spans="2:9" ht="14.25" customHeight="1">
      <c r="B50" s="102" t="s">
        <v>1702</v>
      </c>
      <c r="C50" s="1590"/>
      <c r="D50" s="7"/>
      <c r="E50" s="955"/>
      <c r="F50" s="954" t="s">
        <v>1712</v>
      </c>
      <c r="G50" s="7">
        <v>28</v>
      </c>
      <c r="H50" s="7"/>
      <c r="I50" s="7">
        <v>29</v>
      </c>
    </row>
    <row r="51" spans="2:9" ht="14.25" customHeight="1">
      <c r="B51" s="60" t="s">
        <v>1706</v>
      </c>
      <c r="C51" s="1591"/>
      <c r="D51" s="1592"/>
      <c r="E51" s="1593"/>
      <c r="F51" s="954" t="s">
        <v>1713</v>
      </c>
      <c r="G51" s="7">
        <v>19</v>
      </c>
      <c r="H51" s="7">
        <v>19.5</v>
      </c>
      <c r="I51" s="7">
        <v>18</v>
      </c>
    </row>
    <row r="52" spans="2:9" ht="14.25" customHeight="1">
      <c r="B52" s="6" t="s">
        <v>1709</v>
      </c>
      <c r="C52" s="1538"/>
      <c r="D52" s="1483"/>
      <c r="E52" s="1581"/>
      <c r="F52" s="1485" t="s">
        <v>1714</v>
      </c>
      <c r="G52" s="59">
        <v>5</v>
      </c>
      <c r="H52" s="59">
        <v>5</v>
      </c>
      <c r="I52" s="59">
        <v>5</v>
      </c>
    </row>
    <row r="53" spans="2:9" ht="14.25" customHeight="1">
      <c r="B53" s="136" t="s">
        <v>1715</v>
      </c>
      <c r="C53" s="1480"/>
      <c r="D53" s="1481"/>
      <c r="E53" s="1481"/>
      <c r="F53" s="1481"/>
      <c r="G53" s="1481"/>
      <c r="H53" s="1481"/>
      <c r="I53" s="1482"/>
    </row>
    <row r="54" spans="2:9" ht="15" customHeight="1">
      <c r="B54" s="1992" t="s">
        <v>1634</v>
      </c>
      <c r="C54" s="1994" t="s">
        <v>2124</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1954</v>
      </c>
      <c r="D61" s="2061"/>
      <c r="E61" s="2061"/>
      <c r="F61" s="2061"/>
      <c r="G61" s="2061"/>
      <c r="H61" s="2061"/>
      <c r="I61" s="2062"/>
    </row>
    <row r="62" spans="2:9" ht="25.5" customHeight="1">
      <c r="B62" s="1980"/>
      <c r="C62" s="2063"/>
      <c r="D62" s="2064"/>
      <c r="E62" s="2064"/>
      <c r="F62" s="2064"/>
      <c r="G62" s="2064"/>
      <c r="H62" s="2064"/>
      <c r="I62" s="2065"/>
    </row>
    <row r="63" spans="2:9" ht="25.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1955</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t="s">
        <v>1956</v>
      </c>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2125</v>
      </c>
      <c r="D77" s="1982"/>
      <c r="E77" s="1982"/>
      <c r="F77" s="1982"/>
      <c r="G77" s="1982"/>
      <c r="H77" s="1982"/>
      <c r="I77" s="1983"/>
    </row>
    <row r="78" spans="2:9" ht="39.75" customHeight="1">
      <c r="B78" s="1979"/>
      <c r="C78" s="1984"/>
      <c r="D78" s="1985"/>
      <c r="E78" s="1985"/>
      <c r="F78" s="1985"/>
      <c r="G78" s="1985"/>
      <c r="H78" s="1985"/>
      <c r="I78" s="1986"/>
    </row>
    <row r="79" spans="2:9" ht="99.75" customHeight="1">
      <c r="B79" s="1979"/>
      <c r="C79" s="1984"/>
      <c r="D79" s="1985"/>
      <c r="E79" s="1985"/>
      <c r="F79" s="1985"/>
      <c r="G79" s="1985"/>
      <c r="H79" s="1985"/>
      <c r="I79" s="1986"/>
    </row>
    <row r="80" spans="2:9" ht="45.7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2126</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12"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2127</v>
      </c>
      <c r="D91" s="2014"/>
      <c r="E91" s="2014"/>
      <c r="F91" s="2014"/>
      <c r="G91" s="2014"/>
      <c r="H91" s="2014"/>
      <c r="I91" s="2015"/>
    </row>
    <row r="92" spans="2:9" ht="19.5" customHeight="1">
      <c r="B92" s="1993" t="s">
        <v>1669</v>
      </c>
      <c r="C92" s="1981"/>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19.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2113</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16.5" customHeight="1">
      <c r="B108" s="1980" t="s">
        <v>1634</v>
      </c>
      <c r="C108" s="1502" t="s">
        <v>2128</v>
      </c>
      <c r="D108" s="1610"/>
      <c r="E108" s="1610"/>
      <c r="F108" s="1610"/>
      <c r="G108" s="1610"/>
      <c r="H108" s="1610"/>
      <c r="I108" s="1509"/>
    </row>
    <row r="109" spans="2:9" ht="16.5" customHeight="1">
      <c r="B109" s="1980"/>
      <c r="C109" s="1502" t="s">
        <v>1829</v>
      </c>
      <c r="D109" s="1502"/>
      <c r="E109" s="1502"/>
      <c r="F109" s="1502"/>
      <c r="G109" s="1502"/>
      <c r="H109" s="1502"/>
      <c r="I109" s="1509"/>
    </row>
    <row r="110" spans="2:9" ht="16.5" customHeight="1">
      <c r="B110" s="1980"/>
      <c r="C110" s="1502" t="s">
        <v>1768</v>
      </c>
      <c r="D110" s="1502"/>
      <c r="E110" s="1502"/>
      <c r="F110" s="1502"/>
      <c r="G110" s="1502"/>
      <c r="H110" s="1502"/>
      <c r="I110" s="1509"/>
    </row>
    <row r="111" spans="2:9" ht="16.5" customHeight="1">
      <c r="B111" s="1980"/>
      <c r="C111" s="1558" t="s">
        <v>2129</v>
      </c>
      <c r="D111" s="1502"/>
      <c r="E111" s="1502"/>
      <c r="F111" s="1502"/>
      <c r="G111" s="1502"/>
      <c r="H111" s="1502"/>
      <c r="I111" s="1509"/>
    </row>
    <row r="112" spans="2:9" ht="16.5" customHeight="1">
      <c r="B112" s="2000"/>
      <c r="C112" s="1612"/>
      <c r="D112" s="1503"/>
      <c r="E112" s="1503"/>
      <c r="F112" s="1503"/>
      <c r="G112" s="1503"/>
      <c r="H112" s="1503"/>
      <c r="I112" s="1510"/>
    </row>
    <row r="113" spans="2:9" ht="16.5" customHeight="1">
      <c r="B113" s="1980" t="s">
        <v>1717</v>
      </c>
      <c r="C113" s="1613"/>
      <c r="D113" s="1610"/>
      <c r="E113" s="1610"/>
      <c r="F113" s="1610"/>
      <c r="G113" s="1610"/>
      <c r="H113" s="1610"/>
      <c r="I113" s="1516"/>
    </row>
    <row r="114" spans="2:9" ht="16.5" customHeight="1">
      <c r="B114" s="1980"/>
      <c r="C114" s="1611"/>
      <c r="D114" s="1502"/>
      <c r="E114" s="1502"/>
      <c r="F114" s="1502"/>
      <c r="G114" s="1502"/>
      <c r="H114" s="1502"/>
      <c r="I114" s="1516"/>
    </row>
    <row r="115" spans="2:9" ht="16.5" customHeight="1">
      <c r="B115" s="1980"/>
      <c r="C115" s="1611" t="s">
        <v>2130</v>
      </c>
      <c r="D115" s="1502"/>
      <c r="E115" s="1502"/>
      <c r="F115" s="1502"/>
      <c r="G115" s="1502"/>
      <c r="H115" s="1502"/>
      <c r="I115" s="1516"/>
    </row>
    <row r="116" spans="2:9" ht="16.5" customHeight="1">
      <c r="B116" s="1980"/>
      <c r="C116" s="1611"/>
      <c r="D116" s="1502"/>
      <c r="E116" s="1502"/>
      <c r="F116" s="1502"/>
      <c r="G116" s="1502"/>
      <c r="H116" s="1502"/>
      <c r="I116" s="1516"/>
    </row>
    <row r="117" spans="2:9" ht="16.5" customHeight="1">
      <c r="B117" s="1980"/>
      <c r="C117" s="1611"/>
      <c r="D117" s="1502"/>
      <c r="E117" s="1502"/>
      <c r="F117" s="1502"/>
      <c r="G117" s="1502"/>
      <c r="H117" s="1502"/>
      <c r="I117" s="1516"/>
    </row>
    <row r="118" spans="2:9" ht="16.5" customHeight="1">
      <c r="B118" s="1980"/>
      <c r="C118" s="1611"/>
      <c r="D118" s="1502"/>
      <c r="E118" s="1502"/>
      <c r="F118" s="1502"/>
      <c r="G118" s="1502"/>
      <c r="H118" s="1502"/>
      <c r="I118" s="1516"/>
    </row>
    <row r="119" spans="2:9" ht="16.5" customHeight="1">
      <c r="B119" s="2000"/>
      <c r="C119" s="1612"/>
      <c r="D119" s="1503"/>
      <c r="E119" s="1503"/>
      <c r="F119" s="1503"/>
      <c r="G119" s="1503"/>
      <c r="H119" s="1503"/>
      <c r="I119" s="1521"/>
    </row>
    <row r="120" spans="2:9" ht="16.5" customHeight="1">
      <c r="B120" s="2001" t="s">
        <v>1741</v>
      </c>
      <c r="C120" s="1502" t="s">
        <v>2131</v>
      </c>
      <c r="D120" s="1610"/>
      <c r="E120" s="1610"/>
      <c r="F120" s="1610"/>
      <c r="G120" s="1610"/>
      <c r="H120" s="1610"/>
      <c r="I120" s="1516"/>
    </row>
    <row r="121" spans="2:9" ht="16.5" customHeight="1">
      <c r="B121" s="2001"/>
      <c r="C121" s="1502" t="s">
        <v>2132</v>
      </c>
      <c r="D121" s="1502"/>
      <c r="E121" s="1502"/>
      <c r="F121" s="1502"/>
      <c r="G121" s="1502"/>
      <c r="H121" s="1502"/>
      <c r="I121" s="1516"/>
    </row>
    <row r="122" spans="2:9" ht="16.5" customHeight="1">
      <c r="B122" s="2001"/>
      <c r="C122" s="1502" t="s">
        <v>2133</v>
      </c>
      <c r="D122" s="1502"/>
      <c r="E122" s="1502"/>
      <c r="F122" s="1502"/>
      <c r="G122" s="1502"/>
      <c r="H122" s="1502"/>
      <c r="I122" s="1516"/>
    </row>
    <row r="123" spans="2:9" ht="16.5" customHeight="1">
      <c r="B123" s="2001"/>
      <c r="C123" s="1502" t="s">
        <v>2134</v>
      </c>
      <c r="D123" s="1502"/>
      <c r="E123" s="1502"/>
      <c r="F123" s="1502"/>
      <c r="G123" s="1502"/>
      <c r="H123" s="1502"/>
      <c r="I123" s="1516"/>
    </row>
    <row r="124" spans="2:9" ht="16.5" customHeight="1">
      <c r="B124" s="2001"/>
      <c r="C124" s="1502" t="s">
        <v>2135</v>
      </c>
      <c r="D124" s="1502"/>
      <c r="E124" s="1502"/>
      <c r="F124" s="1502"/>
      <c r="G124" s="1502"/>
      <c r="H124" s="1502"/>
      <c r="I124" s="1505"/>
    </row>
    <row r="125" spans="2:9" ht="16.5" customHeight="1">
      <c r="B125" s="2001"/>
      <c r="C125" s="1612"/>
      <c r="D125" s="1503"/>
      <c r="E125" s="1503"/>
      <c r="F125" s="1503"/>
      <c r="G125" s="1503"/>
      <c r="H125" s="1503"/>
      <c r="I125" s="1507"/>
    </row>
    <row r="126" spans="2:9" ht="16.5" customHeight="1">
      <c r="B126" s="1993" t="s">
        <v>1743</v>
      </c>
      <c r="C126" s="1614"/>
      <c r="D126" s="1610"/>
      <c r="E126" s="1610"/>
      <c r="F126" s="1610"/>
      <c r="G126" s="1610"/>
      <c r="H126" s="1522"/>
      <c r="I126" s="1523"/>
    </row>
    <row r="127" spans="2:9" ht="16.5" customHeight="1">
      <c r="B127" s="1980"/>
      <c r="C127" s="1502" t="s">
        <v>2136</v>
      </c>
      <c r="D127" s="1502"/>
      <c r="E127" s="1502"/>
      <c r="F127" s="1502"/>
      <c r="G127" s="1502"/>
      <c r="H127" s="1524"/>
      <c r="I127" s="1525"/>
    </row>
    <row r="128" spans="2:9" ht="16.5" customHeight="1">
      <c r="B128" s="2000"/>
      <c r="C128" s="1612"/>
      <c r="D128" s="1503"/>
      <c r="E128" s="1503"/>
      <c r="F128" s="1503"/>
      <c r="G128" s="1503"/>
      <c r="H128" s="1527"/>
      <c r="I128" s="1528"/>
    </row>
    <row r="129" spans="2:9" ht="16.5" customHeight="1">
      <c r="B129" s="1489"/>
      <c r="C129" s="1502"/>
      <c r="D129" s="1520"/>
      <c r="E129" s="1520"/>
      <c r="F129" s="1520"/>
      <c r="G129" s="1520"/>
      <c r="H129" s="1520"/>
      <c r="I129" s="1517"/>
    </row>
    <row r="130" spans="2:9" ht="16.5" customHeight="1">
      <c r="B130" s="1489"/>
      <c r="C130" s="1502" t="s">
        <v>2137</v>
      </c>
      <c r="D130" s="1502"/>
      <c r="E130" s="1502"/>
      <c r="F130" s="1502"/>
      <c r="G130" s="1502"/>
      <c r="H130" s="1520"/>
      <c r="I130" s="1517"/>
    </row>
    <row r="131" spans="2:9" ht="16.5" customHeight="1">
      <c r="B131" s="1489"/>
      <c r="C131" s="1502" t="s">
        <v>2138</v>
      </c>
      <c r="D131" s="1502"/>
      <c r="E131" s="1502"/>
      <c r="F131" s="1502"/>
      <c r="G131" s="1502"/>
      <c r="H131" s="1520"/>
      <c r="I131" s="1517"/>
    </row>
    <row r="132" spans="2:9" ht="16.5" customHeight="1">
      <c r="B132" s="1489"/>
      <c r="C132" s="1502" t="s">
        <v>2139</v>
      </c>
      <c r="D132" s="1502"/>
      <c r="E132" s="1502"/>
      <c r="F132" s="1502"/>
      <c r="G132" s="1502"/>
      <c r="H132" s="1520"/>
      <c r="I132" s="1517"/>
    </row>
    <row r="133" spans="2:9" ht="16.5" customHeight="1">
      <c r="B133" s="1980" t="s">
        <v>1635</v>
      </c>
      <c r="C133" s="1502" t="s">
        <v>2140</v>
      </c>
      <c r="D133" s="1502"/>
      <c r="E133" s="1502"/>
      <c r="F133" s="1502"/>
      <c r="G133" s="1502"/>
      <c r="H133" s="1511"/>
      <c r="I133" s="1512"/>
    </row>
    <row r="134" spans="2:9" ht="16.5" customHeight="1">
      <c r="B134" s="1980"/>
      <c r="C134" s="1558" t="s">
        <v>1841</v>
      </c>
      <c r="D134" s="1502"/>
      <c r="E134" s="1502"/>
      <c r="F134" s="1502"/>
      <c r="G134" s="1502"/>
      <c r="H134" s="1511"/>
      <c r="I134" s="1512"/>
    </row>
    <row r="135" spans="2:9" ht="16.5" customHeight="1">
      <c r="B135" s="2000"/>
      <c r="C135" s="1513"/>
      <c r="D135" s="1514"/>
      <c r="E135" s="1514"/>
      <c r="F135" s="1514"/>
      <c r="G135" s="1514"/>
      <c r="H135" s="1514"/>
      <c r="I135" s="1515"/>
    </row>
    <row r="136" spans="2:9" ht="16.5" customHeight="1">
      <c r="B136" s="1980" t="s">
        <v>1652</v>
      </c>
      <c r="C136" s="1502" t="s">
        <v>2141</v>
      </c>
      <c r="D136" s="1610"/>
      <c r="E136" s="1610"/>
      <c r="F136" s="1610"/>
      <c r="G136" s="1610"/>
      <c r="H136" s="1500"/>
      <c r="I136" s="1508"/>
    </row>
    <row r="137" spans="2:9" ht="16.5" customHeight="1">
      <c r="B137" s="1980"/>
      <c r="C137" s="1502" t="s">
        <v>1900</v>
      </c>
      <c r="D137" s="1502"/>
      <c r="E137" s="1502"/>
      <c r="F137" s="1502"/>
      <c r="G137" s="1502"/>
      <c r="H137" s="121"/>
      <c r="I137" s="1509"/>
    </row>
    <row r="138" spans="2:9" ht="16.5" customHeight="1">
      <c r="B138" s="1980"/>
      <c r="C138" s="1502" t="s">
        <v>1793</v>
      </c>
      <c r="D138" s="1502"/>
      <c r="E138" s="1502"/>
      <c r="F138" s="1502"/>
      <c r="G138" s="1502"/>
      <c r="H138" s="121"/>
      <c r="I138" s="1509"/>
    </row>
    <row r="139" spans="2:9" ht="16.5" customHeight="1">
      <c r="B139" s="1980"/>
      <c r="C139" s="1502" t="s">
        <v>1939</v>
      </c>
      <c r="D139" s="1502"/>
      <c r="E139" s="1502"/>
      <c r="F139" s="1502"/>
      <c r="G139" s="1502"/>
      <c r="H139" s="121"/>
      <c r="I139" s="1509"/>
    </row>
    <row r="140" spans="2:9" ht="16.5" customHeight="1">
      <c r="B140" s="1980"/>
      <c r="C140" s="1502" t="s">
        <v>2142</v>
      </c>
      <c r="D140" s="1502"/>
      <c r="E140" s="1502"/>
      <c r="F140" s="1502"/>
      <c r="G140" s="1502"/>
      <c r="H140" s="121"/>
      <c r="I140" s="1509"/>
    </row>
    <row r="141" spans="2:9" ht="16.5" customHeight="1">
      <c r="B141" s="1980"/>
      <c r="C141" s="1502" t="s">
        <v>2143</v>
      </c>
      <c r="D141" s="1502"/>
      <c r="E141" s="1502"/>
      <c r="F141" s="1502"/>
      <c r="G141" s="1502"/>
      <c r="H141" s="121"/>
      <c r="I141" s="1509"/>
    </row>
    <row r="142" spans="2:9" ht="16.5" customHeight="1">
      <c r="B142" s="1980"/>
      <c r="C142" s="1502" t="s">
        <v>2144</v>
      </c>
      <c r="D142" s="1502"/>
      <c r="E142" s="1502"/>
      <c r="F142" s="1502"/>
      <c r="G142" s="1502"/>
      <c r="H142" s="121"/>
      <c r="I142" s="1509"/>
    </row>
    <row r="143" spans="2:9" ht="16.5" customHeight="1">
      <c r="B143" s="1980"/>
      <c r="C143" s="1502" t="s">
        <v>2145</v>
      </c>
      <c r="D143" s="1502"/>
      <c r="E143" s="1502"/>
      <c r="F143" s="1502"/>
      <c r="G143" s="1502"/>
      <c r="H143" s="121"/>
      <c r="I143" s="1509"/>
    </row>
    <row r="144" spans="2:9" ht="16.5" customHeight="1">
      <c r="B144" s="1980"/>
      <c r="C144" s="1502" t="s">
        <v>2146</v>
      </c>
      <c r="D144" s="1502"/>
      <c r="E144" s="1502"/>
      <c r="F144" s="1502"/>
      <c r="G144" s="1502"/>
      <c r="H144" s="121"/>
      <c r="I144" s="1509"/>
    </row>
    <row r="145" spans="2:9" ht="16.5" customHeight="1">
      <c r="B145" s="1980"/>
      <c r="C145" s="1503"/>
      <c r="D145" s="1092"/>
      <c r="E145" s="1092"/>
      <c r="F145" s="1092"/>
      <c r="G145" s="1092"/>
      <c r="H145" s="1092"/>
      <c r="I145" s="1510"/>
    </row>
    <row r="146" spans="2:9" ht="16.5" customHeight="1">
      <c r="B146" s="1993" t="s">
        <v>1669</v>
      </c>
      <c r="C146" s="1502" t="s">
        <v>1692</v>
      </c>
      <c r="D146" s="1610"/>
      <c r="E146" s="1610"/>
      <c r="F146" s="1610"/>
      <c r="G146" s="1610"/>
      <c r="H146" s="1500"/>
      <c r="I146" s="1508"/>
    </row>
    <row r="147" spans="2:9" ht="16.5" customHeight="1">
      <c r="B147" s="1980"/>
      <c r="C147" s="1502" t="s">
        <v>2147</v>
      </c>
      <c r="D147" s="1502"/>
      <c r="E147" s="1502"/>
      <c r="F147" s="1502"/>
      <c r="G147" s="1502"/>
      <c r="H147" s="121"/>
      <c r="I147" s="1509"/>
    </row>
    <row r="148" spans="2:9" ht="16.5" customHeight="1">
      <c r="B148" s="1980"/>
      <c r="C148" s="1502" t="s">
        <v>2148</v>
      </c>
      <c r="D148" s="1502"/>
      <c r="E148" s="1502"/>
      <c r="F148" s="1502"/>
      <c r="G148" s="1502"/>
      <c r="H148" s="121"/>
      <c r="I148" s="1509"/>
    </row>
    <row r="149" spans="2:9" ht="16.5" customHeight="1">
      <c r="B149" s="1980"/>
      <c r="C149" s="1502" t="s">
        <v>2149</v>
      </c>
      <c r="D149" s="1502"/>
      <c r="E149" s="1502"/>
      <c r="F149" s="1502"/>
      <c r="G149" s="1502"/>
      <c r="H149" s="121"/>
      <c r="I149" s="1509"/>
    </row>
    <row r="150" spans="2:9" ht="16.5" customHeight="1">
      <c r="B150" s="1980"/>
      <c r="C150" s="1502" t="s">
        <v>2022</v>
      </c>
      <c r="D150" s="1502"/>
      <c r="E150" s="1502"/>
      <c r="F150" s="1502"/>
      <c r="G150" s="1502"/>
      <c r="H150" s="121"/>
      <c r="I150" s="1509"/>
    </row>
    <row r="151" spans="2:9" ht="16.5" customHeight="1">
      <c r="B151" s="1980"/>
      <c r="C151" s="1502" t="s">
        <v>2150</v>
      </c>
      <c r="D151" s="1502"/>
      <c r="E151" s="1502"/>
      <c r="F151" s="1502"/>
      <c r="G151" s="1502"/>
      <c r="H151" s="121"/>
      <c r="I151" s="1509"/>
    </row>
    <row r="152" spans="2:9" ht="16.5" customHeight="1">
      <c r="B152" s="1980"/>
      <c r="C152" s="1502" t="s">
        <v>2151</v>
      </c>
      <c r="D152" s="1502"/>
      <c r="E152" s="1502"/>
      <c r="F152" s="1502"/>
      <c r="G152" s="1502"/>
      <c r="H152" s="121"/>
      <c r="I152" s="1509"/>
    </row>
    <row r="153" spans="2:9" ht="16.5" customHeight="1">
      <c r="B153" s="2000"/>
      <c r="C153" s="1502" t="s">
        <v>2152</v>
      </c>
      <c r="D153" s="1503"/>
      <c r="E153" s="1503"/>
      <c r="F153" s="1503"/>
      <c r="G153" s="1503"/>
      <c r="H153" s="1092"/>
      <c r="I153" s="1510"/>
    </row>
    <row r="154" spans="2:9" ht="16.5" customHeight="1">
      <c r="B154" s="1980" t="s">
        <v>1693</v>
      </c>
      <c r="C154" s="1615"/>
      <c r="D154" s="1552"/>
      <c r="E154" s="1552"/>
      <c r="F154" s="1552"/>
      <c r="G154" s="1552"/>
      <c r="H154" s="121"/>
      <c r="I154" s="1509"/>
    </row>
    <row r="155" spans="2:9" ht="16.5" customHeight="1">
      <c r="B155" s="1980"/>
      <c r="C155" s="1502" t="s">
        <v>2153</v>
      </c>
      <c r="D155" s="1553"/>
      <c r="E155" s="1553"/>
      <c r="F155" s="1553"/>
      <c r="G155" s="1553"/>
      <c r="H155" s="121"/>
      <c r="I155" s="1509"/>
    </row>
    <row r="156" spans="2:9" ht="16.5" customHeight="1">
      <c r="B156" s="1980"/>
      <c r="C156" s="1502" t="s">
        <v>2154</v>
      </c>
      <c r="D156" s="1553"/>
      <c r="E156" s="1553"/>
      <c r="F156" s="1553"/>
      <c r="G156" s="1553"/>
      <c r="H156" s="121"/>
      <c r="I156" s="1509"/>
    </row>
    <row r="157" spans="2:9" ht="16.5" customHeight="1">
      <c r="B157" s="1980"/>
      <c r="C157" s="1502" t="s">
        <v>2155</v>
      </c>
      <c r="D157" s="1553"/>
      <c r="E157" s="1553"/>
      <c r="F157" s="1553"/>
      <c r="G157" s="1553"/>
      <c r="H157" s="121"/>
      <c r="I157" s="1509"/>
    </row>
    <row r="158" spans="2:9" ht="16.5" customHeight="1">
      <c r="B158" s="1980"/>
      <c r="C158" s="1616" t="s">
        <v>2156</v>
      </c>
      <c r="D158" s="1553"/>
      <c r="E158" s="1553"/>
      <c r="F158" s="1553"/>
      <c r="G158" s="1553"/>
      <c r="H158" s="121"/>
      <c r="I158" s="1509"/>
    </row>
    <row r="159" spans="2:9" ht="16.5" customHeight="1">
      <c r="B159" s="1980"/>
      <c r="C159" s="1616"/>
      <c r="D159" s="1553"/>
      <c r="E159" s="1553"/>
      <c r="F159" s="1553"/>
      <c r="G159" s="1553"/>
      <c r="H159" s="121"/>
      <c r="I159" s="1509"/>
    </row>
    <row r="160" spans="2:9" ht="16.5" customHeight="1">
      <c r="B160" s="1980"/>
      <c r="C160" s="1502" t="s">
        <v>2157</v>
      </c>
      <c r="D160" s="1553"/>
      <c r="E160" s="1553"/>
      <c r="F160" s="1553"/>
      <c r="G160" s="1553"/>
      <c r="H160" s="121"/>
      <c r="I160" s="1509"/>
    </row>
    <row r="161" spans="2:9" ht="16.5" customHeight="1">
      <c r="B161" s="1980"/>
      <c r="C161" s="1502" t="s">
        <v>2158</v>
      </c>
      <c r="D161" s="1553"/>
      <c r="E161" s="1553"/>
      <c r="F161" s="1553"/>
      <c r="G161" s="1553"/>
      <c r="H161" s="121"/>
      <c r="I161" s="1509"/>
    </row>
    <row r="162" spans="2:9" ht="16.5" customHeight="1">
      <c r="B162" s="1980"/>
      <c r="C162" s="1616"/>
      <c r="D162" s="1553"/>
      <c r="E162" s="1553"/>
      <c r="F162" s="1553"/>
      <c r="G162" s="1553"/>
      <c r="H162" s="121"/>
      <c r="I162" s="1509"/>
    </row>
    <row r="163" spans="2:9" s="120" customFormat="1" ht="16.5" customHeight="1">
      <c r="B163" s="2000"/>
      <c r="C163" s="1617"/>
      <c r="D163" s="1554"/>
      <c r="E163" s="1554"/>
      <c r="F163" s="1554"/>
      <c r="G163" s="1554"/>
      <c r="H163" s="1092"/>
      <c r="I163" s="1510"/>
    </row>
    <row r="164" spans="2:9" ht="19.5" customHeight="1">
      <c r="B164" s="871" t="s">
        <v>1749</v>
      </c>
      <c r="C164" s="820"/>
      <c r="D164" s="820"/>
      <c r="E164" s="820"/>
      <c r="F164" s="820"/>
      <c r="G164" s="821"/>
      <c r="H164" s="821"/>
      <c r="I164" s="822"/>
    </row>
    <row r="165" spans="2:9" ht="19.5" customHeight="1">
      <c r="B165" s="1993" t="s">
        <v>1634</v>
      </c>
      <c r="C165" s="2006" t="s">
        <v>2159</v>
      </c>
      <c r="D165" s="2007"/>
      <c r="E165" s="2007"/>
      <c r="F165" s="2007"/>
      <c r="G165" s="2007"/>
      <c r="H165" s="2007"/>
      <c r="I165" s="2078"/>
    </row>
    <row r="166" spans="2:9" ht="19.5" customHeight="1">
      <c r="B166" s="1980"/>
      <c r="C166" s="2008"/>
      <c r="D166" s="2009"/>
      <c r="E166" s="2009"/>
      <c r="F166" s="2009"/>
      <c r="G166" s="2009"/>
      <c r="H166" s="2009"/>
      <c r="I166" s="2079"/>
    </row>
    <row r="167" spans="2:9" ht="19.5" customHeight="1">
      <c r="B167" s="1980"/>
      <c r="C167" s="2008"/>
      <c r="D167" s="2009"/>
      <c r="E167" s="2009"/>
      <c r="F167" s="2009"/>
      <c r="G167" s="2009"/>
      <c r="H167" s="2009"/>
      <c r="I167" s="2079"/>
    </row>
    <row r="168" spans="2:9" ht="19.5" customHeight="1">
      <c r="B168" s="1980"/>
      <c r="C168" s="2008"/>
      <c r="D168" s="2009"/>
      <c r="E168" s="2009"/>
      <c r="F168" s="2009"/>
      <c r="G168" s="2009"/>
      <c r="H168" s="2009"/>
      <c r="I168" s="2079"/>
    </row>
    <row r="169" spans="2:9" ht="81.75" customHeight="1">
      <c r="B169" s="1980"/>
      <c r="C169" s="2008"/>
      <c r="D169" s="2009"/>
      <c r="E169" s="2009"/>
      <c r="F169" s="2009"/>
      <c r="G169" s="2009"/>
      <c r="H169" s="2009"/>
      <c r="I169" s="2079"/>
    </row>
    <row r="170" spans="2:9" ht="19.5" customHeight="1">
      <c r="B170" s="2000"/>
      <c r="C170" s="2011"/>
      <c r="D170" s="2012"/>
      <c r="E170" s="2012"/>
      <c r="F170" s="2012"/>
      <c r="G170" s="2012"/>
      <c r="H170" s="2012"/>
      <c r="I170" s="2080"/>
    </row>
    <row r="171" spans="2:9" ht="19.5" customHeight="1">
      <c r="B171" s="1980" t="s">
        <v>1717</v>
      </c>
      <c r="C171" s="2006" t="s">
        <v>2160</v>
      </c>
      <c r="D171" s="2016"/>
      <c r="E171" s="2016"/>
      <c r="F171" s="2016"/>
      <c r="G171" s="2016"/>
      <c r="H171" s="2016"/>
      <c r="I171" s="2100"/>
    </row>
    <row r="172" spans="2:9" ht="19.5" customHeight="1">
      <c r="B172" s="1980"/>
      <c r="C172" s="2017"/>
      <c r="D172" s="2018"/>
      <c r="E172" s="2018"/>
      <c r="F172" s="2018"/>
      <c r="G172" s="2018"/>
      <c r="H172" s="2018"/>
      <c r="I172" s="2101"/>
    </row>
    <row r="173" spans="2:9" ht="19.5" customHeight="1">
      <c r="B173" s="1980"/>
      <c r="C173" s="2017"/>
      <c r="D173" s="2018"/>
      <c r="E173" s="2018"/>
      <c r="F173" s="2018"/>
      <c r="G173" s="2018"/>
      <c r="H173" s="2018"/>
      <c r="I173" s="2101"/>
    </row>
    <row r="174" spans="2:9" ht="51.75" customHeight="1">
      <c r="B174" s="1980"/>
      <c r="C174" s="2017"/>
      <c r="D174" s="2018"/>
      <c r="E174" s="2018"/>
      <c r="F174" s="2018"/>
      <c r="G174" s="2018"/>
      <c r="H174" s="2018"/>
      <c r="I174" s="2101"/>
    </row>
    <row r="175" spans="2:9" ht="19.5" customHeight="1">
      <c r="B175" s="2000"/>
      <c r="C175" s="2019"/>
      <c r="D175" s="2020"/>
      <c r="E175" s="2020"/>
      <c r="F175" s="2020"/>
      <c r="G175" s="2020"/>
      <c r="H175" s="2020"/>
      <c r="I175" s="2102"/>
    </row>
    <row r="176" spans="2:9" ht="48.75" customHeight="1">
      <c r="B176" s="2056" t="s">
        <v>1721</v>
      </c>
      <c r="C176" s="2006" t="s">
        <v>2161</v>
      </c>
      <c r="D176" s="2016"/>
      <c r="E176" s="2016"/>
      <c r="F176" s="2016"/>
      <c r="G176" s="2016"/>
      <c r="H176" s="2016"/>
      <c r="I176" s="1500"/>
    </row>
    <row r="177" spans="2:9" ht="19.5" customHeight="1">
      <c r="B177" s="2001"/>
      <c r="C177" s="2017"/>
      <c r="D177" s="2018"/>
      <c r="E177" s="2018"/>
      <c r="F177" s="2018"/>
      <c r="G177" s="2018"/>
      <c r="H177" s="2018"/>
      <c r="I177" s="121"/>
    </row>
    <row r="178" spans="2:9" ht="19.5" customHeight="1">
      <c r="B178" s="2001"/>
      <c r="C178" s="2017"/>
      <c r="D178" s="2018"/>
      <c r="E178" s="2018"/>
      <c r="F178" s="2018"/>
      <c r="G178" s="2018"/>
      <c r="H178" s="2018"/>
      <c r="I178" s="121"/>
    </row>
    <row r="179" spans="2:9" ht="19.5" customHeight="1">
      <c r="B179" s="2001"/>
      <c r="C179" s="2017"/>
      <c r="D179" s="2018"/>
      <c r="E179" s="2018"/>
      <c r="F179" s="2018"/>
      <c r="G179" s="2018"/>
      <c r="H179" s="2018"/>
      <c r="I179" s="121"/>
    </row>
    <row r="180" spans="2:9" ht="19.5" customHeight="1">
      <c r="B180" s="2002"/>
      <c r="C180" s="2019"/>
      <c r="D180" s="2020"/>
      <c r="E180" s="2020"/>
      <c r="F180" s="2020"/>
      <c r="G180" s="2020"/>
      <c r="H180" s="2020"/>
      <c r="I180" s="1092"/>
    </row>
    <row r="181" spans="2:9" ht="19.5" customHeight="1">
      <c r="B181" s="2044" t="s">
        <v>1743</v>
      </c>
      <c r="C181" s="2035" t="s">
        <v>1744</v>
      </c>
      <c r="D181" s="2103"/>
      <c r="E181" s="2103"/>
      <c r="F181" s="2103"/>
      <c r="G181" s="2103"/>
      <c r="H181" s="2103"/>
      <c r="I181" s="2104"/>
    </row>
    <row r="182" spans="2:9" ht="19.5" customHeight="1">
      <c r="B182" s="2044"/>
      <c r="C182" s="2105"/>
      <c r="D182" s="2106"/>
      <c r="E182" s="2106"/>
      <c r="F182" s="2106"/>
      <c r="G182" s="2106"/>
      <c r="H182" s="2106"/>
      <c r="I182" s="2107"/>
    </row>
    <row r="183" spans="2:9" ht="19.5" customHeight="1">
      <c r="B183" s="2045"/>
      <c r="C183" s="2105"/>
      <c r="D183" s="2106"/>
      <c r="E183" s="2106"/>
      <c r="F183" s="2106"/>
      <c r="G183" s="2106"/>
      <c r="H183" s="2106"/>
      <c r="I183" s="2107"/>
    </row>
    <row r="184" spans="2:9" ht="19.5" customHeight="1">
      <c r="B184" s="2046"/>
      <c r="C184" s="2108"/>
      <c r="D184" s="2109"/>
      <c r="E184" s="2109"/>
      <c r="F184" s="2109"/>
      <c r="G184" s="2109"/>
      <c r="H184" s="2109"/>
      <c r="I184" s="2110"/>
    </row>
    <row r="185" spans="2:9" ht="19.5" customHeight="1">
      <c r="B185" s="1980" t="s">
        <v>1635</v>
      </c>
      <c r="C185" s="2006" t="s">
        <v>2162</v>
      </c>
      <c r="D185" s="2007"/>
      <c r="E185" s="2007"/>
      <c r="F185" s="2007"/>
      <c r="G185" s="2007"/>
      <c r="H185" s="2007"/>
      <c r="I185" s="2078"/>
    </row>
    <row r="186" spans="2:9" ht="19.5" customHeight="1">
      <c r="B186" s="1980"/>
      <c r="C186" s="2008"/>
      <c r="D186" s="2009"/>
      <c r="E186" s="2009"/>
      <c r="F186" s="2009"/>
      <c r="G186" s="2009"/>
      <c r="H186" s="2009"/>
      <c r="I186" s="2079"/>
    </row>
    <row r="187" spans="2:9" ht="19.5" customHeight="1">
      <c r="B187" s="1980"/>
      <c r="C187" s="2008"/>
      <c r="D187" s="2009"/>
      <c r="E187" s="2009"/>
      <c r="F187" s="2009"/>
      <c r="G187" s="2009"/>
      <c r="H187" s="2009"/>
      <c r="I187" s="2079"/>
    </row>
    <row r="188" spans="2:9" ht="19.5" customHeight="1">
      <c r="B188" s="1980"/>
      <c r="C188" s="2008"/>
      <c r="D188" s="2009"/>
      <c r="E188" s="2009"/>
      <c r="F188" s="2009"/>
      <c r="G188" s="2009"/>
      <c r="H188" s="2009"/>
      <c r="I188" s="2079"/>
    </row>
    <row r="189" spans="2:9" ht="19.5" customHeight="1">
      <c r="B189" s="1980"/>
      <c r="C189" s="2008"/>
      <c r="D189" s="2009"/>
      <c r="E189" s="2009"/>
      <c r="F189" s="2009"/>
      <c r="G189" s="2009"/>
      <c r="H189" s="2009"/>
      <c r="I189" s="2079"/>
    </row>
    <row r="190" spans="2:9" ht="19.5" customHeight="1">
      <c r="B190" s="1980"/>
      <c r="C190" s="2008"/>
      <c r="D190" s="2009"/>
      <c r="E190" s="2009"/>
      <c r="F190" s="2009"/>
      <c r="G190" s="2009"/>
      <c r="H190" s="2009"/>
      <c r="I190" s="2079"/>
    </row>
    <row r="191" spans="2:9" ht="19.5" customHeight="1">
      <c r="B191" s="1980"/>
      <c r="C191" s="2008"/>
      <c r="D191" s="2009"/>
      <c r="E191" s="2009"/>
      <c r="F191" s="2009"/>
      <c r="G191" s="2009"/>
      <c r="H191" s="2009"/>
      <c r="I191" s="2079"/>
    </row>
    <row r="192" spans="2:9" ht="19.5" customHeight="1">
      <c r="B192" s="1980"/>
      <c r="C192" s="2011"/>
      <c r="D192" s="2012"/>
      <c r="E192" s="2012"/>
      <c r="F192" s="2012"/>
      <c r="G192" s="2012"/>
      <c r="H192" s="2012"/>
      <c r="I192" s="2080"/>
    </row>
    <row r="193" spans="2:9" ht="19.5" customHeight="1">
      <c r="B193" s="1992" t="s">
        <v>1669</v>
      </c>
      <c r="C193" s="2083" t="s">
        <v>2163</v>
      </c>
      <c r="D193" s="2084"/>
      <c r="E193" s="2084"/>
      <c r="F193" s="2084"/>
      <c r="G193" s="2084"/>
      <c r="H193" s="2084"/>
      <c r="I193" s="2085"/>
    </row>
    <row r="194" spans="2:9" ht="19.5" customHeight="1">
      <c r="B194" s="1992"/>
      <c r="C194" s="2082"/>
      <c r="D194" s="2086"/>
      <c r="E194" s="2086"/>
      <c r="F194" s="2086"/>
      <c r="G194" s="2086"/>
      <c r="H194" s="2086"/>
      <c r="I194" s="2087"/>
    </row>
    <row r="195" spans="2:9" ht="19.5" customHeight="1">
      <c r="B195" s="1992"/>
      <c r="C195" s="2082"/>
      <c r="D195" s="2086"/>
      <c r="E195" s="2086"/>
      <c r="F195" s="2086"/>
      <c r="G195" s="2086"/>
      <c r="H195" s="2086"/>
      <c r="I195" s="2087"/>
    </row>
    <row r="196" spans="2:9" ht="67.5" customHeight="1">
      <c r="B196" s="1992"/>
      <c r="C196" s="2082"/>
      <c r="D196" s="2086"/>
      <c r="E196" s="2086"/>
      <c r="F196" s="2086"/>
      <c r="G196" s="2086"/>
      <c r="H196" s="2086"/>
      <c r="I196" s="2087"/>
    </row>
    <row r="197" spans="2:9" ht="87" customHeight="1">
      <c r="B197" s="1992"/>
      <c r="C197" s="2082"/>
      <c r="D197" s="2086"/>
      <c r="E197" s="2086"/>
      <c r="F197" s="2086"/>
      <c r="G197" s="2086"/>
      <c r="H197" s="2086"/>
      <c r="I197" s="2087"/>
    </row>
    <row r="198" spans="2:9" ht="19.5" customHeight="1">
      <c r="B198" s="1992"/>
      <c r="C198" s="2082"/>
      <c r="D198" s="2086"/>
      <c r="E198" s="2086"/>
      <c r="F198" s="2086"/>
      <c r="G198" s="2086"/>
      <c r="H198" s="2086"/>
      <c r="I198" s="2087"/>
    </row>
    <row r="199" spans="2:9" ht="19.5" customHeight="1">
      <c r="B199" s="1992"/>
      <c r="C199" s="2082"/>
      <c r="D199" s="2086"/>
      <c r="E199" s="2086"/>
      <c r="F199" s="2086"/>
      <c r="G199" s="2086"/>
      <c r="H199" s="2086"/>
      <c r="I199" s="2087"/>
    </row>
    <row r="200" spans="2:9" ht="19.5" customHeight="1">
      <c r="B200" s="1992"/>
      <c r="C200" s="2082"/>
      <c r="D200" s="2086"/>
      <c r="E200" s="2086"/>
      <c r="F200" s="2086"/>
      <c r="G200" s="2086"/>
      <c r="H200" s="2086"/>
      <c r="I200" s="2087"/>
    </row>
    <row r="201" spans="2:9" ht="19.5" customHeight="1">
      <c r="B201" s="1992"/>
      <c r="C201" s="2088"/>
      <c r="D201" s="2089"/>
      <c r="E201" s="2089"/>
      <c r="F201" s="2089"/>
      <c r="G201" s="2089"/>
      <c r="H201" s="2089"/>
      <c r="I201" s="2090"/>
    </row>
    <row r="202" spans="2:9" ht="19.5" customHeight="1">
      <c r="B202" s="1980" t="s">
        <v>1652</v>
      </c>
      <c r="C202" s="2017" t="s">
        <v>2164</v>
      </c>
      <c r="D202" s="2009"/>
      <c r="E202" s="2009"/>
      <c r="F202" s="2009"/>
      <c r="G202" s="2009"/>
      <c r="H202" s="2009"/>
      <c r="I202" s="2079"/>
    </row>
    <row r="203" spans="2:9" ht="19.5" customHeight="1">
      <c r="B203" s="1980"/>
      <c r="C203" s="2008"/>
      <c r="D203" s="2009"/>
      <c r="E203" s="2009"/>
      <c r="F203" s="2009"/>
      <c r="G203" s="2009"/>
      <c r="H203" s="2009"/>
      <c r="I203" s="2079"/>
    </row>
    <row r="204" spans="2:9" ht="19.5" customHeight="1">
      <c r="B204" s="1980"/>
      <c r="C204" s="2008"/>
      <c r="D204" s="2009"/>
      <c r="E204" s="2009"/>
      <c r="F204" s="2009"/>
      <c r="G204" s="2009"/>
      <c r="H204" s="2009"/>
      <c r="I204" s="2079"/>
    </row>
    <row r="205" spans="2:9" ht="19.5" customHeight="1">
      <c r="B205" s="1980"/>
      <c r="C205" s="2008"/>
      <c r="D205" s="2009"/>
      <c r="E205" s="2009"/>
      <c r="F205" s="2009"/>
      <c r="G205" s="2009"/>
      <c r="H205" s="2009"/>
      <c r="I205" s="2079"/>
    </row>
    <row r="206" spans="2:9" ht="19.5" customHeight="1">
      <c r="B206" s="1980"/>
      <c r="C206" s="2008"/>
      <c r="D206" s="2009"/>
      <c r="E206" s="2009"/>
      <c r="F206" s="2009"/>
      <c r="G206" s="2009"/>
      <c r="H206" s="2009"/>
      <c r="I206" s="2079"/>
    </row>
    <row r="207" spans="2:9" ht="19.5" customHeight="1">
      <c r="B207" s="1980"/>
      <c r="C207" s="2008"/>
      <c r="D207" s="2009"/>
      <c r="E207" s="2009"/>
      <c r="F207" s="2009"/>
      <c r="G207" s="2009"/>
      <c r="H207" s="2009"/>
      <c r="I207" s="2079"/>
    </row>
    <row r="208" spans="2:9" ht="19.5" customHeight="1">
      <c r="B208" s="1980"/>
      <c r="C208" s="2008"/>
      <c r="D208" s="2009"/>
      <c r="E208" s="2009"/>
      <c r="F208" s="2009"/>
      <c r="G208" s="2009"/>
      <c r="H208" s="2009"/>
      <c r="I208" s="2079"/>
    </row>
    <row r="209" spans="2:9" ht="19.5" customHeight="1">
      <c r="B209" s="1980"/>
      <c r="C209" s="2008"/>
      <c r="D209" s="2009"/>
      <c r="E209" s="2009"/>
      <c r="F209" s="2009"/>
      <c r="G209" s="2009"/>
      <c r="H209" s="2009"/>
      <c r="I209" s="2079"/>
    </row>
    <row r="210" spans="2:9" ht="19.5" customHeight="1">
      <c r="B210" s="1980"/>
      <c r="C210" s="2008"/>
      <c r="D210" s="2009"/>
      <c r="E210" s="2009"/>
      <c r="F210" s="2009"/>
      <c r="G210" s="2009"/>
      <c r="H210" s="2009"/>
      <c r="I210" s="2079"/>
    </row>
    <row r="211" spans="2:9" ht="19.5" customHeight="1">
      <c r="B211" s="2000"/>
      <c r="C211" s="2011"/>
      <c r="D211" s="2012"/>
      <c r="E211" s="2012"/>
      <c r="F211" s="2012"/>
      <c r="G211" s="2012"/>
      <c r="H211" s="2012"/>
      <c r="I211" s="2080"/>
    </row>
    <row r="212" spans="2:9" ht="19.5" customHeight="1">
      <c r="B212" s="1980" t="s">
        <v>1693</v>
      </c>
      <c r="C212" s="2111" t="s">
        <v>2165</v>
      </c>
      <c r="D212" s="2112"/>
      <c r="E212" s="2112"/>
      <c r="F212" s="2112"/>
      <c r="G212" s="2112"/>
      <c r="H212" s="2112"/>
      <c r="I212" s="2113"/>
    </row>
    <row r="213" spans="2:9" ht="127.5" customHeight="1">
      <c r="B213" s="1980"/>
      <c r="C213" s="2022"/>
      <c r="D213" s="1865"/>
      <c r="E213" s="1865"/>
      <c r="F213" s="1865"/>
      <c r="G213" s="1865"/>
      <c r="H213" s="1865"/>
      <c r="I213" s="2114"/>
    </row>
    <row r="214" spans="2:9" ht="145.5" customHeight="1">
      <c r="B214" s="1980"/>
      <c r="C214" s="2022"/>
      <c r="D214" s="1865"/>
      <c r="E214" s="1865"/>
      <c r="F214" s="1865"/>
      <c r="G214" s="1865"/>
      <c r="H214" s="1865"/>
      <c r="I214" s="2114"/>
    </row>
    <row r="215" spans="2:9" ht="201.75" customHeight="1">
      <c r="B215" s="1980"/>
      <c r="C215" s="2022"/>
      <c r="D215" s="1865"/>
      <c r="E215" s="1865"/>
      <c r="F215" s="1865"/>
      <c r="G215" s="1865"/>
      <c r="H215" s="1865"/>
      <c r="I215" s="2114"/>
    </row>
    <row r="216" spans="2:9" ht="241.5" customHeight="1">
      <c r="B216" s="1980"/>
      <c r="C216" s="2022"/>
      <c r="D216" s="1865"/>
      <c r="E216" s="1865"/>
      <c r="F216" s="1865"/>
      <c r="G216" s="1865"/>
      <c r="H216" s="1865"/>
      <c r="I216" s="2114"/>
    </row>
    <row r="217" spans="2:9" ht="203.25" customHeight="1">
      <c r="B217" s="1980"/>
      <c r="C217" s="2022"/>
      <c r="D217" s="1865"/>
      <c r="E217" s="1865"/>
      <c r="F217" s="1865"/>
      <c r="G217" s="1865"/>
      <c r="H217" s="1865"/>
      <c r="I217" s="2114"/>
    </row>
    <row r="218" spans="2:9" ht="19.5" customHeight="1">
      <c r="B218" s="1980"/>
      <c r="C218" s="2022"/>
      <c r="D218" s="1865"/>
      <c r="E218" s="1865"/>
      <c r="F218" s="1865"/>
      <c r="G218" s="1865"/>
      <c r="H218" s="1865"/>
      <c r="I218" s="2114"/>
    </row>
    <row r="219" spans="2:9" ht="19.5" customHeight="1">
      <c r="B219" s="1980"/>
      <c r="C219" s="2022"/>
      <c r="D219" s="1865"/>
      <c r="E219" s="1865"/>
      <c r="F219" s="1865"/>
      <c r="G219" s="1865"/>
      <c r="H219" s="1865"/>
      <c r="I219" s="2114"/>
    </row>
    <row r="220" spans="2:9" ht="19.5" customHeight="1">
      <c r="B220" s="1980"/>
      <c r="C220" s="2022"/>
      <c r="D220" s="1865"/>
      <c r="E220" s="1865"/>
      <c r="F220" s="1865"/>
      <c r="G220" s="1865"/>
      <c r="H220" s="1865"/>
      <c r="I220" s="2114"/>
    </row>
    <row r="221" spans="2:9" ht="19.5" customHeight="1">
      <c r="B221" s="2000"/>
      <c r="C221" s="2115"/>
      <c r="D221" s="2116"/>
      <c r="E221" s="2116"/>
      <c r="F221" s="2116"/>
      <c r="G221" s="2116"/>
      <c r="H221" s="2116"/>
      <c r="I221" s="2117"/>
    </row>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54">
    <mergeCell ref="B1:I1"/>
    <mergeCell ref="B7:E7"/>
    <mergeCell ref="F7:I7"/>
    <mergeCell ref="B11:B12"/>
    <mergeCell ref="C11:C12"/>
    <mergeCell ref="D11:D12"/>
    <mergeCell ref="E11:E12"/>
    <mergeCell ref="F15:H15"/>
    <mergeCell ref="F17:I17"/>
    <mergeCell ref="B23:B24"/>
    <mergeCell ref="C23:C24"/>
    <mergeCell ref="D23:D24"/>
    <mergeCell ref="E23:E24"/>
    <mergeCell ref="B54:B60"/>
    <mergeCell ref="C54:I59"/>
    <mergeCell ref="B61:B66"/>
    <mergeCell ref="C61:I66"/>
    <mergeCell ref="B67:B73"/>
    <mergeCell ref="C67:I73"/>
    <mergeCell ref="B108:B112"/>
    <mergeCell ref="B74:B76"/>
    <mergeCell ref="B77:B83"/>
    <mergeCell ref="C77:I82"/>
    <mergeCell ref="B84:B90"/>
    <mergeCell ref="C84:I90"/>
    <mergeCell ref="C91:I91"/>
    <mergeCell ref="B92:B97"/>
    <mergeCell ref="C92:I97"/>
    <mergeCell ref="B98:B106"/>
    <mergeCell ref="C98:I106"/>
    <mergeCell ref="B107:I107"/>
    <mergeCell ref="B133:B135"/>
    <mergeCell ref="B136:B145"/>
    <mergeCell ref="B146:B153"/>
    <mergeCell ref="B113:B119"/>
    <mergeCell ref="B120:B125"/>
    <mergeCell ref="B126:B128"/>
    <mergeCell ref="B154:B163"/>
    <mergeCell ref="B165:B170"/>
    <mergeCell ref="C165:I170"/>
    <mergeCell ref="B171:B175"/>
    <mergeCell ref="C171:I175"/>
    <mergeCell ref="B176:B180"/>
    <mergeCell ref="C176:H180"/>
    <mergeCell ref="B181:B184"/>
    <mergeCell ref="C181:I184"/>
    <mergeCell ref="B185:B192"/>
    <mergeCell ref="C185:I192"/>
    <mergeCell ref="B193:B201"/>
    <mergeCell ref="C193:I201"/>
    <mergeCell ref="B202:B211"/>
    <mergeCell ref="C202:I211"/>
    <mergeCell ref="B212:B221"/>
    <mergeCell ref="C212:I221"/>
  </mergeCells>
  <pageMargins left="0.7" right="0.7" top="0.75" bottom="0.75" header="0" footer="0"/>
  <pageSetup paperSize="9"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9514D-3F24-4A00-8277-EA3B39836CEF}">
  <sheetPr codeName="Hoja195">
    <tabColor rgb="FFFFFF00"/>
    <pageSetUpPr fitToPage="1"/>
  </sheetPr>
  <dimension ref="B1:I1084"/>
  <sheetViews>
    <sheetView showGridLines="0" topLeftCell="A74" workbookViewId="0">
      <selection activeCell="D50" sqref="D50"/>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v>46365</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1908</v>
      </c>
      <c r="D8" s="141" t="s">
        <v>1908</v>
      </c>
      <c r="E8" s="141" t="s">
        <v>1637</v>
      </c>
      <c r="F8" s="13" t="s">
        <v>1638</v>
      </c>
      <c r="G8" s="8"/>
      <c r="H8" s="9"/>
      <c r="I8" s="9"/>
    </row>
    <row r="9" spans="2:9" ht="14.25" customHeight="1">
      <c r="B9" s="6" t="s">
        <v>1639</v>
      </c>
      <c r="C9" s="137" t="s">
        <v>2036</v>
      </c>
      <c r="D9" s="137" t="s">
        <v>2036</v>
      </c>
      <c r="E9" s="137" t="s">
        <v>2166</v>
      </c>
      <c r="F9" s="13" t="s">
        <v>1642</v>
      </c>
      <c r="G9" s="96">
        <v>0</v>
      </c>
      <c r="H9" s="96">
        <v>0</v>
      </c>
      <c r="I9" s="96">
        <v>0</v>
      </c>
    </row>
    <row r="10" spans="2:9" ht="14.25" customHeight="1">
      <c r="B10" s="10" t="s">
        <v>56</v>
      </c>
      <c r="C10" s="142"/>
      <c r="D10" s="142"/>
      <c r="E10" s="142"/>
      <c r="F10" s="13" t="s">
        <v>1643</v>
      </c>
      <c r="G10" s="1465">
        <v>0.36</v>
      </c>
      <c r="H10" s="1465">
        <v>0.4</v>
      </c>
      <c r="I10" s="1465">
        <v>0.5</v>
      </c>
    </row>
    <row r="11" spans="2:9" ht="14.25" customHeight="1">
      <c r="B11" s="1976" t="s">
        <v>1644</v>
      </c>
      <c r="C11" s="1977">
        <v>0</v>
      </c>
      <c r="D11" s="1977">
        <v>655</v>
      </c>
      <c r="E11" s="1977">
        <v>1871</v>
      </c>
      <c r="F11" s="6" t="s">
        <v>1645</v>
      </c>
      <c r="G11" s="1465">
        <v>0.5</v>
      </c>
      <c r="H11" s="1465">
        <v>0.3</v>
      </c>
      <c r="I11" s="1465">
        <v>0.44</v>
      </c>
    </row>
    <row r="12" spans="2:9" ht="14.25" customHeight="1">
      <c r="B12" s="1976"/>
      <c r="C12" s="1977"/>
      <c r="D12" s="1977"/>
      <c r="E12" s="1977"/>
      <c r="F12" s="6" t="s">
        <v>1646</v>
      </c>
      <c r="G12" s="691"/>
      <c r="H12" s="691">
        <v>8.1999999999999993</v>
      </c>
      <c r="I12" s="691">
        <v>8.4</v>
      </c>
    </row>
    <row r="13" spans="2:9" ht="14.25" customHeight="1">
      <c r="B13" s="6" t="s">
        <v>1647</v>
      </c>
      <c r="C13" s="8"/>
      <c r="D13" s="8"/>
      <c r="E13" s="8"/>
      <c r="F13" s="6" t="s">
        <v>1648</v>
      </c>
      <c r="G13" s="691"/>
      <c r="H13" s="691"/>
      <c r="I13" s="691">
        <v>61.2</v>
      </c>
    </row>
    <row r="14" spans="2:9" ht="14.25" customHeight="1">
      <c r="B14" s="7">
        <v>1</v>
      </c>
      <c r="C14" s="7">
        <v>1</v>
      </c>
      <c r="D14" s="7">
        <v>2</v>
      </c>
      <c r="E14" s="7">
        <v>1</v>
      </c>
      <c r="F14" s="6" t="s">
        <v>1649</v>
      </c>
      <c r="G14" s="138"/>
      <c r="H14" s="138"/>
      <c r="I14" s="138">
        <v>2.9399999999999999E-3</v>
      </c>
    </row>
    <row r="15" spans="2:9" ht="14.25" customHeight="1">
      <c r="B15" s="7">
        <v>2</v>
      </c>
      <c r="C15" s="7">
        <v>1</v>
      </c>
      <c r="D15" s="7">
        <v>2</v>
      </c>
      <c r="E15" s="7">
        <v>1</v>
      </c>
      <c r="F15" s="1990" t="s">
        <v>1650</v>
      </c>
      <c r="G15" s="1990"/>
      <c r="H15" s="1990"/>
      <c r="I15" s="12">
        <f>+G16+H16+I16</f>
        <v>0</v>
      </c>
    </row>
    <row r="16" spans="2:9" ht="14.25" customHeight="1">
      <c r="B16" s="7">
        <v>3</v>
      </c>
      <c r="C16" s="7">
        <v>1</v>
      </c>
      <c r="D16" s="7">
        <v>2</v>
      </c>
      <c r="E16" s="7">
        <v>1</v>
      </c>
      <c r="F16" s="4" t="s">
        <v>1651</v>
      </c>
      <c r="G16" s="14">
        <v>0</v>
      </c>
      <c r="H16" s="14"/>
      <c r="I16" s="11"/>
    </row>
    <row r="17" spans="2:9" ht="14.25" customHeight="1">
      <c r="B17" s="7">
        <v>4</v>
      </c>
      <c r="C17" s="7">
        <v>1</v>
      </c>
      <c r="D17" s="7">
        <v>1</v>
      </c>
      <c r="E17" s="7">
        <v>1</v>
      </c>
      <c r="F17" s="1975" t="s">
        <v>703</v>
      </c>
      <c r="G17" s="1975"/>
      <c r="H17" s="1975"/>
      <c r="I17" s="1975"/>
    </row>
    <row r="18" spans="2:9" ht="14.25" customHeight="1">
      <c r="B18" s="7">
        <v>5</v>
      </c>
      <c r="C18" s="7">
        <v>1</v>
      </c>
      <c r="D18" s="7">
        <v>2</v>
      </c>
      <c r="E18" s="7">
        <v>1</v>
      </c>
      <c r="F18" s="6" t="s">
        <v>1653</v>
      </c>
      <c r="G18" s="97" t="s">
        <v>1992</v>
      </c>
      <c r="H18" s="97" t="s">
        <v>1809</v>
      </c>
      <c r="I18" s="97" t="s">
        <v>2167</v>
      </c>
    </row>
    <row r="19" spans="2:9" ht="14.25" customHeight="1">
      <c r="B19" s="7">
        <v>6</v>
      </c>
      <c r="C19" s="7">
        <v>1</v>
      </c>
      <c r="D19" s="7">
        <v>2</v>
      </c>
      <c r="E19" s="7">
        <v>1</v>
      </c>
      <c r="F19" s="6" t="s">
        <v>1657</v>
      </c>
      <c r="G19" s="691">
        <v>11</v>
      </c>
      <c r="H19" s="691">
        <v>11</v>
      </c>
      <c r="I19" s="691">
        <v>10</v>
      </c>
    </row>
    <row r="20" spans="2:9" ht="14.25" customHeight="1">
      <c r="B20" s="7">
        <v>7</v>
      </c>
      <c r="C20" s="7">
        <v>1</v>
      </c>
      <c r="D20" s="7">
        <v>2</v>
      </c>
      <c r="E20" s="7">
        <v>1</v>
      </c>
      <c r="F20" s="6" t="s">
        <v>1658</v>
      </c>
      <c r="G20" s="691">
        <v>12</v>
      </c>
      <c r="H20" s="691">
        <v>12</v>
      </c>
      <c r="I20" s="691">
        <v>11</v>
      </c>
    </row>
    <row r="21" spans="2:9" ht="14.25" customHeight="1">
      <c r="B21" s="7">
        <v>8</v>
      </c>
      <c r="C21" s="7">
        <v>1</v>
      </c>
      <c r="D21" s="7">
        <v>2</v>
      </c>
      <c r="E21" s="7">
        <v>1</v>
      </c>
      <c r="F21" s="6" t="s">
        <v>1659</v>
      </c>
      <c r="G21" s="691">
        <v>16</v>
      </c>
      <c r="H21" s="691">
        <v>16</v>
      </c>
      <c r="I21" s="691">
        <v>15</v>
      </c>
    </row>
    <row r="22" spans="2:9" ht="14.25" customHeight="1">
      <c r="B22" s="7">
        <v>9</v>
      </c>
      <c r="C22" s="7">
        <v>1</v>
      </c>
      <c r="D22" s="7">
        <v>4</v>
      </c>
      <c r="E22" s="7">
        <v>1</v>
      </c>
      <c r="F22" s="6" t="s">
        <v>1660</v>
      </c>
      <c r="G22" s="691">
        <v>7.36</v>
      </c>
      <c r="H22" s="691">
        <v>7.33</v>
      </c>
      <c r="I22" s="691">
        <v>7.1</v>
      </c>
    </row>
    <row r="23" spans="2:9" ht="20.25" customHeight="1">
      <c r="B23" s="1976" t="s">
        <v>476</v>
      </c>
      <c r="C23" s="1991" t="s">
        <v>1810</v>
      </c>
      <c r="D23" s="1991" t="s">
        <v>1865</v>
      </c>
      <c r="E23" s="1991" t="s">
        <v>1865</v>
      </c>
      <c r="F23" s="13" t="s">
        <v>1662</v>
      </c>
      <c r="G23" s="691">
        <v>760</v>
      </c>
      <c r="H23" s="691">
        <v>560</v>
      </c>
      <c r="I23" s="691">
        <v>540</v>
      </c>
    </row>
    <row r="24" spans="2:9" ht="14.25" customHeight="1">
      <c r="B24" s="1976"/>
      <c r="C24" s="1991"/>
      <c r="D24" s="1991"/>
      <c r="E24" s="1991"/>
      <c r="F24" s="6" t="s">
        <v>1663</v>
      </c>
      <c r="G24" s="691">
        <v>5.41</v>
      </c>
      <c r="H24" s="691">
        <v>1.71</v>
      </c>
      <c r="I24" s="691">
        <v>3.37</v>
      </c>
    </row>
    <row r="25" spans="2:9" ht="27.75" customHeight="1">
      <c r="B25" s="7" t="s">
        <v>1664</v>
      </c>
      <c r="C25" s="823" t="s">
        <v>1665</v>
      </c>
      <c r="D25" s="823" t="s">
        <v>1665</v>
      </c>
      <c r="E25" s="823" t="s">
        <v>1665</v>
      </c>
      <c r="F25" s="6" t="s">
        <v>1666</v>
      </c>
      <c r="G25" s="691">
        <v>0</v>
      </c>
      <c r="H25" s="691">
        <v>425</v>
      </c>
      <c r="I25" s="691">
        <v>380</v>
      </c>
    </row>
    <row r="26" spans="2:9" ht="14.25" customHeight="1">
      <c r="B26" s="7"/>
      <c r="C26" s="824"/>
      <c r="D26" s="7"/>
      <c r="E26" s="7"/>
      <c r="F26" s="6" t="s">
        <v>1667</v>
      </c>
      <c r="G26" s="1466">
        <v>1096</v>
      </c>
      <c r="H26" s="1466">
        <v>1018</v>
      </c>
      <c r="I26" s="1466">
        <v>1020</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1673</v>
      </c>
      <c r="D29" s="206" t="s">
        <v>2040</v>
      </c>
      <c r="E29" s="206" t="s">
        <v>2040</v>
      </c>
      <c r="F29" s="4" t="s">
        <v>1676</v>
      </c>
      <c r="G29" s="7" t="s">
        <v>1677</v>
      </c>
      <c r="H29" s="7" t="s">
        <v>1677</v>
      </c>
      <c r="I29" s="7" t="s">
        <v>1677</v>
      </c>
    </row>
    <row r="30" spans="2:9" ht="14.25" customHeight="1">
      <c r="B30" s="15" t="s">
        <v>1679</v>
      </c>
      <c r="C30" s="11" t="s">
        <v>1680</v>
      </c>
      <c r="D30" s="11" t="s">
        <v>1681</v>
      </c>
      <c r="E30" s="11" t="s">
        <v>1681</v>
      </c>
      <c r="F30" s="4" t="s">
        <v>1682</v>
      </c>
      <c r="G30" s="7">
        <v>116</v>
      </c>
      <c r="H30" s="7">
        <v>121</v>
      </c>
      <c r="I30" s="7">
        <v>111</v>
      </c>
    </row>
    <row r="31" spans="2:9" ht="14.25" customHeight="1">
      <c r="B31" s="15" t="s">
        <v>1683</v>
      </c>
      <c r="C31" s="6"/>
      <c r="D31" s="100"/>
      <c r="E31" s="100"/>
      <c r="F31" s="4" t="s">
        <v>1684</v>
      </c>
      <c r="G31" s="7">
        <v>2613</v>
      </c>
      <c r="H31" s="7">
        <v>2590</v>
      </c>
      <c r="I31" s="7">
        <v>2770</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2.2999999999999998</v>
      </c>
      <c r="H33" s="7">
        <v>3.2</v>
      </c>
      <c r="I33" s="7">
        <v>2</v>
      </c>
    </row>
    <row r="34" spans="2:9" ht="14.25" customHeight="1">
      <c r="B34" s="15"/>
      <c r="C34" s="6"/>
      <c r="D34" s="6"/>
      <c r="E34" s="6"/>
      <c r="F34" s="4" t="s">
        <v>1688</v>
      </c>
      <c r="G34" s="6"/>
      <c r="H34" s="6"/>
      <c r="I34" s="6"/>
    </row>
    <row r="35" spans="2:9" ht="14.25" customHeight="1">
      <c r="B35" s="15"/>
      <c r="C35" s="6"/>
      <c r="D35" s="6"/>
      <c r="E35" s="6"/>
      <c r="F35" s="4" t="s">
        <v>1676</v>
      </c>
      <c r="G35" s="7" t="s">
        <v>1913</v>
      </c>
      <c r="H35" s="7" t="s">
        <v>1913</v>
      </c>
      <c r="I35" s="7" t="s">
        <v>1689</v>
      </c>
    </row>
    <row r="36" spans="2:9" ht="14.25" customHeight="1">
      <c r="B36" s="15"/>
      <c r="C36" s="6"/>
      <c r="D36" s="6"/>
      <c r="E36" s="6"/>
      <c r="F36" s="4" t="s">
        <v>1682</v>
      </c>
      <c r="G36" s="7">
        <v>113</v>
      </c>
      <c r="H36" s="7">
        <v>112</v>
      </c>
      <c r="I36" s="7">
        <v>119</v>
      </c>
    </row>
    <row r="37" spans="2:9" ht="14.25" customHeight="1">
      <c r="B37" s="15" t="s">
        <v>1690</v>
      </c>
      <c r="C37" s="6"/>
      <c r="D37" s="6"/>
      <c r="E37" s="6"/>
      <c r="F37" s="4" t="s">
        <v>1684</v>
      </c>
      <c r="G37" s="7">
        <v>2994</v>
      </c>
      <c r="H37" s="7">
        <v>3030</v>
      </c>
      <c r="I37" s="7">
        <v>2570</v>
      </c>
    </row>
    <row r="38" spans="2:9" ht="14.25" customHeight="1">
      <c r="B38" s="6"/>
      <c r="C38" s="6"/>
      <c r="D38" s="6"/>
      <c r="E38" s="6"/>
      <c r="F38" s="4" t="s">
        <v>1685</v>
      </c>
      <c r="G38" s="7" t="s">
        <v>1952</v>
      </c>
      <c r="H38" s="7" t="s">
        <v>2123</v>
      </c>
      <c r="I38" s="7" t="s">
        <v>2123</v>
      </c>
    </row>
    <row r="39" spans="2:9" ht="14.25" customHeight="1">
      <c r="B39" s="6"/>
      <c r="C39" s="173"/>
      <c r="D39" s="173"/>
      <c r="E39" s="173"/>
      <c r="F39" s="4" t="s">
        <v>1692</v>
      </c>
      <c r="G39" s="6"/>
      <c r="H39" s="6"/>
      <c r="I39" s="6"/>
    </row>
    <row r="40" spans="2:9" ht="14.25" customHeight="1">
      <c r="B40" s="99" t="s">
        <v>1693</v>
      </c>
      <c r="C40" s="1571"/>
      <c r="D40" s="1571"/>
      <c r="E40" s="1571"/>
      <c r="F40" s="954" t="s">
        <v>1676</v>
      </c>
      <c r="G40" s="7" t="s">
        <v>1694</v>
      </c>
      <c r="H40" s="7" t="s">
        <v>1694</v>
      </c>
      <c r="I40" s="7" t="s">
        <v>1694</v>
      </c>
    </row>
    <row r="41" spans="2:9" ht="14.25" customHeight="1">
      <c r="B41" s="102" t="s">
        <v>44</v>
      </c>
      <c r="C41" s="1586" t="s">
        <v>2168</v>
      </c>
      <c r="D41" s="1586" t="s">
        <v>2168</v>
      </c>
      <c r="E41" s="1586" t="s">
        <v>2168</v>
      </c>
      <c r="F41" s="954" t="s">
        <v>1676</v>
      </c>
      <c r="G41" s="7" t="s">
        <v>1867</v>
      </c>
      <c r="H41" s="7" t="s">
        <v>1697</v>
      </c>
      <c r="I41" s="7" t="s">
        <v>1678</v>
      </c>
    </row>
    <row r="42" spans="2:9" ht="14.25" customHeight="1">
      <c r="B42" s="102" t="s">
        <v>1698</v>
      </c>
      <c r="C42" s="1587" t="s">
        <v>1699</v>
      </c>
      <c r="D42" s="1587" t="s">
        <v>1699</v>
      </c>
      <c r="E42" s="1587" t="s">
        <v>1699</v>
      </c>
      <c r="F42" s="954" t="s">
        <v>1682</v>
      </c>
      <c r="G42" s="7">
        <v>64</v>
      </c>
      <c r="H42" s="7">
        <v>67</v>
      </c>
      <c r="I42" s="7">
        <v>41</v>
      </c>
    </row>
    <row r="43" spans="2:9" ht="14.25" customHeight="1">
      <c r="B43" s="102" t="s">
        <v>45</v>
      </c>
      <c r="C43" s="1580" t="s">
        <v>2169</v>
      </c>
      <c r="D43" s="1580" t="s">
        <v>2169</v>
      </c>
      <c r="E43" s="1580" t="s">
        <v>2169</v>
      </c>
      <c r="F43" s="954" t="s">
        <v>1682</v>
      </c>
      <c r="G43" s="7">
        <v>43</v>
      </c>
      <c r="H43" s="7">
        <v>67</v>
      </c>
      <c r="I43" s="7">
        <v>90</v>
      </c>
    </row>
    <row r="44" spans="2:9" ht="15.75">
      <c r="B44" s="43" t="s">
        <v>1702</v>
      </c>
      <c r="C44" s="1577"/>
      <c r="D44" s="1586"/>
      <c r="E44" s="1586"/>
      <c r="F44" s="954" t="s">
        <v>1704</v>
      </c>
      <c r="G44" s="7" t="s">
        <v>1705</v>
      </c>
      <c r="H44" s="7" t="s">
        <v>1705</v>
      </c>
      <c r="I44" s="7" t="s">
        <v>1705</v>
      </c>
    </row>
    <row r="45" spans="2:9" ht="14.25" customHeight="1">
      <c r="B45" s="956" t="s">
        <v>1706</v>
      </c>
      <c r="C45" s="1588"/>
      <c r="D45" s="125"/>
      <c r="E45" s="125"/>
      <c r="F45" s="142" t="s">
        <v>1708</v>
      </c>
      <c r="G45" s="6"/>
      <c r="H45" s="6"/>
      <c r="I45" s="6"/>
    </row>
    <row r="46" spans="2:9" ht="14.25" customHeight="1">
      <c r="B46" s="102" t="s">
        <v>1709</v>
      </c>
      <c r="C46" s="1589">
        <v>22500</v>
      </c>
      <c r="D46" s="1580"/>
      <c r="E46" s="1589">
        <v>79500</v>
      </c>
      <c r="F46" s="954" t="s">
        <v>1710</v>
      </c>
      <c r="G46" s="59" t="s">
        <v>1869</v>
      </c>
      <c r="H46" s="59" t="s">
        <v>1472</v>
      </c>
      <c r="I46" s="59" t="s">
        <v>1869</v>
      </c>
    </row>
    <row r="47" spans="2:9" ht="14.25" customHeight="1">
      <c r="B47" s="102" t="s">
        <v>44</v>
      </c>
      <c r="C47" s="1573"/>
      <c r="D47" s="1586"/>
      <c r="E47" s="1586"/>
      <c r="F47" s="973" t="s">
        <v>1682</v>
      </c>
      <c r="G47" s="972"/>
      <c r="H47" s="972">
        <v>125</v>
      </c>
      <c r="I47" s="972"/>
    </row>
    <row r="48" spans="2:9" ht="14.25" customHeight="1">
      <c r="B48" s="102" t="s">
        <v>1698</v>
      </c>
      <c r="C48" s="7"/>
      <c r="D48" s="125"/>
      <c r="E48" s="125"/>
      <c r="F48" s="973" t="s">
        <v>1684</v>
      </c>
      <c r="G48" s="972"/>
      <c r="H48" s="972">
        <v>1240</v>
      </c>
      <c r="I48" s="972"/>
    </row>
    <row r="49" spans="2:9" ht="14.25" customHeight="1">
      <c r="B49" s="102" t="s">
        <v>45</v>
      </c>
      <c r="C49" s="1588"/>
      <c r="D49" s="1580"/>
      <c r="E49" s="1580"/>
      <c r="F49" s="954" t="s">
        <v>1711</v>
      </c>
      <c r="G49" s="966">
        <v>28</v>
      </c>
      <c r="H49" s="966">
        <v>24.7</v>
      </c>
      <c r="I49" s="966">
        <v>30</v>
      </c>
    </row>
    <row r="50" spans="2:9" ht="14.25" customHeight="1">
      <c r="B50" s="102" t="s">
        <v>1702</v>
      </c>
      <c r="C50" s="1590"/>
      <c r="D50" s="7"/>
      <c r="E50" s="955"/>
      <c r="F50" s="954" t="s">
        <v>1712</v>
      </c>
      <c r="G50" s="7">
        <v>28</v>
      </c>
      <c r="H50" s="7"/>
      <c r="I50" s="7">
        <v>30</v>
      </c>
    </row>
    <row r="51" spans="2:9" ht="14.25" customHeight="1">
      <c r="B51" s="60" t="s">
        <v>1706</v>
      </c>
      <c r="C51" s="1591"/>
      <c r="D51" s="1592"/>
      <c r="E51" s="1593"/>
      <c r="F51" s="954" t="s">
        <v>1713</v>
      </c>
      <c r="G51" s="7">
        <v>19</v>
      </c>
      <c r="H51" s="7">
        <v>19.5</v>
      </c>
      <c r="I51" s="7">
        <v>18</v>
      </c>
    </row>
    <row r="52" spans="2:9" ht="14.25" customHeight="1">
      <c r="B52" s="6" t="s">
        <v>1709</v>
      </c>
      <c r="C52" s="1538"/>
      <c r="D52" s="1483"/>
      <c r="E52" s="1581"/>
      <c r="F52" s="1485" t="s">
        <v>1714</v>
      </c>
      <c r="G52" s="59">
        <v>5</v>
      </c>
      <c r="H52" s="59">
        <v>5</v>
      </c>
      <c r="I52" s="59">
        <v>5</v>
      </c>
    </row>
    <row r="53" spans="2:9" ht="14.25" customHeight="1">
      <c r="B53" s="136" t="s">
        <v>1715</v>
      </c>
      <c r="C53" s="1480"/>
      <c r="D53" s="1481"/>
      <c r="E53" s="1481"/>
      <c r="F53" s="1481"/>
      <c r="G53" s="1481"/>
      <c r="H53" s="1481"/>
      <c r="I53" s="1482"/>
    </row>
    <row r="54" spans="2:9" ht="15" customHeight="1">
      <c r="B54" s="1992" t="s">
        <v>1634</v>
      </c>
      <c r="C54" s="1994" t="s">
        <v>2170</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1954</v>
      </c>
      <c r="D61" s="2061"/>
      <c r="E61" s="2061"/>
      <c r="F61" s="2061"/>
      <c r="G61" s="2061"/>
      <c r="H61" s="2061"/>
      <c r="I61" s="2062"/>
    </row>
    <row r="62" spans="2:9" ht="25.5" customHeight="1">
      <c r="B62" s="1980"/>
      <c r="C62" s="2063"/>
      <c r="D62" s="2064"/>
      <c r="E62" s="2064"/>
      <c r="F62" s="2064"/>
      <c r="G62" s="2064"/>
      <c r="H62" s="2064"/>
      <c r="I62" s="2065"/>
    </row>
    <row r="63" spans="2:9" ht="25.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1955</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t="s">
        <v>1956</v>
      </c>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2125</v>
      </c>
      <c r="D77" s="1982"/>
      <c r="E77" s="1982"/>
      <c r="F77" s="1982"/>
      <c r="G77" s="1982"/>
      <c r="H77" s="1982"/>
      <c r="I77" s="1983"/>
    </row>
    <row r="78" spans="2:9" ht="39.75" customHeight="1">
      <c r="B78" s="1979"/>
      <c r="C78" s="1984"/>
      <c r="D78" s="1985"/>
      <c r="E78" s="1985"/>
      <c r="F78" s="1985"/>
      <c r="G78" s="1985"/>
      <c r="H78" s="1985"/>
      <c r="I78" s="1986"/>
    </row>
    <row r="79" spans="2:9" ht="99.75" customHeight="1">
      <c r="B79" s="1979"/>
      <c r="C79" s="1984"/>
      <c r="D79" s="1985"/>
      <c r="E79" s="1985"/>
      <c r="F79" s="1985"/>
      <c r="G79" s="1985"/>
      <c r="H79" s="1985"/>
      <c r="I79" s="1986"/>
    </row>
    <row r="80" spans="2:9" ht="45.7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2171</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12"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2172</v>
      </c>
      <c r="D91" s="2014"/>
      <c r="E91" s="2014"/>
      <c r="F91" s="2014"/>
      <c r="G91" s="2014"/>
      <c r="H91" s="2014"/>
      <c r="I91" s="2015"/>
    </row>
    <row r="92" spans="2:9" ht="19.5" customHeight="1">
      <c r="B92" s="1993" t="s">
        <v>1669</v>
      </c>
      <c r="C92" s="1981"/>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19.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2113</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16.5" customHeight="1">
      <c r="B108" s="1980" t="s">
        <v>1634</v>
      </c>
      <c r="C108" s="1502"/>
      <c r="D108" s="1610"/>
      <c r="E108" s="1610"/>
      <c r="F108" s="1610"/>
      <c r="G108" s="1610"/>
      <c r="H108" s="1610"/>
      <c r="I108" s="1509"/>
    </row>
    <row r="109" spans="2:9" ht="16.5" customHeight="1">
      <c r="B109" s="1980"/>
      <c r="C109" s="1502"/>
      <c r="D109" s="1502"/>
      <c r="E109" s="1502"/>
      <c r="F109" s="1502"/>
      <c r="G109" s="1502"/>
      <c r="H109" s="1502"/>
      <c r="I109" s="1509"/>
    </row>
    <row r="110" spans="2:9" ht="16.5" customHeight="1">
      <c r="B110" s="1980"/>
      <c r="C110" s="1502"/>
      <c r="D110" s="1502"/>
      <c r="E110" s="1502"/>
      <c r="F110" s="1502"/>
      <c r="G110" s="1502"/>
      <c r="H110" s="1502"/>
      <c r="I110" s="1509"/>
    </row>
    <row r="111" spans="2:9" ht="16.5" customHeight="1">
      <c r="B111" s="1980"/>
      <c r="C111" s="1558"/>
      <c r="D111" s="1502"/>
      <c r="E111" s="1502"/>
      <c r="F111" s="1502"/>
      <c r="G111" s="1502"/>
      <c r="H111" s="1502"/>
      <c r="I111" s="1509"/>
    </row>
    <row r="112" spans="2:9" ht="16.5" customHeight="1">
      <c r="B112" s="2000"/>
      <c r="C112" s="1612"/>
      <c r="D112" s="1503"/>
      <c r="E112" s="1503"/>
      <c r="F112" s="1503"/>
      <c r="G112" s="1503"/>
      <c r="H112" s="1503"/>
      <c r="I112" s="1510"/>
    </row>
    <row r="113" spans="2:9" ht="16.5" customHeight="1">
      <c r="B113" s="1980" t="s">
        <v>1717</v>
      </c>
      <c r="C113" s="1613"/>
      <c r="D113" s="1610"/>
      <c r="E113" s="1610"/>
      <c r="F113" s="1610"/>
      <c r="G113" s="1610"/>
      <c r="H113" s="1610"/>
      <c r="I113" s="1516"/>
    </row>
    <row r="114" spans="2:9" ht="16.5" customHeight="1">
      <c r="B114" s="1980"/>
      <c r="C114" s="1611"/>
      <c r="D114" s="1502"/>
      <c r="E114" s="1502"/>
      <c r="F114" s="1502"/>
      <c r="G114" s="1502"/>
      <c r="H114" s="1502"/>
      <c r="I114" s="1516"/>
    </row>
    <row r="115" spans="2:9" ht="16.5" customHeight="1">
      <c r="B115" s="1980"/>
      <c r="C115" s="1611" t="s">
        <v>2130</v>
      </c>
      <c r="D115" s="1502"/>
      <c r="E115" s="1502"/>
      <c r="F115" s="1502"/>
      <c r="G115" s="1502"/>
      <c r="H115" s="1502"/>
      <c r="I115" s="1516"/>
    </row>
    <row r="116" spans="2:9" ht="16.5" customHeight="1">
      <c r="B116" s="1980"/>
      <c r="C116" s="1611"/>
      <c r="D116" s="1502"/>
      <c r="E116" s="1502"/>
      <c r="F116" s="1502"/>
      <c r="G116" s="1502"/>
      <c r="H116" s="1502"/>
      <c r="I116" s="1516"/>
    </row>
    <row r="117" spans="2:9" ht="16.5" customHeight="1">
      <c r="B117" s="1980"/>
      <c r="C117" s="1611"/>
      <c r="D117" s="1502"/>
      <c r="E117" s="1502"/>
      <c r="F117" s="1502"/>
      <c r="G117" s="1502"/>
      <c r="H117" s="1502"/>
      <c r="I117" s="1516"/>
    </row>
    <row r="118" spans="2:9" ht="16.5" customHeight="1">
      <c r="B118" s="1980"/>
      <c r="C118" s="1611"/>
      <c r="D118" s="1502"/>
      <c r="E118" s="1502"/>
      <c r="F118" s="1502"/>
      <c r="G118" s="1502"/>
      <c r="H118" s="1502"/>
      <c r="I118" s="1516"/>
    </row>
    <row r="119" spans="2:9" ht="16.5" customHeight="1">
      <c r="B119" s="2000"/>
      <c r="C119" s="1612"/>
      <c r="D119" s="1503"/>
      <c r="E119" s="1503"/>
      <c r="F119" s="1503"/>
      <c r="G119" s="1503"/>
      <c r="H119" s="1503"/>
      <c r="I119" s="1521"/>
    </row>
    <row r="120" spans="2:9" ht="16.5" customHeight="1">
      <c r="B120" s="2001" t="s">
        <v>1741</v>
      </c>
      <c r="C120" s="1502" t="s">
        <v>2131</v>
      </c>
      <c r="D120" s="1610"/>
      <c r="E120" s="1610"/>
      <c r="F120" s="1610"/>
      <c r="G120" s="1610"/>
      <c r="H120" s="1610"/>
      <c r="I120" s="1516"/>
    </row>
    <row r="121" spans="2:9" ht="16.5" customHeight="1">
      <c r="B121" s="2001"/>
      <c r="C121" s="1502" t="s">
        <v>2132</v>
      </c>
      <c r="D121" s="1502"/>
      <c r="E121" s="1502"/>
      <c r="F121" s="1502"/>
      <c r="G121" s="1502"/>
      <c r="H121" s="1502"/>
      <c r="I121" s="1516"/>
    </row>
    <row r="122" spans="2:9" ht="16.5" customHeight="1">
      <c r="B122" s="2001"/>
      <c r="C122" s="1502" t="s">
        <v>2133</v>
      </c>
      <c r="D122" s="1502"/>
      <c r="E122" s="1502"/>
      <c r="F122" s="1502"/>
      <c r="G122" s="1502"/>
      <c r="H122" s="1502"/>
      <c r="I122" s="1516"/>
    </row>
    <row r="123" spans="2:9" ht="16.5" customHeight="1">
      <c r="B123" s="2001"/>
      <c r="C123" s="1502" t="s">
        <v>2134</v>
      </c>
      <c r="D123" s="1502"/>
      <c r="E123" s="1502"/>
      <c r="F123" s="1502"/>
      <c r="G123" s="1502"/>
      <c r="H123" s="1502"/>
      <c r="I123" s="1516"/>
    </row>
    <row r="124" spans="2:9" ht="16.5" customHeight="1">
      <c r="B124" s="2001"/>
      <c r="C124" s="1502" t="s">
        <v>2135</v>
      </c>
      <c r="D124" s="1502"/>
      <c r="E124" s="1502"/>
      <c r="F124" s="1502"/>
      <c r="G124" s="1502"/>
      <c r="H124" s="1502"/>
      <c r="I124" s="1505"/>
    </row>
    <row r="125" spans="2:9" ht="16.5" customHeight="1">
      <c r="B125" s="2001"/>
      <c r="C125" s="1612"/>
      <c r="D125" s="1503"/>
      <c r="E125" s="1503"/>
      <c r="F125" s="1503"/>
      <c r="G125" s="1503"/>
      <c r="H125" s="1503"/>
      <c r="I125" s="1507"/>
    </row>
    <row r="126" spans="2:9" ht="16.5" customHeight="1">
      <c r="B126" s="1993" t="s">
        <v>1743</v>
      </c>
      <c r="C126" s="1614"/>
      <c r="D126" s="1610"/>
      <c r="E126" s="1610"/>
      <c r="F126" s="1610"/>
      <c r="G126" s="1610"/>
      <c r="H126" s="1522"/>
      <c r="I126" s="1523"/>
    </row>
    <row r="127" spans="2:9" ht="16.5" customHeight="1">
      <c r="B127" s="1980"/>
      <c r="C127" s="1502" t="s">
        <v>2136</v>
      </c>
      <c r="D127" s="1502"/>
      <c r="E127" s="1502"/>
      <c r="F127" s="1502"/>
      <c r="G127" s="1502"/>
      <c r="H127" s="1524"/>
      <c r="I127" s="1525"/>
    </row>
    <row r="128" spans="2:9" ht="16.5" customHeight="1">
      <c r="B128" s="2000"/>
      <c r="C128" s="1612"/>
      <c r="D128" s="1503"/>
      <c r="E128" s="1503"/>
      <c r="F128" s="1503"/>
      <c r="G128" s="1503"/>
      <c r="H128" s="1527"/>
      <c r="I128" s="1528"/>
    </row>
    <row r="129" spans="2:9" ht="16.5" customHeight="1">
      <c r="B129" s="1489"/>
      <c r="C129" s="1502"/>
      <c r="D129" s="1520"/>
      <c r="E129" s="1520"/>
      <c r="F129" s="1520"/>
      <c r="G129" s="1520"/>
      <c r="H129" s="1520"/>
      <c r="I129" s="1517"/>
    </row>
    <row r="130" spans="2:9" ht="16.5" customHeight="1">
      <c r="B130" s="1489"/>
      <c r="C130" s="1502" t="s">
        <v>2137</v>
      </c>
      <c r="D130" s="1502"/>
      <c r="E130" s="1502"/>
      <c r="F130" s="1502"/>
      <c r="G130" s="1502"/>
      <c r="H130" s="1520"/>
      <c r="I130" s="1517"/>
    </row>
    <row r="131" spans="2:9" ht="16.5" customHeight="1">
      <c r="B131" s="1489"/>
      <c r="C131" s="1502" t="s">
        <v>2138</v>
      </c>
      <c r="D131" s="1502"/>
      <c r="E131" s="1502"/>
      <c r="F131" s="1502"/>
      <c r="G131" s="1502"/>
      <c r="H131" s="1520"/>
      <c r="I131" s="1517"/>
    </row>
    <row r="132" spans="2:9" ht="16.5" customHeight="1">
      <c r="B132" s="1489"/>
      <c r="C132" s="1502" t="s">
        <v>2139</v>
      </c>
      <c r="D132" s="1502"/>
      <c r="E132" s="1502"/>
      <c r="F132" s="1502"/>
      <c r="G132" s="1502"/>
      <c r="H132" s="1520"/>
      <c r="I132" s="1517"/>
    </row>
    <row r="133" spans="2:9" ht="16.5" customHeight="1">
      <c r="B133" s="1980" t="s">
        <v>1635</v>
      </c>
      <c r="C133" s="1502" t="s">
        <v>2140</v>
      </c>
      <c r="D133" s="1502"/>
      <c r="E133" s="1502"/>
      <c r="F133" s="1502"/>
      <c r="G133" s="1502"/>
      <c r="H133" s="1511"/>
      <c r="I133" s="1512"/>
    </row>
    <row r="134" spans="2:9" ht="16.5" customHeight="1">
      <c r="B134" s="1980"/>
      <c r="C134" s="1558" t="s">
        <v>1841</v>
      </c>
      <c r="D134" s="1502"/>
      <c r="E134" s="1502"/>
      <c r="F134" s="1502"/>
      <c r="G134" s="1502"/>
      <c r="H134" s="1511"/>
      <c r="I134" s="1512"/>
    </row>
    <row r="135" spans="2:9" ht="16.5" customHeight="1">
      <c r="B135" s="2000"/>
      <c r="C135" s="1513"/>
      <c r="D135" s="1514"/>
      <c r="E135" s="1514"/>
      <c r="F135" s="1514"/>
      <c r="G135" s="1514"/>
      <c r="H135" s="1514"/>
      <c r="I135" s="1515"/>
    </row>
    <row r="136" spans="2:9" ht="16.5" customHeight="1">
      <c r="B136" s="1980" t="s">
        <v>1652</v>
      </c>
      <c r="C136" s="1502" t="s">
        <v>2141</v>
      </c>
      <c r="D136" s="1610"/>
      <c r="E136" s="1610"/>
      <c r="F136" s="1610"/>
      <c r="G136" s="1610"/>
      <c r="H136" s="1500"/>
      <c r="I136" s="1508"/>
    </row>
    <row r="137" spans="2:9" ht="16.5" customHeight="1">
      <c r="B137" s="1980"/>
      <c r="C137" s="1502" t="s">
        <v>1900</v>
      </c>
      <c r="D137" s="1502"/>
      <c r="E137" s="1502"/>
      <c r="F137" s="1502"/>
      <c r="G137" s="1502"/>
      <c r="H137" s="121"/>
      <c r="I137" s="1509"/>
    </row>
    <row r="138" spans="2:9" ht="16.5" customHeight="1">
      <c r="B138" s="1980"/>
      <c r="C138" s="1502" t="s">
        <v>1793</v>
      </c>
      <c r="D138" s="1502"/>
      <c r="E138" s="1502"/>
      <c r="F138" s="1502"/>
      <c r="G138" s="1502"/>
      <c r="H138" s="121"/>
      <c r="I138" s="1509"/>
    </row>
    <row r="139" spans="2:9" ht="16.5" customHeight="1">
      <c r="B139" s="1980"/>
      <c r="C139" s="1502" t="s">
        <v>1939</v>
      </c>
      <c r="D139" s="1502"/>
      <c r="E139" s="1502"/>
      <c r="F139" s="1502"/>
      <c r="G139" s="1502"/>
      <c r="H139" s="121"/>
      <c r="I139" s="1509"/>
    </row>
    <row r="140" spans="2:9" ht="16.5" customHeight="1">
      <c r="B140" s="1980"/>
      <c r="C140" s="1502" t="s">
        <v>2142</v>
      </c>
      <c r="D140" s="1502"/>
      <c r="E140" s="1502"/>
      <c r="F140" s="1502"/>
      <c r="G140" s="1502"/>
      <c r="H140" s="121"/>
      <c r="I140" s="1509"/>
    </row>
    <row r="141" spans="2:9" ht="16.5" customHeight="1">
      <c r="B141" s="1980"/>
      <c r="C141" s="1502" t="s">
        <v>2143</v>
      </c>
      <c r="D141" s="1502"/>
      <c r="E141" s="1502"/>
      <c r="F141" s="1502"/>
      <c r="G141" s="1502"/>
      <c r="H141" s="121"/>
      <c r="I141" s="1509"/>
    </row>
    <row r="142" spans="2:9" ht="16.5" customHeight="1">
      <c r="B142" s="1980"/>
      <c r="C142" s="1502" t="s">
        <v>2144</v>
      </c>
      <c r="D142" s="1502"/>
      <c r="E142" s="1502"/>
      <c r="F142" s="1502"/>
      <c r="G142" s="1502"/>
      <c r="H142" s="121"/>
      <c r="I142" s="1509"/>
    </row>
    <row r="143" spans="2:9" ht="16.5" customHeight="1">
      <c r="B143" s="1980"/>
      <c r="C143" s="1502" t="s">
        <v>2145</v>
      </c>
      <c r="D143" s="1502"/>
      <c r="E143" s="1502"/>
      <c r="F143" s="1502"/>
      <c r="G143" s="1502"/>
      <c r="H143" s="121"/>
      <c r="I143" s="1509"/>
    </row>
    <row r="144" spans="2:9" ht="16.5" customHeight="1">
      <c r="B144" s="1980"/>
      <c r="C144" s="1502" t="s">
        <v>2146</v>
      </c>
      <c r="D144" s="1502"/>
      <c r="E144" s="1502"/>
      <c r="F144" s="1502"/>
      <c r="G144" s="1502"/>
      <c r="H144" s="121"/>
      <c r="I144" s="1509"/>
    </row>
    <row r="145" spans="2:9" ht="16.5" customHeight="1">
      <c r="B145" s="1980"/>
      <c r="C145" s="1503"/>
      <c r="D145" s="1092"/>
      <c r="E145" s="1092"/>
      <c r="F145" s="1092"/>
      <c r="G145" s="1092"/>
      <c r="H145" s="1092"/>
      <c r="I145" s="1510"/>
    </row>
    <row r="146" spans="2:9" ht="16.5" customHeight="1">
      <c r="B146" s="1993" t="s">
        <v>1669</v>
      </c>
      <c r="C146" s="1502" t="s">
        <v>1692</v>
      </c>
      <c r="D146" s="1610"/>
      <c r="E146" s="1610"/>
      <c r="F146" s="1610"/>
      <c r="G146" s="1610"/>
      <c r="H146" s="1500"/>
      <c r="I146" s="1508"/>
    </row>
    <row r="147" spans="2:9" ht="16.5" customHeight="1">
      <c r="B147" s="1980"/>
      <c r="C147" s="1502" t="s">
        <v>2147</v>
      </c>
      <c r="D147" s="1502"/>
      <c r="E147" s="1502"/>
      <c r="F147" s="1502"/>
      <c r="G147" s="1502"/>
      <c r="H147" s="121"/>
      <c r="I147" s="1509"/>
    </row>
    <row r="148" spans="2:9" ht="16.5" customHeight="1">
      <c r="B148" s="1980"/>
      <c r="C148" s="1502" t="s">
        <v>2148</v>
      </c>
      <c r="D148" s="1502"/>
      <c r="E148" s="1502"/>
      <c r="F148" s="1502"/>
      <c r="G148" s="1502"/>
      <c r="H148" s="121"/>
      <c r="I148" s="1509"/>
    </row>
    <row r="149" spans="2:9" ht="16.5" customHeight="1">
      <c r="B149" s="1980"/>
      <c r="C149" s="1502" t="s">
        <v>2149</v>
      </c>
      <c r="D149" s="1502"/>
      <c r="E149" s="1502"/>
      <c r="F149" s="1502"/>
      <c r="G149" s="1502"/>
      <c r="H149" s="121"/>
      <c r="I149" s="1509"/>
    </row>
    <row r="150" spans="2:9" ht="16.5" customHeight="1">
      <c r="B150" s="1980"/>
      <c r="C150" s="1502" t="s">
        <v>2022</v>
      </c>
      <c r="D150" s="1502"/>
      <c r="E150" s="1502"/>
      <c r="F150" s="1502"/>
      <c r="G150" s="1502"/>
      <c r="H150" s="121"/>
      <c r="I150" s="1509"/>
    </row>
    <row r="151" spans="2:9" ht="16.5" customHeight="1">
      <c r="B151" s="1980"/>
      <c r="C151" s="1502" t="s">
        <v>2150</v>
      </c>
      <c r="D151" s="1502"/>
      <c r="E151" s="1502"/>
      <c r="F151" s="1502"/>
      <c r="G151" s="1502"/>
      <c r="H151" s="121"/>
      <c r="I151" s="1509"/>
    </row>
    <row r="152" spans="2:9" ht="16.5" customHeight="1">
      <c r="B152" s="1980"/>
      <c r="C152" s="1502" t="s">
        <v>2151</v>
      </c>
      <c r="D152" s="1502"/>
      <c r="E152" s="1502"/>
      <c r="F152" s="1502"/>
      <c r="G152" s="1502"/>
      <c r="H152" s="121"/>
      <c r="I152" s="1509"/>
    </row>
    <row r="153" spans="2:9" ht="16.5" customHeight="1">
      <c r="B153" s="2000"/>
      <c r="C153" s="1502" t="s">
        <v>2152</v>
      </c>
      <c r="D153" s="1503"/>
      <c r="E153" s="1503"/>
      <c r="F153" s="1503"/>
      <c r="G153" s="1503"/>
      <c r="H153" s="1092"/>
      <c r="I153" s="1510"/>
    </row>
    <row r="154" spans="2:9" ht="16.5" customHeight="1">
      <c r="B154" s="1980" t="s">
        <v>1693</v>
      </c>
      <c r="C154" s="1615"/>
      <c r="D154" s="1552"/>
      <c r="E154" s="1552"/>
      <c r="F154" s="1552"/>
      <c r="G154" s="1552"/>
      <c r="H154" s="121"/>
      <c r="I154" s="1509"/>
    </row>
    <row r="155" spans="2:9" ht="16.5" customHeight="1">
      <c r="B155" s="1980"/>
      <c r="C155" s="1502" t="s">
        <v>2153</v>
      </c>
      <c r="D155" s="1553"/>
      <c r="E155" s="1553"/>
      <c r="F155" s="1553"/>
      <c r="G155" s="1553"/>
      <c r="H155" s="121"/>
      <c r="I155" s="1509"/>
    </row>
    <row r="156" spans="2:9" ht="16.5" customHeight="1">
      <c r="B156" s="1980"/>
      <c r="C156" s="1502" t="s">
        <v>2154</v>
      </c>
      <c r="D156" s="1553"/>
      <c r="E156" s="1553"/>
      <c r="F156" s="1553"/>
      <c r="G156" s="1553"/>
      <c r="H156" s="121"/>
      <c r="I156" s="1509"/>
    </row>
    <row r="157" spans="2:9" ht="16.5" customHeight="1">
      <c r="B157" s="1980"/>
      <c r="C157" s="1502" t="s">
        <v>2155</v>
      </c>
      <c r="D157" s="1553"/>
      <c r="E157" s="1553"/>
      <c r="F157" s="1553"/>
      <c r="G157" s="1553"/>
      <c r="H157" s="121"/>
      <c r="I157" s="1509"/>
    </row>
    <row r="158" spans="2:9" ht="16.5" customHeight="1">
      <c r="B158" s="1980"/>
      <c r="C158" s="1616" t="s">
        <v>2156</v>
      </c>
      <c r="D158" s="1553"/>
      <c r="E158" s="1553"/>
      <c r="F158" s="1553"/>
      <c r="G158" s="1553"/>
      <c r="H158" s="121"/>
      <c r="I158" s="1509"/>
    </row>
    <row r="159" spans="2:9" ht="16.5" customHeight="1">
      <c r="B159" s="1980"/>
      <c r="C159" s="1616"/>
      <c r="D159" s="1553"/>
      <c r="E159" s="1553"/>
      <c r="F159" s="1553"/>
      <c r="G159" s="1553"/>
      <c r="H159" s="121"/>
      <c r="I159" s="1509"/>
    </row>
    <row r="160" spans="2:9" ht="16.5" customHeight="1">
      <c r="B160" s="1980"/>
      <c r="C160" s="1502" t="s">
        <v>2157</v>
      </c>
      <c r="D160" s="1553"/>
      <c r="E160" s="1553"/>
      <c r="F160" s="1553"/>
      <c r="G160" s="1553"/>
      <c r="H160" s="121"/>
      <c r="I160" s="1509"/>
    </row>
    <row r="161" spans="2:9" ht="16.5" customHeight="1">
      <c r="B161" s="1980"/>
      <c r="C161" s="1502" t="s">
        <v>2158</v>
      </c>
      <c r="D161" s="1553"/>
      <c r="E161" s="1553"/>
      <c r="F161" s="1553"/>
      <c r="G161" s="1553"/>
      <c r="H161" s="121"/>
      <c r="I161" s="1509"/>
    </row>
    <row r="162" spans="2:9" ht="16.5" customHeight="1">
      <c r="B162" s="1980"/>
      <c r="C162" s="1616"/>
      <c r="D162" s="1553"/>
      <c r="E162" s="1553"/>
      <c r="F162" s="1553"/>
      <c r="G162" s="1553"/>
      <c r="H162" s="121"/>
      <c r="I162" s="1509"/>
    </row>
    <row r="163" spans="2:9" s="120" customFormat="1" ht="16.5" customHeight="1">
      <c r="B163" s="2000"/>
      <c r="C163" s="1617"/>
      <c r="D163" s="1554"/>
      <c r="E163" s="1554"/>
      <c r="F163" s="1554"/>
      <c r="G163" s="1554"/>
      <c r="H163" s="1092"/>
      <c r="I163" s="1510"/>
    </row>
    <row r="164" spans="2:9" ht="19.5" customHeight="1">
      <c r="B164" s="871" t="s">
        <v>1749</v>
      </c>
      <c r="C164" s="820"/>
      <c r="D164" s="820"/>
      <c r="E164" s="820"/>
      <c r="F164" s="820"/>
      <c r="G164" s="821"/>
      <c r="H164" s="821"/>
      <c r="I164" s="822"/>
    </row>
    <row r="165" spans="2:9" ht="19.5" customHeight="1">
      <c r="B165" s="1993" t="s">
        <v>1634</v>
      </c>
      <c r="C165" s="2006" t="s">
        <v>2173</v>
      </c>
      <c r="D165" s="2007"/>
      <c r="E165" s="2007"/>
      <c r="F165" s="2007"/>
      <c r="G165" s="2007"/>
      <c r="H165" s="2007"/>
      <c r="I165" s="2078"/>
    </row>
    <row r="166" spans="2:9" ht="19.5" customHeight="1">
      <c r="B166" s="1980"/>
      <c r="C166" s="2008"/>
      <c r="D166" s="2009"/>
      <c r="E166" s="2009"/>
      <c r="F166" s="2009"/>
      <c r="G166" s="2009"/>
      <c r="H166" s="2009"/>
      <c r="I166" s="2079"/>
    </row>
    <row r="167" spans="2:9" ht="19.5" customHeight="1">
      <c r="B167" s="1980"/>
      <c r="C167" s="2008"/>
      <c r="D167" s="2009"/>
      <c r="E167" s="2009"/>
      <c r="F167" s="2009"/>
      <c r="G167" s="2009"/>
      <c r="H167" s="2009"/>
      <c r="I167" s="2079"/>
    </row>
    <row r="168" spans="2:9" ht="19.5" customHeight="1">
      <c r="B168" s="1980"/>
      <c r="C168" s="2008"/>
      <c r="D168" s="2009"/>
      <c r="E168" s="2009"/>
      <c r="F168" s="2009"/>
      <c r="G168" s="2009"/>
      <c r="H168" s="2009"/>
      <c r="I168" s="2079"/>
    </row>
    <row r="169" spans="2:9" ht="81.75" customHeight="1">
      <c r="B169" s="1980"/>
      <c r="C169" s="2008"/>
      <c r="D169" s="2009"/>
      <c r="E169" s="2009"/>
      <c r="F169" s="2009"/>
      <c r="G169" s="2009"/>
      <c r="H169" s="2009"/>
      <c r="I169" s="2079"/>
    </row>
    <row r="170" spans="2:9" ht="19.5" customHeight="1">
      <c r="B170" s="2000"/>
      <c r="C170" s="2011"/>
      <c r="D170" s="2012"/>
      <c r="E170" s="2012"/>
      <c r="F170" s="2012"/>
      <c r="G170" s="2012"/>
      <c r="H170" s="2012"/>
      <c r="I170" s="2080"/>
    </row>
    <row r="171" spans="2:9" ht="19.5" customHeight="1">
      <c r="B171" s="1980" t="s">
        <v>1717</v>
      </c>
      <c r="C171" s="2006" t="s">
        <v>2174</v>
      </c>
      <c r="D171" s="2016"/>
      <c r="E171" s="2016"/>
      <c r="F171" s="2016"/>
      <c r="G171" s="2016"/>
      <c r="H171" s="2016"/>
      <c r="I171" s="2100"/>
    </row>
    <row r="172" spans="2:9" ht="19.5" customHeight="1">
      <c r="B172" s="1980"/>
      <c r="C172" s="2017"/>
      <c r="D172" s="2018"/>
      <c r="E172" s="2018"/>
      <c r="F172" s="2018"/>
      <c r="G172" s="2018"/>
      <c r="H172" s="2018"/>
      <c r="I172" s="2101"/>
    </row>
    <row r="173" spans="2:9" ht="19.5" customHeight="1">
      <c r="B173" s="1980"/>
      <c r="C173" s="2017"/>
      <c r="D173" s="2018"/>
      <c r="E173" s="2018"/>
      <c r="F173" s="2018"/>
      <c r="G173" s="2018"/>
      <c r="H173" s="2018"/>
      <c r="I173" s="2101"/>
    </row>
    <row r="174" spans="2:9" ht="51.75" customHeight="1">
      <c r="B174" s="1980"/>
      <c r="C174" s="2017"/>
      <c r="D174" s="2018"/>
      <c r="E174" s="2018"/>
      <c r="F174" s="2018"/>
      <c r="G174" s="2018"/>
      <c r="H174" s="2018"/>
      <c r="I174" s="2101"/>
    </row>
    <row r="175" spans="2:9" ht="19.5" customHeight="1">
      <c r="B175" s="2000"/>
      <c r="C175" s="2019"/>
      <c r="D175" s="2020"/>
      <c r="E175" s="2020"/>
      <c r="F175" s="2020"/>
      <c r="G175" s="2020"/>
      <c r="H175" s="2020"/>
      <c r="I175" s="2102"/>
    </row>
    <row r="176" spans="2:9" ht="48.75" customHeight="1">
      <c r="B176" s="2056" t="s">
        <v>1721</v>
      </c>
      <c r="C176" s="2006" t="s">
        <v>2175</v>
      </c>
      <c r="D176" s="2016"/>
      <c r="E176" s="2016"/>
      <c r="F176" s="2016"/>
      <c r="G176" s="2016"/>
      <c r="H176" s="2016"/>
      <c r="I176" s="1500"/>
    </row>
    <row r="177" spans="2:9" ht="19.5" customHeight="1">
      <c r="B177" s="2001"/>
      <c r="C177" s="2017"/>
      <c r="D177" s="2018"/>
      <c r="E177" s="2018"/>
      <c r="F177" s="2018"/>
      <c r="G177" s="2018"/>
      <c r="H177" s="2018"/>
      <c r="I177" s="121"/>
    </row>
    <row r="178" spans="2:9" ht="19.5" customHeight="1">
      <c r="B178" s="2001"/>
      <c r="C178" s="2017"/>
      <c r="D178" s="2018"/>
      <c r="E178" s="2018"/>
      <c r="F178" s="2018"/>
      <c r="G178" s="2018"/>
      <c r="H178" s="2018"/>
      <c r="I178" s="121"/>
    </row>
    <row r="179" spans="2:9" ht="19.5" customHeight="1">
      <c r="B179" s="2001"/>
      <c r="C179" s="2017"/>
      <c r="D179" s="2018"/>
      <c r="E179" s="2018"/>
      <c r="F179" s="2018"/>
      <c r="G179" s="2018"/>
      <c r="H179" s="2018"/>
      <c r="I179" s="121"/>
    </row>
    <row r="180" spans="2:9" ht="19.5" customHeight="1">
      <c r="B180" s="2002"/>
      <c r="C180" s="2019"/>
      <c r="D180" s="2020"/>
      <c r="E180" s="2020"/>
      <c r="F180" s="2020"/>
      <c r="G180" s="2020"/>
      <c r="H180" s="2020"/>
      <c r="I180" s="1092"/>
    </row>
    <row r="181" spans="2:9" ht="19.5" customHeight="1">
      <c r="B181" s="2044" t="s">
        <v>1743</v>
      </c>
      <c r="C181" s="2006" t="s">
        <v>2176</v>
      </c>
      <c r="D181" s="2103"/>
      <c r="E181" s="2103"/>
      <c r="F181" s="2103"/>
      <c r="G181" s="2103"/>
      <c r="H181" s="2103"/>
      <c r="I181" s="2104"/>
    </row>
    <row r="182" spans="2:9" ht="19.5" customHeight="1">
      <c r="B182" s="2044"/>
      <c r="C182" s="2105"/>
      <c r="D182" s="2106"/>
      <c r="E182" s="2106"/>
      <c r="F182" s="2106"/>
      <c r="G182" s="2106"/>
      <c r="H182" s="2106"/>
      <c r="I182" s="2107"/>
    </row>
    <row r="183" spans="2:9" ht="19.5" customHeight="1">
      <c r="B183" s="2045"/>
      <c r="C183" s="2105"/>
      <c r="D183" s="2106"/>
      <c r="E183" s="2106"/>
      <c r="F183" s="2106"/>
      <c r="G183" s="2106"/>
      <c r="H183" s="2106"/>
      <c r="I183" s="2107"/>
    </row>
    <row r="184" spans="2:9" ht="19.5" customHeight="1">
      <c r="B184" s="2046"/>
      <c r="C184" s="2108"/>
      <c r="D184" s="2109"/>
      <c r="E184" s="2109"/>
      <c r="F184" s="2109"/>
      <c r="G184" s="2109"/>
      <c r="H184" s="2109"/>
      <c r="I184" s="2110"/>
    </row>
    <row r="185" spans="2:9" ht="19.5" customHeight="1">
      <c r="B185" s="1980" t="s">
        <v>1635</v>
      </c>
      <c r="C185" s="2006" t="s">
        <v>2177</v>
      </c>
      <c r="D185" s="2007"/>
      <c r="E185" s="2007"/>
      <c r="F185" s="2007"/>
      <c r="G185" s="2007"/>
      <c r="H185" s="2007"/>
      <c r="I185" s="2078"/>
    </row>
    <row r="186" spans="2:9" ht="19.5" customHeight="1">
      <c r="B186" s="1980"/>
      <c r="C186" s="2008"/>
      <c r="D186" s="2009"/>
      <c r="E186" s="2009"/>
      <c r="F186" s="2009"/>
      <c r="G186" s="2009"/>
      <c r="H186" s="2009"/>
      <c r="I186" s="2079"/>
    </row>
    <row r="187" spans="2:9" ht="19.5" customHeight="1">
      <c r="B187" s="1980"/>
      <c r="C187" s="2008"/>
      <c r="D187" s="2009"/>
      <c r="E187" s="2009"/>
      <c r="F187" s="2009"/>
      <c r="G187" s="2009"/>
      <c r="H187" s="2009"/>
      <c r="I187" s="2079"/>
    </row>
    <row r="188" spans="2:9" ht="19.5" customHeight="1">
      <c r="B188" s="1980"/>
      <c r="C188" s="2008"/>
      <c r="D188" s="2009"/>
      <c r="E188" s="2009"/>
      <c r="F188" s="2009"/>
      <c r="G188" s="2009"/>
      <c r="H188" s="2009"/>
      <c r="I188" s="2079"/>
    </row>
    <row r="189" spans="2:9" ht="19.5" customHeight="1">
      <c r="B189" s="1980"/>
      <c r="C189" s="2008"/>
      <c r="D189" s="2009"/>
      <c r="E189" s="2009"/>
      <c r="F189" s="2009"/>
      <c r="G189" s="2009"/>
      <c r="H189" s="2009"/>
      <c r="I189" s="2079"/>
    </row>
    <row r="190" spans="2:9" ht="19.5" customHeight="1">
      <c r="B190" s="1980"/>
      <c r="C190" s="2008"/>
      <c r="D190" s="2009"/>
      <c r="E190" s="2009"/>
      <c r="F190" s="2009"/>
      <c r="G190" s="2009"/>
      <c r="H190" s="2009"/>
      <c r="I190" s="2079"/>
    </row>
    <row r="191" spans="2:9" ht="19.5" customHeight="1">
      <c r="B191" s="1980"/>
      <c r="C191" s="2008"/>
      <c r="D191" s="2009"/>
      <c r="E191" s="2009"/>
      <c r="F191" s="2009"/>
      <c r="G191" s="2009"/>
      <c r="H191" s="2009"/>
      <c r="I191" s="2079"/>
    </row>
    <row r="192" spans="2:9" ht="19.5" customHeight="1">
      <c r="B192" s="1980"/>
      <c r="C192" s="2011"/>
      <c r="D192" s="2012"/>
      <c r="E192" s="2012"/>
      <c r="F192" s="2012"/>
      <c r="G192" s="2012"/>
      <c r="H192" s="2012"/>
      <c r="I192" s="2080"/>
    </row>
    <row r="193" spans="2:9" ht="19.5" customHeight="1">
      <c r="B193" s="1992" t="s">
        <v>1669</v>
      </c>
      <c r="C193" s="2083" t="s">
        <v>2178</v>
      </c>
      <c r="D193" s="2084"/>
      <c r="E193" s="2084"/>
      <c r="F193" s="2084"/>
      <c r="G193" s="2084"/>
      <c r="H193" s="2084"/>
      <c r="I193" s="2085"/>
    </row>
    <row r="194" spans="2:9" ht="19.5" customHeight="1">
      <c r="B194" s="1992"/>
      <c r="C194" s="2082"/>
      <c r="D194" s="2086"/>
      <c r="E194" s="2086"/>
      <c r="F194" s="2086"/>
      <c r="G194" s="2086"/>
      <c r="H194" s="2086"/>
      <c r="I194" s="2087"/>
    </row>
    <row r="195" spans="2:9" ht="19.5" customHeight="1">
      <c r="B195" s="1992"/>
      <c r="C195" s="2082"/>
      <c r="D195" s="2086"/>
      <c r="E195" s="2086"/>
      <c r="F195" s="2086"/>
      <c r="G195" s="2086"/>
      <c r="H195" s="2086"/>
      <c r="I195" s="2087"/>
    </row>
    <row r="196" spans="2:9" ht="67.5" customHeight="1">
      <c r="B196" s="1992"/>
      <c r="C196" s="2082"/>
      <c r="D196" s="2086"/>
      <c r="E196" s="2086"/>
      <c r="F196" s="2086"/>
      <c r="G196" s="2086"/>
      <c r="H196" s="2086"/>
      <c r="I196" s="2087"/>
    </row>
    <row r="197" spans="2:9" ht="87" customHeight="1">
      <c r="B197" s="1992"/>
      <c r="C197" s="2082"/>
      <c r="D197" s="2086"/>
      <c r="E197" s="2086"/>
      <c r="F197" s="2086"/>
      <c r="G197" s="2086"/>
      <c r="H197" s="2086"/>
      <c r="I197" s="2087"/>
    </row>
    <row r="198" spans="2:9" ht="19.5" customHeight="1">
      <c r="B198" s="1992"/>
      <c r="C198" s="2082"/>
      <c r="D198" s="2086"/>
      <c r="E198" s="2086"/>
      <c r="F198" s="2086"/>
      <c r="G198" s="2086"/>
      <c r="H198" s="2086"/>
      <c r="I198" s="2087"/>
    </row>
    <row r="199" spans="2:9" ht="19.5" customHeight="1">
      <c r="B199" s="1992"/>
      <c r="C199" s="2082"/>
      <c r="D199" s="2086"/>
      <c r="E199" s="2086"/>
      <c r="F199" s="2086"/>
      <c r="G199" s="2086"/>
      <c r="H199" s="2086"/>
      <c r="I199" s="2087"/>
    </row>
    <row r="200" spans="2:9" ht="19.5" customHeight="1">
      <c r="B200" s="1992"/>
      <c r="C200" s="2082"/>
      <c r="D200" s="2086"/>
      <c r="E200" s="2086"/>
      <c r="F200" s="2086"/>
      <c r="G200" s="2086"/>
      <c r="H200" s="2086"/>
      <c r="I200" s="2087"/>
    </row>
    <row r="201" spans="2:9" ht="19.5" customHeight="1">
      <c r="B201" s="1992"/>
      <c r="C201" s="2088"/>
      <c r="D201" s="2089"/>
      <c r="E201" s="2089"/>
      <c r="F201" s="2089"/>
      <c r="G201" s="2089"/>
      <c r="H201" s="2089"/>
      <c r="I201" s="2090"/>
    </row>
    <row r="202" spans="2:9" ht="19.5" customHeight="1">
      <c r="B202" s="1980" t="s">
        <v>1652</v>
      </c>
      <c r="C202" s="2017" t="s">
        <v>2179</v>
      </c>
      <c r="D202" s="2009"/>
      <c r="E202" s="2009"/>
      <c r="F202" s="2009"/>
      <c r="G202" s="2009"/>
      <c r="H202" s="2009"/>
      <c r="I202" s="2079"/>
    </row>
    <row r="203" spans="2:9" ht="19.5" customHeight="1">
      <c r="B203" s="1980"/>
      <c r="C203" s="2008"/>
      <c r="D203" s="2009"/>
      <c r="E203" s="2009"/>
      <c r="F203" s="2009"/>
      <c r="G203" s="2009"/>
      <c r="H203" s="2009"/>
      <c r="I203" s="2079"/>
    </row>
    <row r="204" spans="2:9" ht="19.5" customHeight="1">
      <c r="B204" s="1980"/>
      <c r="C204" s="2008"/>
      <c r="D204" s="2009"/>
      <c r="E204" s="2009"/>
      <c r="F204" s="2009"/>
      <c r="G204" s="2009"/>
      <c r="H204" s="2009"/>
      <c r="I204" s="2079"/>
    </row>
    <row r="205" spans="2:9" ht="19.5" customHeight="1">
      <c r="B205" s="1980"/>
      <c r="C205" s="2008"/>
      <c r="D205" s="2009"/>
      <c r="E205" s="2009"/>
      <c r="F205" s="2009"/>
      <c r="G205" s="2009"/>
      <c r="H205" s="2009"/>
      <c r="I205" s="2079"/>
    </row>
    <row r="206" spans="2:9" ht="19.5" customHeight="1">
      <c r="B206" s="1980"/>
      <c r="C206" s="2008"/>
      <c r="D206" s="2009"/>
      <c r="E206" s="2009"/>
      <c r="F206" s="2009"/>
      <c r="G206" s="2009"/>
      <c r="H206" s="2009"/>
      <c r="I206" s="2079"/>
    </row>
    <row r="207" spans="2:9" ht="19.5" customHeight="1">
      <c r="B207" s="1980"/>
      <c r="C207" s="2008"/>
      <c r="D207" s="2009"/>
      <c r="E207" s="2009"/>
      <c r="F207" s="2009"/>
      <c r="G207" s="2009"/>
      <c r="H207" s="2009"/>
      <c r="I207" s="2079"/>
    </row>
    <row r="208" spans="2:9" ht="19.5" customHeight="1">
      <c r="B208" s="1980"/>
      <c r="C208" s="2008"/>
      <c r="D208" s="2009"/>
      <c r="E208" s="2009"/>
      <c r="F208" s="2009"/>
      <c r="G208" s="2009"/>
      <c r="H208" s="2009"/>
      <c r="I208" s="2079"/>
    </row>
    <row r="209" spans="2:9" ht="19.5" customHeight="1">
      <c r="B209" s="1980"/>
      <c r="C209" s="2008"/>
      <c r="D209" s="2009"/>
      <c r="E209" s="2009"/>
      <c r="F209" s="2009"/>
      <c r="G209" s="2009"/>
      <c r="H209" s="2009"/>
      <c r="I209" s="2079"/>
    </row>
    <row r="210" spans="2:9" ht="19.5" customHeight="1">
      <c r="B210" s="1980"/>
      <c r="C210" s="2008"/>
      <c r="D210" s="2009"/>
      <c r="E210" s="2009"/>
      <c r="F210" s="2009"/>
      <c r="G210" s="2009"/>
      <c r="H210" s="2009"/>
      <c r="I210" s="2079"/>
    </row>
    <row r="211" spans="2:9" ht="19.5" customHeight="1">
      <c r="B211" s="2000"/>
      <c r="C211" s="2011"/>
      <c r="D211" s="2012"/>
      <c r="E211" s="2012"/>
      <c r="F211" s="2012"/>
      <c r="G211" s="2012"/>
      <c r="H211" s="2012"/>
      <c r="I211" s="2080"/>
    </row>
    <row r="212" spans="2:9" ht="14.25" customHeight="1">
      <c r="B212" s="1980" t="s">
        <v>1693</v>
      </c>
      <c r="C212" s="2111" t="s">
        <v>2180</v>
      </c>
      <c r="D212" s="2112"/>
      <c r="E212" s="2112"/>
      <c r="F212" s="2112"/>
      <c r="G212" s="2112"/>
      <c r="H212" s="2112"/>
      <c r="I212" s="2113"/>
    </row>
    <row r="213" spans="2:9" ht="14.25" customHeight="1">
      <c r="B213" s="1980"/>
      <c r="C213" s="2022"/>
      <c r="D213" s="1865"/>
      <c r="E213" s="1865"/>
      <c r="F213" s="1865"/>
      <c r="G213" s="1865"/>
      <c r="H213" s="1865"/>
      <c r="I213" s="2114"/>
    </row>
    <row r="214" spans="2:9" ht="12" customHeight="1">
      <c r="B214" s="1980"/>
      <c r="C214" s="2022"/>
      <c r="D214" s="1865"/>
      <c r="E214" s="1865"/>
      <c r="F214" s="1865"/>
      <c r="G214" s="1865"/>
      <c r="H214" s="1865"/>
      <c r="I214" s="2114"/>
    </row>
    <row r="215" spans="2:9" ht="201.75" customHeight="1">
      <c r="B215" s="1980"/>
      <c r="C215" s="2022"/>
      <c r="D215" s="1865"/>
      <c r="E215" s="1865"/>
      <c r="F215" s="1865"/>
      <c r="G215" s="1865"/>
      <c r="H215" s="1865"/>
      <c r="I215" s="2114"/>
    </row>
    <row r="216" spans="2:9" ht="241.5" customHeight="1">
      <c r="B216" s="1980"/>
      <c r="C216" s="2022"/>
      <c r="D216" s="1865"/>
      <c r="E216" s="1865"/>
      <c r="F216" s="1865"/>
      <c r="G216" s="1865"/>
      <c r="H216" s="1865"/>
      <c r="I216" s="2114"/>
    </row>
    <row r="217" spans="2:9" ht="203.25" customHeight="1">
      <c r="B217" s="1980"/>
      <c r="C217" s="2022"/>
      <c r="D217" s="1865"/>
      <c r="E217" s="1865"/>
      <c r="F217" s="1865"/>
      <c r="G217" s="1865"/>
      <c r="H217" s="1865"/>
      <c r="I217" s="2114"/>
    </row>
    <row r="218" spans="2:9" ht="19.5" customHeight="1">
      <c r="B218" s="1980"/>
      <c r="C218" s="2022"/>
      <c r="D218" s="1865"/>
      <c r="E218" s="1865"/>
      <c r="F218" s="1865"/>
      <c r="G218" s="1865"/>
      <c r="H218" s="1865"/>
      <c r="I218" s="2114"/>
    </row>
    <row r="219" spans="2:9" ht="19.5" customHeight="1">
      <c r="B219" s="1980"/>
      <c r="C219" s="2022"/>
      <c r="D219" s="1865"/>
      <c r="E219" s="1865"/>
      <c r="F219" s="1865"/>
      <c r="G219" s="1865"/>
      <c r="H219" s="1865"/>
      <c r="I219" s="2114"/>
    </row>
    <row r="220" spans="2:9" ht="19.5" customHeight="1">
      <c r="B220" s="1980"/>
      <c r="C220" s="2022"/>
      <c r="D220" s="1865"/>
      <c r="E220" s="1865"/>
      <c r="F220" s="1865"/>
      <c r="G220" s="1865"/>
      <c r="H220" s="1865"/>
      <c r="I220" s="2114"/>
    </row>
    <row r="221" spans="2:9" ht="19.5" customHeight="1">
      <c r="B221" s="2000"/>
      <c r="C221" s="2115"/>
      <c r="D221" s="2116"/>
      <c r="E221" s="2116"/>
      <c r="F221" s="2116"/>
      <c r="G221" s="2116"/>
      <c r="H221" s="2116"/>
      <c r="I221" s="2117"/>
    </row>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54">
    <mergeCell ref="B1:I1"/>
    <mergeCell ref="B7:E7"/>
    <mergeCell ref="F7:I7"/>
    <mergeCell ref="B11:B12"/>
    <mergeCell ref="C11:C12"/>
    <mergeCell ref="D11:D12"/>
    <mergeCell ref="E11:E12"/>
    <mergeCell ref="F15:H15"/>
    <mergeCell ref="F17:I17"/>
    <mergeCell ref="B23:B24"/>
    <mergeCell ref="C23:C24"/>
    <mergeCell ref="D23:D24"/>
    <mergeCell ref="E23:E24"/>
    <mergeCell ref="B54:B60"/>
    <mergeCell ref="C54:I59"/>
    <mergeCell ref="B61:B66"/>
    <mergeCell ref="C61:I66"/>
    <mergeCell ref="B67:B73"/>
    <mergeCell ref="C67:I73"/>
    <mergeCell ref="B108:B112"/>
    <mergeCell ref="B74:B76"/>
    <mergeCell ref="B77:B83"/>
    <mergeCell ref="C77:I82"/>
    <mergeCell ref="B84:B90"/>
    <mergeCell ref="C84:I90"/>
    <mergeCell ref="C91:I91"/>
    <mergeCell ref="B92:B97"/>
    <mergeCell ref="C92:I97"/>
    <mergeCell ref="B98:B106"/>
    <mergeCell ref="C98:I106"/>
    <mergeCell ref="B107:I107"/>
    <mergeCell ref="B176:B180"/>
    <mergeCell ref="C176:H180"/>
    <mergeCell ref="B113:B119"/>
    <mergeCell ref="B120:B125"/>
    <mergeCell ref="B126:B128"/>
    <mergeCell ref="B133:B135"/>
    <mergeCell ref="B136:B145"/>
    <mergeCell ref="B146:B153"/>
    <mergeCell ref="B154:B163"/>
    <mergeCell ref="B165:B170"/>
    <mergeCell ref="C165:I170"/>
    <mergeCell ref="B171:B175"/>
    <mergeCell ref="C171:I175"/>
    <mergeCell ref="B202:B211"/>
    <mergeCell ref="C202:I211"/>
    <mergeCell ref="B212:B221"/>
    <mergeCell ref="C212:I221"/>
    <mergeCell ref="B181:B184"/>
    <mergeCell ref="C181:I184"/>
    <mergeCell ref="B185:B192"/>
    <mergeCell ref="C185:I192"/>
    <mergeCell ref="B193:B201"/>
    <mergeCell ref="C193:I201"/>
  </mergeCells>
  <pageMargins left="0.7" right="0.7" top="0.75" bottom="0.75" header="0" footer="0"/>
  <pageSetup paperSize="9"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C8CCA-AC42-40F6-99F1-9433992A33EF}">
  <sheetPr codeName="Hoja196">
    <tabColor rgb="FFFFFF00"/>
    <pageSetUpPr fitToPage="1"/>
  </sheetPr>
  <dimension ref="B1:I1084"/>
  <sheetViews>
    <sheetView showGridLines="0" topLeftCell="A9" workbookViewId="0">
      <selection activeCell="E46" sqref="E46"/>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2181</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1908</v>
      </c>
      <c r="D8" s="141" t="s">
        <v>1908</v>
      </c>
      <c r="E8" s="141" t="s">
        <v>1637</v>
      </c>
      <c r="F8" s="13" t="s">
        <v>1638</v>
      </c>
      <c r="G8" s="8"/>
      <c r="H8" s="9"/>
      <c r="I8" s="9"/>
    </row>
    <row r="9" spans="2:9" ht="14.25" customHeight="1">
      <c r="B9" s="6" t="s">
        <v>1639</v>
      </c>
      <c r="C9" s="137" t="s">
        <v>2036</v>
      </c>
      <c r="D9" s="137" t="s">
        <v>2081</v>
      </c>
      <c r="E9" s="137" t="s">
        <v>2166</v>
      </c>
      <c r="F9" s="13" t="s">
        <v>1642</v>
      </c>
      <c r="G9" s="96">
        <v>0</v>
      </c>
      <c r="H9" s="96">
        <v>0</v>
      </c>
      <c r="I9" s="96">
        <v>0</v>
      </c>
    </row>
    <row r="10" spans="2:9" ht="14.25" customHeight="1">
      <c r="B10" s="10" t="s">
        <v>56</v>
      </c>
      <c r="C10" s="142"/>
      <c r="D10" s="142"/>
      <c r="E10" s="142"/>
      <c r="F10" s="13" t="s">
        <v>1643</v>
      </c>
      <c r="G10" s="1465">
        <v>0.4</v>
      </c>
      <c r="H10" s="1465">
        <v>0.42</v>
      </c>
      <c r="I10" s="1465">
        <v>0.46</v>
      </c>
    </row>
    <row r="11" spans="2:9" ht="14.25" customHeight="1">
      <c r="B11" s="1976" t="s">
        <v>1644</v>
      </c>
      <c r="C11" s="1977">
        <v>851</v>
      </c>
      <c r="D11" s="1977">
        <v>2309</v>
      </c>
      <c r="E11" s="1977">
        <v>5450</v>
      </c>
      <c r="F11" s="6" t="s">
        <v>1645</v>
      </c>
      <c r="G11" s="1465">
        <v>0.38</v>
      </c>
      <c r="H11" s="1465">
        <v>0.38</v>
      </c>
      <c r="I11" s="1465">
        <v>0.3</v>
      </c>
    </row>
    <row r="12" spans="2:9" ht="14.25" customHeight="1">
      <c r="B12" s="1976"/>
      <c r="C12" s="1977"/>
      <c r="D12" s="1977"/>
      <c r="E12" s="1977"/>
      <c r="F12" s="6" t="s">
        <v>1646</v>
      </c>
      <c r="G12" s="691">
        <v>8.5</v>
      </c>
      <c r="H12" s="691">
        <v>8.5</v>
      </c>
      <c r="I12" s="691">
        <v>8.4</v>
      </c>
    </row>
    <row r="13" spans="2:9" ht="14.25" customHeight="1">
      <c r="B13" s="6" t="s">
        <v>1647</v>
      </c>
      <c r="C13" s="8"/>
      <c r="D13" s="8"/>
      <c r="E13" s="8"/>
      <c r="F13" s="6" t="s">
        <v>1648</v>
      </c>
      <c r="G13" s="691"/>
      <c r="H13" s="691">
        <v>64.400000000000006</v>
      </c>
      <c r="I13" s="691">
        <v>61</v>
      </c>
    </row>
    <row r="14" spans="2:9" ht="14.25" customHeight="1">
      <c r="B14" s="7">
        <v>1</v>
      </c>
      <c r="C14" s="7">
        <v>2</v>
      </c>
      <c r="D14" s="7">
        <v>3</v>
      </c>
      <c r="E14" s="7">
        <v>1</v>
      </c>
      <c r="F14" s="6" t="s">
        <v>1649</v>
      </c>
      <c r="G14" s="138">
        <v>2.31E-3</v>
      </c>
      <c r="H14" s="138">
        <v>2.0600000000000002E-3</v>
      </c>
      <c r="I14" s="138">
        <v>2.0400000000000001E-3</v>
      </c>
    </row>
    <row r="15" spans="2:9" ht="14.25" customHeight="1">
      <c r="B15" s="7">
        <v>2</v>
      </c>
      <c r="C15" s="7">
        <v>2</v>
      </c>
      <c r="D15" s="7">
        <v>2</v>
      </c>
      <c r="E15" s="7">
        <v>1</v>
      </c>
      <c r="F15" s="1990" t="s">
        <v>1650</v>
      </c>
      <c r="G15" s="1990"/>
      <c r="H15" s="1990"/>
      <c r="I15" s="12">
        <f>+G16+H16+I16</f>
        <v>0</v>
      </c>
    </row>
    <row r="16" spans="2:9" ht="14.25" customHeight="1">
      <c r="B16" s="7">
        <v>3</v>
      </c>
      <c r="C16" s="7">
        <v>2</v>
      </c>
      <c r="D16" s="7">
        <v>2</v>
      </c>
      <c r="E16" s="7">
        <v>1</v>
      </c>
      <c r="F16" s="4" t="s">
        <v>1651</v>
      </c>
      <c r="G16" s="14">
        <v>0</v>
      </c>
      <c r="H16" s="14"/>
      <c r="I16" s="11"/>
    </row>
    <row r="17" spans="2:9" ht="14.25" customHeight="1">
      <c r="B17" s="7">
        <v>4</v>
      </c>
      <c r="C17" s="7">
        <v>2</v>
      </c>
      <c r="D17" s="7">
        <v>2</v>
      </c>
      <c r="E17" s="7">
        <v>1</v>
      </c>
      <c r="F17" s="1975" t="s">
        <v>703</v>
      </c>
      <c r="G17" s="1975"/>
      <c r="H17" s="1975"/>
      <c r="I17" s="1975"/>
    </row>
    <row r="18" spans="2:9" ht="14.25" customHeight="1">
      <c r="B18" s="7">
        <v>5</v>
      </c>
      <c r="C18" s="7">
        <v>2</v>
      </c>
      <c r="D18" s="7">
        <v>2</v>
      </c>
      <c r="E18" s="7">
        <v>3</v>
      </c>
      <c r="F18" s="6" t="s">
        <v>1653</v>
      </c>
      <c r="G18" s="97" t="s">
        <v>1912</v>
      </c>
      <c r="H18" s="97" t="s">
        <v>1912</v>
      </c>
      <c r="I18" s="97" t="s">
        <v>2182</v>
      </c>
    </row>
    <row r="19" spans="2:9" ht="14.25" customHeight="1">
      <c r="B19" s="7">
        <v>6</v>
      </c>
      <c r="C19" s="7">
        <v>2</v>
      </c>
      <c r="D19" s="7">
        <v>2</v>
      </c>
      <c r="E19" s="7">
        <v>3</v>
      </c>
      <c r="F19" s="6" t="s">
        <v>1657</v>
      </c>
      <c r="G19" s="691">
        <v>11</v>
      </c>
      <c r="H19" s="691">
        <v>11</v>
      </c>
      <c r="I19" s="691">
        <v>11</v>
      </c>
    </row>
    <row r="20" spans="2:9" ht="14.25" customHeight="1">
      <c r="B20" s="7">
        <v>7</v>
      </c>
      <c r="C20" s="7">
        <v>2</v>
      </c>
      <c r="D20" s="7">
        <v>2</v>
      </c>
      <c r="E20" s="7">
        <v>2</v>
      </c>
      <c r="F20" s="6" t="s">
        <v>1658</v>
      </c>
      <c r="G20" s="691">
        <v>12</v>
      </c>
      <c r="H20" s="691">
        <v>12</v>
      </c>
      <c r="I20" s="691">
        <v>12</v>
      </c>
    </row>
    <row r="21" spans="2:9" ht="14.25" customHeight="1">
      <c r="B21" s="7">
        <v>8</v>
      </c>
      <c r="C21" s="7">
        <v>2</v>
      </c>
      <c r="D21" s="7">
        <v>2</v>
      </c>
      <c r="E21" s="7">
        <v>2</v>
      </c>
      <c r="F21" s="6" t="s">
        <v>1659</v>
      </c>
      <c r="G21" s="691">
        <v>16</v>
      </c>
      <c r="H21" s="691">
        <v>16</v>
      </c>
      <c r="I21" s="691">
        <v>16</v>
      </c>
    </row>
    <row r="22" spans="2:9" ht="14.25" customHeight="1">
      <c r="B22" s="7">
        <v>9</v>
      </c>
      <c r="C22" s="7">
        <v>2</v>
      </c>
      <c r="D22" s="7">
        <v>4</v>
      </c>
      <c r="E22" s="7">
        <v>5</v>
      </c>
      <c r="F22" s="6" t="s">
        <v>1660</v>
      </c>
      <c r="G22" s="691">
        <v>7.18</v>
      </c>
      <c r="H22" s="691">
        <v>7.33</v>
      </c>
      <c r="I22" s="691">
        <v>6.9</v>
      </c>
    </row>
    <row r="23" spans="2:9" ht="20.25" customHeight="1">
      <c r="B23" s="1976" t="s">
        <v>476</v>
      </c>
      <c r="C23" s="1991" t="s">
        <v>1865</v>
      </c>
      <c r="D23" s="1991" t="s">
        <v>1865</v>
      </c>
      <c r="E23" s="1991" t="s">
        <v>1865</v>
      </c>
      <c r="F23" s="13" t="s">
        <v>1662</v>
      </c>
      <c r="G23" s="691">
        <v>600</v>
      </c>
      <c r="H23" s="691">
        <v>560</v>
      </c>
      <c r="I23" s="691">
        <v>840</v>
      </c>
    </row>
    <row r="24" spans="2:9" ht="14.25" customHeight="1">
      <c r="B24" s="1976"/>
      <c r="C24" s="1991"/>
      <c r="D24" s="1991"/>
      <c r="E24" s="1991"/>
      <c r="F24" s="6" t="s">
        <v>1663</v>
      </c>
      <c r="G24" s="691">
        <v>3.97</v>
      </c>
      <c r="H24" s="691">
        <v>1.71</v>
      </c>
      <c r="I24" s="691">
        <v>3</v>
      </c>
    </row>
    <row r="25" spans="2:9" ht="27.75" customHeight="1">
      <c r="B25" s="7" t="s">
        <v>1664</v>
      </c>
      <c r="C25" s="823" t="s">
        <v>1665</v>
      </c>
      <c r="D25" s="823" t="s">
        <v>1665</v>
      </c>
      <c r="E25" s="823" t="s">
        <v>1665</v>
      </c>
      <c r="F25" s="6" t="s">
        <v>1666</v>
      </c>
      <c r="G25" s="691">
        <v>370</v>
      </c>
      <c r="H25" s="691">
        <v>425</v>
      </c>
      <c r="I25" s="691">
        <v>390</v>
      </c>
    </row>
    <row r="26" spans="2:9" ht="14.25" customHeight="1">
      <c r="B26" s="7"/>
      <c r="C26" s="824"/>
      <c r="D26" s="7"/>
      <c r="E26" s="7"/>
      <c r="F26" s="6" t="s">
        <v>1667</v>
      </c>
      <c r="G26" s="1466">
        <v>1017</v>
      </c>
      <c r="H26" s="1466">
        <v>1018</v>
      </c>
      <c r="I26" s="1466">
        <v>1050</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2040</v>
      </c>
      <c r="D29" s="206" t="s">
        <v>2040</v>
      </c>
      <c r="E29" s="206" t="s">
        <v>2040</v>
      </c>
      <c r="F29" s="4" t="s">
        <v>1676</v>
      </c>
      <c r="G29" s="7" t="s">
        <v>1677</v>
      </c>
      <c r="H29" s="7" t="s">
        <v>1677</v>
      </c>
      <c r="I29" s="7" t="s">
        <v>1677</v>
      </c>
    </row>
    <row r="30" spans="2:9" ht="14.25" customHeight="1">
      <c r="B30" s="15" t="s">
        <v>1679</v>
      </c>
      <c r="C30" s="11" t="s">
        <v>2183</v>
      </c>
      <c r="D30" s="11" t="s">
        <v>1681</v>
      </c>
      <c r="E30" s="11" t="s">
        <v>1681</v>
      </c>
      <c r="F30" s="4" t="s">
        <v>1682</v>
      </c>
      <c r="G30" s="7">
        <v>117</v>
      </c>
      <c r="H30" s="7">
        <v>117</v>
      </c>
      <c r="I30" s="7">
        <v>119</v>
      </c>
    </row>
    <row r="31" spans="2:9" ht="14.25" customHeight="1">
      <c r="B31" s="15" t="s">
        <v>1683</v>
      </c>
      <c r="C31" s="6"/>
      <c r="D31" s="100"/>
      <c r="E31" s="100"/>
      <c r="F31" s="4" t="s">
        <v>1684</v>
      </c>
      <c r="G31" s="7">
        <v>2595</v>
      </c>
      <c r="H31" s="7">
        <v>2590</v>
      </c>
      <c r="I31" s="7">
        <v>2584</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1.7</v>
      </c>
      <c r="H33" s="7">
        <v>3.2</v>
      </c>
      <c r="I33" s="7">
        <v>2</v>
      </c>
    </row>
    <row r="34" spans="2:9" ht="14.25" customHeight="1">
      <c r="B34" s="15"/>
      <c r="C34" s="6"/>
      <c r="D34" s="6"/>
      <c r="E34" s="6"/>
      <c r="F34" s="4" t="s">
        <v>1688</v>
      </c>
      <c r="G34" s="6"/>
      <c r="H34" s="6"/>
      <c r="I34" s="6"/>
    </row>
    <row r="35" spans="2:9" ht="14.25" customHeight="1">
      <c r="B35" s="15"/>
      <c r="C35" s="6"/>
      <c r="D35" s="6"/>
      <c r="E35" s="6"/>
      <c r="F35" s="4" t="s">
        <v>1676</v>
      </c>
      <c r="G35" s="7" t="s">
        <v>1913</v>
      </c>
      <c r="H35" s="7" t="s">
        <v>1913</v>
      </c>
      <c r="I35" s="7" t="s">
        <v>1913</v>
      </c>
    </row>
    <row r="36" spans="2:9" ht="14.25" customHeight="1">
      <c r="B36" s="15"/>
      <c r="C36" s="6"/>
      <c r="D36" s="6"/>
      <c r="E36" s="6"/>
      <c r="F36" s="4" t="s">
        <v>1682</v>
      </c>
      <c r="G36" s="7">
        <v>114</v>
      </c>
      <c r="H36" s="7">
        <v>112</v>
      </c>
      <c r="I36" s="7">
        <v>112</v>
      </c>
    </row>
    <row r="37" spans="2:9" ht="14.25" customHeight="1">
      <c r="B37" s="15" t="s">
        <v>1690</v>
      </c>
      <c r="C37" s="6"/>
      <c r="D37" s="6"/>
      <c r="E37" s="6"/>
      <c r="F37" s="4" t="s">
        <v>1684</v>
      </c>
      <c r="G37" s="7">
        <v>2710</v>
      </c>
      <c r="H37" s="7">
        <v>2720</v>
      </c>
      <c r="I37" s="7">
        <v>3060</v>
      </c>
    </row>
    <row r="38" spans="2:9" ht="14.25" customHeight="1">
      <c r="B38" s="6"/>
      <c r="C38" s="6"/>
      <c r="D38" s="6"/>
      <c r="E38" s="6"/>
      <c r="F38" s="4" t="s">
        <v>1685</v>
      </c>
      <c r="G38" s="7" t="s">
        <v>1952</v>
      </c>
      <c r="H38" s="7" t="s">
        <v>2184</v>
      </c>
      <c r="I38" s="7" t="s">
        <v>1952</v>
      </c>
    </row>
    <row r="39" spans="2:9" ht="14.25" customHeight="1">
      <c r="B39" s="6"/>
      <c r="C39" s="173"/>
      <c r="D39" s="173"/>
      <c r="E39" s="173"/>
      <c r="F39" s="4" t="s">
        <v>1692</v>
      </c>
      <c r="G39" s="6"/>
      <c r="H39" s="6"/>
      <c r="I39" s="6"/>
    </row>
    <row r="40" spans="2:9" ht="14.25" customHeight="1">
      <c r="B40" s="99" t="s">
        <v>1693</v>
      </c>
      <c r="C40" s="1571"/>
      <c r="D40" s="1571"/>
      <c r="E40" s="1571"/>
      <c r="F40" s="954" t="s">
        <v>1676</v>
      </c>
      <c r="G40" s="7" t="s">
        <v>1694</v>
      </c>
      <c r="H40" s="7" t="s">
        <v>1694</v>
      </c>
      <c r="I40" s="7" t="s">
        <v>1694</v>
      </c>
    </row>
    <row r="41" spans="2:9" ht="14.25" customHeight="1">
      <c r="B41" s="102" t="s">
        <v>44</v>
      </c>
      <c r="C41" s="1586" t="s">
        <v>2168</v>
      </c>
      <c r="D41" s="1586" t="s">
        <v>2168</v>
      </c>
      <c r="E41" s="1586" t="s">
        <v>2168</v>
      </c>
      <c r="F41" s="954" t="s">
        <v>1676</v>
      </c>
      <c r="G41" s="7" t="s">
        <v>1678</v>
      </c>
      <c r="H41" s="7" t="s">
        <v>1678</v>
      </c>
      <c r="I41" s="7" t="s">
        <v>1678</v>
      </c>
    </row>
    <row r="42" spans="2:9" ht="14.25" customHeight="1">
      <c r="B42" s="102" t="s">
        <v>1698</v>
      </c>
      <c r="C42" s="1587" t="s">
        <v>1699</v>
      </c>
      <c r="D42" s="1587" t="s">
        <v>1699</v>
      </c>
      <c r="E42" s="1587" t="s">
        <v>1699</v>
      </c>
      <c r="F42" s="954" t="s">
        <v>1682</v>
      </c>
      <c r="G42" s="7">
        <v>47</v>
      </c>
      <c r="H42" s="7">
        <v>47</v>
      </c>
      <c r="I42" s="7">
        <v>68</v>
      </c>
    </row>
    <row r="43" spans="2:9" ht="14.25" customHeight="1">
      <c r="B43" s="102" t="s">
        <v>45</v>
      </c>
      <c r="C43" s="1580" t="s">
        <v>2169</v>
      </c>
      <c r="D43" s="1580" t="s">
        <v>2169</v>
      </c>
      <c r="E43" s="1580" t="s">
        <v>2169</v>
      </c>
      <c r="F43" s="954" t="s">
        <v>1682</v>
      </c>
      <c r="G43" s="7">
        <v>94</v>
      </c>
      <c r="H43" s="7">
        <v>65</v>
      </c>
      <c r="I43" s="7">
        <v>69</v>
      </c>
    </row>
    <row r="44" spans="2:9" ht="15.75">
      <c r="B44" s="43" t="s">
        <v>1702</v>
      </c>
      <c r="C44" s="1577"/>
      <c r="D44" s="1586"/>
      <c r="E44" s="1586"/>
      <c r="F44" s="954" t="s">
        <v>1704</v>
      </c>
      <c r="G44" s="7" t="s">
        <v>1705</v>
      </c>
      <c r="H44" s="7" t="s">
        <v>1705</v>
      </c>
      <c r="I44" s="7" t="s">
        <v>1705</v>
      </c>
    </row>
    <row r="45" spans="2:9" ht="14.25" customHeight="1">
      <c r="B45" s="956" t="s">
        <v>1706</v>
      </c>
      <c r="C45" s="1588"/>
      <c r="D45" s="125"/>
      <c r="E45" s="125"/>
      <c r="F45" s="142" t="s">
        <v>1708</v>
      </c>
      <c r="G45" s="6"/>
      <c r="H45" s="6"/>
      <c r="I45" s="6"/>
    </row>
    <row r="46" spans="2:9" ht="14.25" customHeight="1">
      <c r="B46" s="102" t="s">
        <v>1709</v>
      </c>
      <c r="C46" s="1589">
        <v>22500</v>
      </c>
      <c r="D46" s="1589">
        <v>163500</v>
      </c>
      <c r="E46" s="1589">
        <v>177518</v>
      </c>
      <c r="F46" s="954" t="s">
        <v>1710</v>
      </c>
      <c r="G46" s="59" t="s">
        <v>1869</v>
      </c>
      <c r="H46" s="59" t="s">
        <v>1869</v>
      </c>
      <c r="I46" s="59" t="s">
        <v>1869</v>
      </c>
    </row>
    <row r="47" spans="2:9" ht="14.25" customHeight="1">
      <c r="B47" s="102" t="s">
        <v>44</v>
      </c>
      <c r="C47" s="1573"/>
      <c r="D47" s="1586"/>
      <c r="E47" s="1586"/>
      <c r="F47" s="973" t="s">
        <v>1682</v>
      </c>
      <c r="G47" s="972"/>
      <c r="H47" s="972"/>
      <c r="I47" s="972"/>
    </row>
    <row r="48" spans="2:9" ht="14.25" customHeight="1">
      <c r="B48" s="102" t="s">
        <v>1698</v>
      </c>
      <c r="C48" s="7"/>
      <c r="D48" s="125"/>
      <c r="E48" s="125"/>
      <c r="F48" s="973" t="s">
        <v>1684</v>
      </c>
      <c r="G48" s="972"/>
      <c r="H48" s="972"/>
      <c r="I48" s="972"/>
    </row>
    <row r="49" spans="2:9" ht="14.25" customHeight="1">
      <c r="B49" s="102" t="s">
        <v>45</v>
      </c>
      <c r="C49" s="1588"/>
      <c r="D49" s="1580"/>
      <c r="E49" s="1580"/>
      <c r="F49" s="954" t="s">
        <v>1711</v>
      </c>
      <c r="G49" s="966">
        <v>28</v>
      </c>
      <c r="H49" s="966">
        <v>28</v>
      </c>
      <c r="I49" s="966">
        <v>28</v>
      </c>
    </row>
    <row r="50" spans="2:9" ht="14.25" customHeight="1">
      <c r="B50" s="102" t="s">
        <v>1702</v>
      </c>
      <c r="C50" s="1590"/>
      <c r="D50" s="7"/>
      <c r="E50" s="955"/>
      <c r="F50" s="954" t="s">
        <v>1712</v>
      </c>
      <c r="G50" s="7"/>
      <c r="H50" s="7">
        <v>28</v>
      </c>
      <c r="I50" s="7">
        <v>28</v>
      </c>
    </row>
    <row r="51" spans="2:9" ht="14.25" customHeight="1">
      <c r="B51" s="60" t="s">
        <v>1706</v>
      </c>
      <c r="C51" s="1591"/>
      <c r="D51" s="1592"/>
      <c r="E51" s="1593"/>
      <c r="F51" s="954" t="s">
        <v>1713</v>
      </c>
      <c r="G51" s="7">
        <v>18</v>
      </c>
      <c r="H51" s="7">
        <v>18</v>
      </c>
      <c r="I51" s="7">
        <v>17</v>
      </c>
    </row>
    <row r="52" spans="2:9" ht="14.25" customHeight="1">
      <c r="B52" s="6" t="s">
        <v>1709</v>
      </c>
      <c r="C52" s="1538"/>
      <c r="D52" s="1483"/>
      <c r="E52" s="1581"/>
      <c r="F52" s="1485" t="s">
        <v>1714</v>
      </c>
      <c r="G52" s="59" t="s">
        <v>2185</v>
      </c>
      <c r="H52" s="1620">
        <v>46093</v>
      </c>
      <c r="I52" s="59">
        <v>5</v>
      </c>
    </row>
    <row r="53" spans="2:9" ht="14.25" customHeight="1">
      <c r="B53" s="136" t="s">
        <v>1715</v>
      </c>
      <c r="C53" s="1480"/>
      <c r="D53" s="1481"/>
      <c r="E53" s="1481"/>
      <c r="F53" s="1481"/>
      <c r="G53" s="1481"/>
      <c r="H53" s="1481"/>
      <c r="I53" s="1482"/>
    </row>
    <row r="54" spans="2:9" ht="15" customHeight="1">
      <c r="B54" s="1992" t="s">
        <v>1634</v>
      </c>
      <c r="C54" s="1994" t="s">
        <v>2170</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2186</v>
      </c>
      <c r="D61" s="2061"/>
      <c r="E61" s="2061"/>
      <c r="F61" s="2061"/>
      <c r="G61" s="2061"/>
      <c r="H61" s="2061"/>
      <c r="I61" s="2062"/>
    </row>
    <row r="62" spans="2:9" ht="25.5" customHeight="1">
      <c r="B62" s="1980"/>
      <c r="C62" s="2063"/>
      <c r="D62" s="2064"/>
      <c r="E62" s="2064"/>
      <c r="F62" s="2064"/>
      <c r="G62" s="2064"/>
      <c r="H62" s="2064"/>
      <c r="I62" s="2065"/>
    </row>
    <row r="63" spans="2:9" ht="25.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1955</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t="s">
        <v>1956</v>
      </c>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2125</v>
      </c>
      <c r="D77" s="1982"/>
      <c r="E77" s="1982"/>
      <c r="F77" s="1982"/>
      <c r="G77" s="1982"/>
      <c r="H77" s="1982"/>
      <c r="I77" s="1983"/>
    </row>
    <row r="78" spans="2:9" ht="39.75" customHeight="1">
      <c r="B78" s="1979"/>
      <c r="C78" s="1984"/>
      <c r="D78" s="1985"/>
      <c r="E78" s="1985"/>
      <c r="F78" s="1985"/>
      <c r="G78" s="1985"/>
      <c r="H78" s="1985"/>
      <c r="I78" s="1986"/>
    </row>
    <row r="79" spans="2:9" ht="99.75" customHeight="1">
      <c r="B79" s="1979"/>
      <c r="C79" s="1984"/>
      <c r="D79" s="1985"/>
      <c r="E79" s="1985"/>
      <c r="F79" s="1985"/>
      <c r="G79" s="1985"/>
      <c r="H79" s="1985"/>
      <c r="I79" s="1986"/>
    </row>
    <row r="80" spans="2:9" ht="45.7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2171</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12"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2172</v>
      </c>
      <c r="D91" s="2014"/>
      <c r="E91" s="2014"/>
      <c r="F91" s="2014"/>
      <c r="G91" s="2014"/>
      <c r="H91" s="2014"/>
      <c r="I91" s="2015"/>
    </row>
    <row r="92" spans="2:9" ht="19.5" customHeight="1">
      <c r="B92" s="1993" t="s">
        <v>1669</v>
      </c>
      <c r="C92" s="1981"/>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19.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2113</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16.5" customHeight="1">
      <c r="B108" s="1980" t="s">
        <v>1634</v>
      </c>
      <c r="C108" s="2006" t="s">
        <v>2187</v>
      </c>
      <c r="D108" s="2007"/>
      <c r="E108" s="2007"/>
      <c r="F108" s="2007"/>
      <c r="G108" s="2007"/>
      <c r="H108" s="2007"/>
      <c r="I108" s="2078"/>
    </row>
    <row r="109" spans="2:9" ht="16.5" customHeight="1">
      <c r="B109" s="1980"/>
      <c r="C109" s="2008"/>
      <c r="D109" s="2009"/>
      <c r="E109" s="2009"/>
      <c r="F109" s="2009"/>
      <c r="G109" s="2009"/>
      <c r="H109" s="2009"/>
      <c r="I109" s="2079"/>
    </row>
    <row r="110" spans="2:9" ht="123" customHeight="1">
      <c r="B110" s="1980"/>
      <c r="C110" s="2008"/>
      <c r="D110" s="2009"/>
      <c r="E110" s="2009"/>
      <c r="F110" s="2009"/>
      <c r="G110" s="2009"/>
      <c r="H110" s="2009"/>
      <c r="I110" s="2079"/>
    </row>
    <row r="111" spans="2:9" ht="16.5" customHeight="1">
      <c r="B111" s="1980"/>
      <c r="C111" s="2008"/>
      <c r="D111" s="2009"/>
      <c r="E111" s="2009"/>
      <c r="F111" s="2009"/>
      <c r="G111" s="2009"/>
      <c r="H111" s="2009"/>
      <c r="I111" s="2079"/>
    </row>
    <row r="112" spans="2:9" ht="16.5" customHeight="1">
      <c r="B112" s="2000"/>
      <c r="C112" s="2011"/>
      <c r="D112" s="2012"/>
      <c r="E112" s="2012"/>
      <c r="F112" s="2012"/>
      <c r="G112" s="2012"/>
      <c r="H112" s="2012"/>
      <c r="I112" s="2080"/>
    </row>
    <row r="113" spans="2:9" ht="16.5" customHeight="1">
      <c r="B113" s="1980" t="s">
        <v>1717</v>
      </c>
      <c r="C113" s="2083" t="s">
        <v>2188</v>
      </c>
      <c r="D113" s="2118"/>
      <c r="E113" s="2118"/>
      <c r="F113" s="2118"/>
      <c r="G113" s="2118"/>
      <c r="H113" s="2118"/>
      <c r="I113" s="2119"/>
    </row>
    <row r="114" spans="2:9" ht="16.5" customHeight="1">
      <c r="B114" s="1980"/>
      <c r="C114" s="2120"/>
      <c r="D114" s="2121"/>
      <c r="E114" s="2121"/>
      <c r="F114" s="2121"/>
      <c r="G114" s="2121"/>
      <c r="H114" s="2121"/>
      <c r="I114" s="2122"/>
    </row>
    <row r="115" spans="2:9" ht="16.5" customHeight="1">
      <c r="B115" s="1980"/>
      <c r="C115" s="2120"/>
      <c r="D115" s="2121"/>
      <c r="E115" s="2121"/>
      <c r="F115" s="2121"/>
      <c r="G115" s="2121"/>
      <c r="H115" s="2121"/>
      <c r="I115" s="2122"/>
    </row>
    <row r="116" spans="2:9" ht="16.5" customHeight="1">
      <c r="B116" s="1980"/>
      <c r="C116" s="2120"/>
      <c r="D116" s="2121"/>
      <c r="E116" s="2121"/>
      <c r="F116" s="2121"/>
      <c r="G116" s="2121"/>
      <c r="H116" s="2121"/>
      <c r="I116" s="2122"/>
    </row>
    <row r="117" spans="2:9" ht="16.5" customHeight="1">
      <c r="B117" s="1980"/>
      <c r="C117" s="2120"/>
      <c r="D117" s="2121"/>
      <c r="E117" s="2121"/>
      <c r="F117" s="2121"/>
      <c r="G117" s="2121"/>
      <c r="H117" s="2121"/>
      <c r="I117" s="2122"/>
    </row>
    <row r="118" spans="2:9" ht="16.5" customHeight="1">
      <c r="B118" s="1980"/>
      <c r="C118" s="2120"/>
      <c r="D118" s="2121"/>
      <c r="E118" s="2121"/>
      <c r="F118" s="2121"/>
      <c r="G118" s="2121"/>
      <c r="H118" s="2121"/>
      <c r="I118" s="2122"/>
    </row>
    <row r="119" spans="2:9" ht="16.5" customHeight="1">
      <c r="B119" s="2000"/>
      <c r="C119" s="2123"/>
      <c r="D119" s="2124"/>
      <c r="E119" s="2124"/>
      <c r="F119" s="2124"/>
      <c r="G119" s="2124"/>
      <c r="H119" s="2124"/>
      <c r="I119" s="2125"/>
    </row>
    <row r="120" spans="2:9" ht="16.5" customHeight="1">
      <c r="B120" s="2001" t="s">
        <v>1741</v>
      </c>
      <c r="C120" s="1502"/>
      <c r="D120" s="1610"/>
      <c r="E120" s="1610"/>
      <c r="F120" s="1610"/>
      <c r="G120" s="1610"/>
      <c r="H120" s="1610"/>
      <c r="I120" s="1516"/>
    </row>
    <row r="121" spans="2:9" ht="16.5" customHeight="1">
      <c r="B121" s="2001"/>
      <c r="C121" s="1502" t="s">
        <v>2189</v>
      </c>
      <c r="D121" s="1502"/>
      <c r="E121" s="1502"/>
      <c r="F121" s="1502"/>
      <c r="G121" s="1502"/>
      <c r="H121" s="1502"/>
      <c r="I121" s="1516"/>
    </row>
    <row r="122" spans="2:9" ht="16.5" customHeight="1">
      <c r="B122" s="2001"/>
      <c r="C122" s="1502" t="s">
        <v>2190</v>
      </c>
      <c r="D122" s="1502"/>
      <c r="E122" s="1502"/>
      <c r="F122" s="1502"/>
      <c r="G122" s="1502"/>
      <c r="H122" s="1502"/>
      <c r="I122" s="1516"/>
    </row>
    <row r="123" spans="2:9" ht="16.5" customHeight="1">
      <c r="B123" s="2001"/>
      <c r="C123" s="1502" t="s">
        <v>2191</v>
      </c>
      <c r="D123" s="1502"/>
      <c r="E123" s="1502"/>
      <c r="F123" s="1502"/>
      <c r="G123" s="1502"/>
      <c r="H123" s="1502"/>
      <c r="I123" s="1516"/>
    </row>
    <row r="124" spans="2:9" ht="16.5" customHeight="1">
      <c r="B124" s="2001"/>
      <c r="C124" s="1502" t="s">
        <v>2192</v>
      </c>
      <c r="D124" s="1502"/>
      <c r="E124" s="1502"/>
      <c r="F124" s="1502"/>
      <c r="G124" s="1502"/>
      <c r="H124" s="1502"/>
      <c r="I124" s="1505"/>
    </row>
    <row r="125" spans="2:9" ht="16.5" customHeight="1">
      <c r="B125" s="2001"/>
      <c r="C125" s="1612"/>
      <c r="D125" s="1503"/>
      <c r="E125" s="1503"/>
      <c r="F125" s="1503"/>
      <c r="G125" s="1503"/>
      <c r="H125" s="1503"/>
      <c r="I125" s="1507"/>
    </row>
    <row r="126" spans="2:9" ht="16.5" customHeight="1">
      <c r="B126" s="1993" t="s">
        <v>1743</v>
      </c>
      <c r="C126" s="1614"/>
      <c r="D126" s="1610"/>
      <c r="E126" s="1610"/>
      <c r="F126" s="1610"/>
      <c r="G126" s="1610"/>
      <c r="H126" s="1522"/>
      <c r="I126" s="1523"/>
    </row>
    <row r="127" spans="2:9" ht="16.5" customHeight="1">
      <c r="B127" s="1980"/>
      <c r="C127" s="1502" t="s">
        <v>2193</v>
      </c>
      <c r="D127" s="1502"/>
      <c r="E127" s="1502"/>
      <c r="F127" s="1502"/>
      <c r="G127" s="1502"/>
      <c r="H127" s="1524"/>
      <c r="I127" s="1525"/>
    </row>
    <row r="128" spans="2:9" ht="16.5" customHeight="1">
      <c r="B128" s="2000"/>
      <c r="C128" s="1503" t="s">
        <v>2194</v>
      </c>
      <c r="D128" s="1503"/>
      <c r="E128" s="1503"/>
      <c r="F128" s="1503"/>
      <c r="G128" s="1503"/>
      <c r="H128" s="1527"/>
      <c r="I128" s="1528"/>
    </row>
    <row r="129" spans="2:9" ht="16.5" customHeight="1">
      <c r="B129" s="1489"/>
      <c r="C129" s="2006" t="s">
        <v>2195</v>
      </c>
      <c r="D129" s="2007"/>
      <c r="E129" s="2007"/>
      <c r="F129" s="2007"/>
      <c r="G129" s="2007"/>
      <c r="H129" s="2007"/>
      <c r="I129" s="2078"/>
    </row>
    <row r="130" spans="2:9" ht="16.5" customHeight="1">
      <c r="B130" s="1489"/>
      <c r="C130" s="2008"/>
      <c r="D130" s="2009"/>
      <c r="E130" s="2009"/>
      <c r="F130" s="2009"/>
      <c r="G130" s="2009"/>
      <c r="H130" s="2009"/>
      <c r="I130" s="2079"/>
    </row>
    <row r="131" spans="2:9" ht="16.5" customHeight="1">
      <c r="B131" s="1489"/>
      <c r="C131" s="2008"/>
      <c r="D131" s="2009"/>
      <c r="E131" s="2009"/>
      <c r="F131" s="2009"/>
      <c r="G131" s="2009"/>
      <c r="H131" s="2009"/>
      <c r="I131" s="2079"/>
    </row>
    <row r="132" spans="2:9" ht="16.5" customHeight="1">
      <c r="B132" s="1489"/>
      <c r="C132" s="2008"/>
      <c r="D132" s="2009"/>
      <c r="E132" s="2009"/>
      <c r="F132" s="2009"/>
      <c r="G132" s="2009"/>
      <c r="H132" s="2009"/>
      <c r="I132" s="2079"/>
    </row>
    <row r="133" spans="2:9" ht="16.5" customHeight="1">
      <c r="B133" s="1980" t="s">
        <v>1635</v>
      </c>
      <c r="C133" s="2008"/>
      <c r="D133" s="2009"/>
      <c r="E133" s="2009"/>
      <c r="F133" s="2009"/>
      <c r="G133" s="2009"/>
      <c r="H133" s="2009"/>
      <c r="I133" s="2079"/>
    </row>
    <row r="134" spans="2:9" ht="16.5" customHeight="1">
      <c r="B134" s="1980"/>
      <c r="C134" s="2008"/>
      <c r="D134" s="2009"/>
      <c r="E134" s="2009"/>
      <c r="F134" s="2009"/>
      <c r="G134" s="2009"/>
      <c r="H134" s="2009"/>
      <c r="I134" s="2079"/>
    </row>
    <row r="135" spans="2:9" ht="16.5" customHeight="1">
      <c r="B135" s="2000"/>
      <c r="C135" s="2011"/>
      <c r="D135" s="2012"/>
      <c r="E135" s="2012"/>
      <c r="F135" s="2012"/>
      <c r="G135" s="2012"/>
      <c r="H135" s="2012"/>
      <c r="I135" s="2080"/>
    </row>
    <row r="136" spans="2:9" ht="16.5" customHeight="1">
      <c r="B136" s="1980" t="s">
        <v>1652</v>
      </c>
      <c r="C136" s="1502" t="s">
        <v>1938</v>
      </c>
      <c r="D136" s="1610"/>
      <c r="E136" s="1610"/>
      <c r="F136" s="1610"/>
      <c r="G136" s="1610"/>
      <c r="H136" s="1500"/>
      <c r="I136" s="1508"/>
    </row>
    <row r="137" spans="2:9" ht="16.5" customHeight="1">
      <c r="B137" s="1980"/>
      <c r="C137" s="1502" t="s">
        <v>2196</v>
      </c>
      <c r="D137" s="1502"/>
      <c r="E137" s="1502"/>
      <c r="F137" s="1502"/>
      <c r="G137" s="1502"/>
      <c r="H137" s="121"/>
      <c r="I137" s="1509"/>
    </row>
    <row r="138" spans="2:9" ht="16.5" customHeight="1">
      <c r="B138" s="1980"/>
      <c r="C138" s="1502" t="s">
        <v>1793</v>
      </c>
      <c r="D138" s="1502"/>
      <c r="E138" s="1502"/>
      <c r="F138" s="1502"/>
      <c r="G138" s="1502"/>
      <c r="H138" s="121"/>
      <c r="I138" s="1509"/>
    </row>
    <row r="139" spans="2:9" ht="16.5" customHeight="1">
      <c r="B139" s="1980"/>
      <c r="C139" s="1502" t="s">
        <v>1939</v>
      </c>
      <c r="D139" s="1502"/>
      <c r="E139" s="1502"/>
      <c r="F139" s="1502"/>
      <c r="G139" s="1502"/>
      <c r="H139" s="121"/>
      <c r="I139" s="1509"/>
    </row>
    <row r="140" spans="2:9" ht="16.5" customHeight="1">
      <c r="B140" s="1980"/>
      <c r="C140" s="1502" t="s">
        <v>2197</v>
      </c>
      <c r="D140" s="1502"/>
      <c r="E140" s="1502"/>
      <c r="F140" s="1502"/>
      <c r="G140" s="1502"/>
      <c r="H140" s="121"/>
      <c r="I140" s="1509"/>
    </row>
    <row r="141" spans="2:9" ht="16.5" customHeight="1">
      <c r="B141" s="1980"/>
      <c r="C141" s="1502" t="s">
        <v>2198</v>
      </c>
      <c r="D141" s="1502"/>
      <c r="E141" s="1502"/>
      <c r="F141" s="1502"/>
      <c r="G141" s="1502"/>
      <c r="H141" s="121"/>
      <c r="I141" s="1509"/>
    </row>
    <row r="142" spans="2:9" ht="16.5" customHeight="1">
      <c r="B142" s="1980"/>
      <c r="C142" s="1502" t="s">
        <v>2199</v>
      </c>
      <c r="D142" s="1502"/>
      <c r="E142" s="1502"/>
      <c r="F142" s="1502"/>
      <c r="G142" s="1502"/>
      <c r="H142" s="121"/>
      <c r="I142" s="1509"/>
    </row>
    <row r="143" spans="2:9" ht="16.5" customHeight="1">
      <c r="B143" s="1980"/>
      <c r="C143" s="1502" t="s">
        <v>2200</v>
      </c>
      <c r="D143" s="1502"/>
      <c r="E143" s="1502"/>
      <c r="F143" s="1502"/>
      <c r="G143" s="1502"/>
      <c r="H143" s="121"/>
      <c r="I143" s="1509"/>
    </row>
    <row r="144" spans="2:9" ht="16.5" customHeight="1">
      <c r="B144" s="1980"/>
      <c r="C144" s="1502" t="s">
        <v>2201</v>
      </c>
      <c r="D144" s="1502"/>
      <c r="E144" s="1502"/>
      <c r="F144" s="1502"/>
      <c r="G144" s="1502"/>
      <c r="H144" s="121"/>
      <c r="I144" s="1509"/>
    </row>
    <row r="145" spans="2:9" ht="16.5" customHeight="1">
      <c r="B145" s="2000"/>
      <c r="C145" s="1503"/>
      <c r="D145" s="1092"/>
      <c r="E145" s="1092"/>
      <c r="F145" s="1092"/>
      <c r="G145" s="1092"/>
      <c r="H145" s="1092"/>
      <c r="I145" s="1510"/>
    </row>
    <row r="146" spans="2:9" ht="16.5" customHeight="1">
      <c r="B146" s="1980" t="s">
        <v>1669</v>
      </c>
      <c r="C146" s="1502" t="s">
        <v>1692</v>
      </c>
      <c r="D146" s="1610"/>
      <c r="E146" s="1610"/>
      <c r="F146" s="1610"/>
      <c r="G146" s="1610"/>
      <c r="H146" s="1500"/>
      <c r="I146" s="1508"/>
    </row>
    <row r="147" spans="2:9" ht="16.5" customHeight="1">
      <c r="B147" s="1980"/>
      <c r="C147" s="1502" t="s">
        <v>2202</v>
      </c>
      <c r="D147" s="1502"/>
      <c r="E147" s="1502"/>
      <c r="F147" s="1502"/>
      <c r="G147" s="1502"/>
      <c r="H147" s="121"/>
      <c r="I147" s="1509"/>
    </row>
    <row r="148" spans="2:9" ht="16.5" customHeight="1">
      <c r="B148" s="1980"/>
      <c r="C148" s="1502" t="s">
        <v>2203</v>
      </c>
      <c r="D148" s="1502"/>
      <c r="E148" s="1502"/>
      <c r="F148" s="1502"/>
      <c r="G148" s="1502"/>
      <c r="H148" s="121"/>
      <c r="I148" s="1509"/>
    </row>
    <row r="149" spans="2:9" ht="16.5" customHeight="1">
      <c r="B149" s="1980"/>
      <c r="C149" s="1502" t="s">
        <v>2204</v>
      </c>
      <c r="D149" s="1502"/>
      <c r="E149" s="1502"/>
      <c r="F149" s="1502"/>
      <c r="G149" s="1502"/>
      <c r="H149" s="121"/>
      <c r="I149" s="1509"/>
    </row>
    <row r="150" spans="2:9" ht="16.5" customHeight="1">
      <c r="B150" s="1980"/>
      <c r="C150" s="1502" t="s">
        <v>2205</v>
      </c>
      <c r="D150" s="1502"/>
      <c r="E150" s="1502"/>
      <c r="F150" s="1502"/>
      <c r="G150" s="1502"/>
      <c r="H150" s="121"/>
      <c r="I150" s="1509"/>
    </row>
    <row r="151" spans="2:9" ht="16.5" customHeight="1">
      <c r="B151" s="1980"/>
      <c r="C151" s="1502" t="s">
        <v>2206</v>
      </c>
      <c r="D151" s="1502"/>
      <c r="E151" s="1502"/>
      <c r="F151" s="1502"/>
      <c r="G151" s="1502"/>
      <c r="H151" s="121"/>
      <c r="I151" s="1509"/>
    </row>
    <row r="152" spans="2:9" ht="16.5" customHeight="1">
      <c r="B152" s="1980"/>
      <c r="C152" s="1502"/>
      <c r="D152" s="1502"/>
      <c r="E152" s="1502"/>
      <c r="F152" s="1502"/>
      <c r="G152" s="1502"/>
      <c r="H152" s="121"/>
      <c r="I152" s="1509"/>
    </row>
    <row r="153" spans="2:9" ht="16.5" customHeight="1">
      <c r="B153" s="2000"/>
      <c r="D153" s="1503"/>
      <c r="E153" s="1503"/>
      <c r="F153" s="1503"/>
      <c r="G153" s="1503"/>
      <c r="H153" s="1092"/>
      <c r="I153" s="1510"/>
    </row>
    <row r="154" spans="2:9" ht="16.5" customHeight="1">
      <c r="B154" s="1980" t="s">
        <v>1693</v>
      </c>
      <c r="C154" s="1615"/>
      <c r="D154" s="1552"/>
      <c r="E154" s="1552"/>
      <c r="F154" s="1552"/>
      <c r="G154" s="1552"/>
      <c r="H154" s="121"/>
      <c r="I154" s="1509"/>
    </row>
    <row r="155" spans="2:9" ht="16.5" customHeight="1">
      <c r="B155" s="1980"/>
      <c r="C155" s="1502" t="s">
        <v>2207</v>
      </c>
      <c r="D155" s="1553"/>
      <c r="E155" s="1553"/>
      <c r="F155" s="1553"/>
      <c r="G155" s="1553"/>
      <c r="H155" s="121"/>
      <c r="I155" s="1509"/>
    </row>
    <row r="156" spans="2:9" ht="16.5" customHeight="1">
      <c r="B156" s="1980"/>
      <c r="C156" s="1093" t="s">
        <v>2208</v>
      </c>
      <c r="D156" s="1553"/>
      <c r="E156" s="1553"/>
      <c r="F156" s="1553"/>
      <c r="G156" s="1553"/>
      <c r="H156" s="121"/>
      <c r="I156" s="1509"/>
    </row>
    <row r="157" spans="2:9" ht="16.5" customHeight="1">
      <c r="B157" s="1980"/>
      <c r="C157" s="1093" t="s">
        <v>2209</v>
      </c>
      <c r="D157" s="1553"/>
      <c r="E157" s="1553"/>
      <c r="F157" s="1553"/>
      <c r="G157" s="1553"/>
      <c r="H157" s="121"/>
      <c r="I157" s="1509"/>
    </row>
    <row r="158" spans="2:9" ht="16.5" customHeight="1">
      <c r="B158" s="1980"/>
      <c r="C158" s="1093" t="s">
        <v>2210</v>
      </c>
      <c r="D158" s="1553"/>
      <c r="E158" s="1553"/>
      <c r="F158" s="1553"/>
      <c r="G158" s="1553"/>
      <c r="H158" s="121"/>
      <c r="I158" s="1509"/>
    </row>
    <row r="159" spans="2:9" ht="16.5" customHeight="1">
      <c r="B159" s="1980"/>
      <c r="C159" s="1502" t="s">
        <v>2211</v>
      </c>
      <c r="D159" s="1553"/>
      <c r="E159" s="1553"/>
      <c r="F159" s="1553"/>
      <c r="G159" s="1553"/>
      <c r="H159" s="121"/>
      <c r="I159" s="1509"/>
    </row>
    <row r="160" spans="2:9" ht="16.5" customHeight="1">
      <c r="B160" s="1980"/>
      <c r="C160" s="1502" t="s">
        <v>2212</v>
      </c>
      <c r="D160" s="1553"/>
      <c r="E160" s="1553"/>
      <c r="F160" s="1553"/>
      <c r="G160" s="1553"/>
      <c r="H160" s="121"/>
      <c r="I160" s="1509"/>
    </row>
    <row r="161" spans="2:9" ht="16.5" customHeight="1">
      <c r="B161" s="1980"/>
      <c r="C161" s="1093" t="s">
        <v>2213</v>
      </c>
      <c r="D161" s="1553"/>
      <c r="E161" s="1553"/>
      <c r="F161" s="1553"/>
      <c r="G161" s="1553"/>
      <c r="H161" s="121"/>
      <c r="I161" s="1509"/>
    </row>
    <row r="162" spans="2:9" ht="16.5" customHeight="1">
      <c r="B162" s="1980"/>
      <c r="C162" s="1616"/>
      <c r="D162" s="1553"/>
      <c r="E162" s="1553"/>
      <c r="F162" s="1553"/>
      <c r="G162" s="1553"/>
      <c r="H162" s="121"/>
      <c r="I162" s="1509"/>
    </row>
    <row r="163" spans="2:9" s="120" customFormat="1" ht="16.5" customHeight="1">
      <c r="B163" s="2000"/>
      <c r="C163" s="1617"/>
      <c r="D163" s="1554"/>
      <c r="E163" s="1554"/>
      <c r="F163" s="1554"/>
      <c r="G163" s="1554"/>
      <c r="H163" s="1092"/>
      <c r="I163" s="1510"/>
    </row>
    <row r="164" spans="2:9" ht="19.5" customHeight="1">
      <c r="B164" s="871" t="s">
        <v>1749</v>
      </c>
      <c r="C164" s="820"/>
      <c r="D164" s="820"/>
      <c r="E164" s="820"/>
      <c r="F164" s="820"/>
      <c r="G164" s="821"/>
      <c r="H164" s="821"/>
      <c r="I164" s="822"/>
    </row>
    <row r="165" spans="2:9" ht="19.5" customHeight="1">
      <c r="B165" s="1993" t="s">
        <v>1634</v>
      </c>
      <c r="C165" s="2006" t="s">
        <v>2214</v>
      </c>
      <c r="D165" s="2007"/>
      <c r="E165" s="2007"/>
      <c r="F165" s="2007"/>
      <c r="G165" s="2007"/>
      <c r="H165" s="2007"/>
      <c r="I165" s="2078"/>
    </row>
    <row r="166" spans="2:9" ht="19.5" customHeight="1">
      <c r="B166" s="1980"/>
      <c r="C166" s="2008"/>
      <c r="D166" s="2009"/>
      <c r="E166" s="2009"/>
      <c r="F166" s="2009"/>
      <c r="G166" s="2009"/>
      <c r="H166" s="2009"/>
      <c r="I166" s="2079"/>
    </row>
    <row r="167" spans="2:9" ht="19.5" customHeight="1">
      <c r="B167" s="1980"/>
      <c r="C167" s="2008"/>
      <c r="D167" s="2009"/>
      <c r="E167" s="2009"/>
      <c r="F167" s="2009"/>
      <c r="G167" s="2009"/>
      <c r="H167" s="2009"/>
      <c r="I167" s="2079"/>
    </row>
    <row r="168" spans="2:9" ht="19.5" customHeight="1">
      <c r="B168" s="1980"/>
      <c r="C168" s="2008"/>
      <c r="D168" s="2009"/>
      <c r="E168" s="2009"/>
      <c r="F168" s="2009"/>
      <c r="G168" s="2009"/>
      <c r="H168" s="2009"/>
      <c r="I168" s="2079"/>
    </row>
    <row r="169" spans="2:9" ht="81.75" customHeight="1">
      <c r="B169" s="1980"/>
      <c r="C169" s="2008"/>
      <c r="D169" s="2009"/>
      <c r="E169" s="2009"/>
      <c r="F169" s="2009"/>
      <c r="G169" s="2009"/>
      <c r="H169" s="2009"/>
      <c r="I169" s="2079"/>
    </row>
    <row r="170" spans="2:9" ht="19.5" customHeight="1">
      <c r="B170" s="2000"/>
      <c r="C170" s="2011"/>
      <c r="D170" s="2012"/>
      <c r="E170" s="2012"/>
      <c r="F170" s="2012"/>
      <c r="G170" s="2012"/>
      <c r="H170" s="2012"/>
      <c r="I170" s="2080"/>
    </row>
    <row r="171" spans="2:9" ht="19.5" customHeight="1">
      <c r="B171" s="1980" t="s">
        <v>1717</v>
      </c>
      <c r="C171" s="2006" t="s">
        <v>2215</v>
      </c>
      <c r="D171" s="2016"/>
      <c r="E171" s="2016"/>
      <c r="F171" s="2016"/>
      <c r="G171" s="2016"/>
      <c r="H171" s="2016"/>
      <c r="I171" s="2100"/>
    </row>
    <row r="172" spans="2:9" ht="19.5" customHeight="1">
      <c r="B172" s="1980"/>
      <c r="C172" s="2017"/>
      <c r="D172" s="2018"/>
      <c r="E172" s="2018"/>
      <c r="F172" s="2018"/>
      <c r="G172" s="2018"/>
      <c r="H172" s="2018"/>
      <c r="I172" s="2101"/>
    </row>
    <row r="173" spans="2:9" ht="114.75" customHeight="1">
      <c r="B173" s="1980"/>
      <c r="C173" s="2017"/>
      <c r="D173" s="2018"/>
      <c r="E173" s="2018"/>
      <c r="F173" s="2018"/>
      <c r="G173" s="2018"/>
      <c r="H173" s="2018"/>
      <c r="I173" s="2101"/>
    </row>
    <row r="174" spans="2:9" ht="51.75" customHeight="1">
      <c r="B174" s="1980"/>
      <c r="C174" s="2017"/>
      <c r="D174" s="2018"/>
      <c r="E174" s="2018"/>
      <c r="F174" s="2018"/>
      <c r="G174" s="2018"/>
      <c r="H174" s="2018"/>
      <c r="I174" s="2101"/>
    </row>
    <row r="175" spans="2:9" ht="19.5" customHeight="1">
      <c r="B175" s="2000"/>
      <c r="C175" s="2019"/>
      <c r="D175" s="2020"/>
      <c r="E175" s="2020"/>
      <c r="F175" s="2020"/>
      <c r="G175" s="2020"/>
      <c r="H175" s="2020"/>
      <c r="I175" s="2102"/>
    </row>
    <row r="176" spans="2:9" ht="48.75" customHeight="1">
      <c r="B176" s="2056" t="s">
        <v>1721</v>
      </c>
      <c r="C176" s="2006" t="s">
        <v>2216</v>
      </c>
      <c r="D176" s="2016"/>
      <c r="E176" s="2016"/>
      <c r="F176" s="2016"/>
      <c r="G176" s="2016"/>
      <c r="H176" s="2016"/>
      <c r="I176" s="1500"/>
    </row>
    <row r="177" spans="2:9" ht="19.5" customHeight="1">
      <c r="B177" s="2001"/>
      <c r="C177" s="2017"/>
      <c r="D177" s="2018"/>
      <c r="E177" s="2018"/>
      <c r="F177" s="2018"/>
      <c r="G177" s="2018"/>
      <c r="H177" s="2018"/>
      <c r="I177" s="121"/>
    </row>
    <row r="178" spans="2:9" ht="19.5" customHeight="1">
      <c r="B178" s="2001"/>
      <c r="C178" s="2017"/>
      <c r="D178" s="2018"/>
      <c r="E178" s="2018"/>
      <c r="F178" s="2018"/>
      <c r="G178" s="2018"/>
      <c r="H178" s="2018"/>
      <c r="I178" s="121"/>
    </row>
    <row r="179" spans="2:9" ht="19.5" customHeight="1">
      <c r="B179" s="2001"/>
      <c r="C179" s="2017"/>
      <c r="D179" s="2018"/>
      <c r="E179" s="2018"/>
      <c r="F179" s="2018"/>
      <c r="G179" s="2018"/>
      <c r="H179" s="2018"/>
      <c r="I179" s="121"/>
    </row>
    <row r="180" spans="2:9" ht="19.5" customHeight="1">
      <c r="B180" s="2002"/>
      <c r="C180" s="2019"/>
      <c r="D180" s="2020"/>
      <c r="E180" s="2020"/>
      <c r="F180" s="2020"/>
      <c r="G180" s="2020"/>
      <c r="H180" s="2020"/>
      <c r="I180" s="1092"/>
    </row>
    <row r="181" spans="2:9" ht="19.5" customHeight="1">
      <c r="B181" s="2044" t="s">
        <v>1743</v>
      </c>
      <c r="C181" s="2006" t="s">
        <v>2217</v>
      </c>
      <c r="D181" s="2103"/>
      <c r="E181" s="2103"/>
      <c r="F181" s="2103"/>
      <c r="G181" s="2103"/>
      <c r="H181" s="2103"/>
      <c r="I181" s="2104"/>
    </row>
    <row r="182" spans="2:9" ht="19.5" customHeight="1">
      <c r="B182" s="2044"/>
      <c r="C182" s="2105"/>
      <c r="D182" s="2106"/>
      <c r="E182" s="2106"/>
      <c r="F182" s="2106"/>
      <c r="G182" s="2106"/>
      <c r="H182" s="2106"/>
      <c r="I182" s="2107"/>
    </row>
    <row r="183" spans="2:9" ht="19.5" customHeight="1">
      <c r="B183" s="2045"/>
      <c r="C183" s="2105"/>
      <c r="D183" s="2106"/>
      <c r="E183" s="2106"/>
      <c r="F183" s="2106"/>
      <c r="G183" s="2106"/>
      <c r="H183" s="2106"/>
      <c r="I183" s="2107"/>
    </row>
    <row r="184" spans="2:9" ht="19.5" customHeight="1">
      <c r="B184" s="2046"/>
      <c r="C184" s="2108"/>
      <c r="D184" s="2109"/>
      <c r="E184" s="2109"/>
      <c r="F184" s="2109"/>
      <c r="G184" s="2109"/>
      <c r="H184" s="2109"/>
      <c r="I184" s="2110"/>
    </row>
    <row r="185" spans="2:9" ht="19.5" customHeight="1">
      <c r="B185" s="1980" t="s">
        <v>1635</v>
      </c>
      <c r="C185" s="2006" t="s">
        <v>2218</v>
      </c>
      <c r="D185" s="2007"/>
      <c r="E185" s="2007"/>
      <c r="F185" s="2007"/>
      <c r="G185" s="2007"/>
      <c r="H185" s="2007"/>
      <c r="I185" s="2078"/>
    </row>
    <row r="186" spans="2:9" ht="19.5" customHeight="1">
      <c r="B186" s="1980"/>
      <c r="C186" s="2008"/>
      <c r="D186" s="2009"/>
      <c r="E186" s="2009"/>
      <c r="F186" s="2009"/>
      <c r="G186" s="2009"/>
      <c r="H186" s="2009"/>
      <c r="I186" s="2079"/>
    </row>
    <row r="187" spans="2:9" ht="19.5" customHeight="1">
      <c r="B187" s="1980"/>
      <c r="C187" s="2008"/>
      <c r="D187" s="2009"/>
      <c r="E187" s="2009"/>
      <c r="F187" s="2009"/>
      <c r="G187" s="2009"/>
      <c r="H187" s="2009"/>
      <c r="I187" s="2079"/>
    </row>
    <row r="188" spans="2:9" ht="19.5" customHeight="1">
      <c r="B188" s="1980"/>
      <c r="C188" s="2008"/>
      <c r="D188" s="2009"/>
      <c r="E188" s="2009"/>
      <c r="F188" s="2009"/>
      <c r="G188" s="2009"/>
      <c r="H188" s="2009"/>
      <c r="I188" s="2079"/>
    </row>
    <row r="189" spans="2:9" ht="19.5" customHeight="1">
      <c r="B189" s="1980"/>
      <c r="C189" s="2008"/>
      <c r="D189" s="2009"/>
      <c r="E189" s="2009"/>
      <c r="F189" s="2009"/>
      <c r="G189" s="2009"/>
      <c r="H189" s="2009"/>
      <c r="I189" s="2079"/>
    </row>
    <row r="190" spans="2:9" ht="19.5" customHeight="1">
      <c r="B190" s="1980"/>
      <c r="C190" s="2008"/>
      <c r="D190" s="2009"/>
      <c r="E190" s="2009"/>
      <c r="F190" s="2009"/>
      <c r="G190" s="2009"/>
      <c r="H190" s="2009"/>
      <c r="I190" s="2079"/>
    </row>
    <row r="191" spans="2:9" ht="19.5" customHeight="1">
      <c r="B191" s="1980"/>
      <c r="C191" s="2008"/>
      <c r="D191" s="2009"/>
      <c r="E191" s="2009"/>
      <c r="F191" s="2009"/>
      <c r="G191" s="2009"/>
      <c r="H191" s="2009"/>
      <c r="I191" s="2079"/>
    </row>
    <row r="192" spans="2:9" ht="19.5" customHeight="1">
      <c r="B192" s="1980"/>
      <c r="C192" s="2011"/>
      <c r="D192" s="2012"/>
      <c r="E192" s="2012"/>
      <c r="F192" s="2012"/>
      <c r="G192" s="2012"/>
      <c r="H192" s="2012"/>
      <c r="I192" s="2080"/>
    </row>
    <row r="193" spans="2:9" ht="19.5" customHeight="1">
      <c r="B193" s="1992" t="s">
        <v>1669</v>
      </c>
      <c r="C193" s="2083" t="s">
        <v>2219</v>
      </c>
      <c r="D193" s="2084"/>
      <c r="E193" s="2084"/>
      <c r="F193" s="2084"/>
      <c r="G193" s="2084"/>
      <c r="H193" s="2084"/>
      <c r="I193" s="2085"/>
    </row>
    <row r="194" spans="2:9" ht="19.5" customHeight="1">
      <c r="B194" s="1992"/>
      <c r="C194" s="2082"/>
      <c r="D194" s="2086"/>
      <c r="E194" s="2086"/>
      <c r="F194" s="2086"/>
      <c r="G194" s="2086"/>
      <c r="H194" s="2086"/>
      <c r="I194" s="2087"/>
    </row>
    <row r="195" spans="2:9" ht="19.5" customHeight="1">
      <c r="B195" s="1992"/>
      <c r="C195" s="2082"/>
      <c r="D195" s="2086"/>
      <c r="E195" s="2086"/>
      <c r="F195" s="2086"/>
      <c r="G195" s="2086"/>
      <c r="H195" s="2086"/>
      <c r="I195" s="2087"/>
    </row>
    <row r="196" spans="2:9" ht="67.5" customHeight="1">
      <c r="B196" s="1992"/>
      <c r="C196" s="2082"/>
      <c r="D196" s="2086"/>
      <c r="E196" s="2086"/>
      <c r="F196" s="2086"/>
      <c r="G196" s="2086"/>
      <c r="H196" s="2086"/>
      <c r="I196" s="2087"/>
    </row>
    <row r="197" spans="2:9" ht="87" customHeight="1">
      <c r="B197" s="1992"/>
      <c r="C197" s="2082"/>
      <c r="D197" s="2086"/>
      <c r="E197" s="2086"/>
      <c r="F197" s="2086"/>
      <c r="G197" s="2086"/>
      <c r="H197" s="2086"/>
      <c r="I197" s="2087"/>
    </row>
    <row r="198" spans="2:9" ht="19.5" customHeight="1">
      <c r="B198" s="1992"/>
      <c r="C198" s="2082"/>
      <c r="D198" s="2086"/>
      <c r="E198" s="2086"/>
      <c r="F198" s="2086"/>
      <c r="G198" s="2086"/>
      <c r="H198" s="2086"/>
      <c r="I198" s="2087"/>
    </row>
    <row r="199" spans="2:9" ht="19.5" customHeight="1">
      <c r="B199" s="1992"/>
      <c r="C199" s="2082"/>
      <c r="D199" s="2086"/>
      <c r="E199" s="2086"/>
      <c r="F199" s="2086"/>
      <c r="G199" s="2086"/>
      <c r="H199" s="2086"/>
      <c r="I199" s="2087"/>
    </row>
    <row r="200" spans="2:9" ht="19.5" customHeight="1">
      <c r="B200" s="1992"/>
      <c r="C200" s="2082"/>
      <c r="D200" s="2086"/>
      <c r="E200" s="2086"/>
      <c r="F200" s="2086"/>
      <c r="G200" s="2086"/>
      <c r="H200" s="2086"/>
      <c r="I200" s="2087"/>
    </row>
    <row r="201" spans="2:9" ht="19.5" customHeight="1">
      <c r="B201" s="1992"/>
      <c r="C201" s="2088"/>
      <c r="D201" s="2089"/>
      <c r="E201" s="2089"/>
      <c r="F201" s="2089"/>
      <c r="G201" s="2089"/>
      <c r="H201" s="2089"/>
      <c r="I201" s="2090"/>
    </row>
    <row r="202" spans="2:9" ht="19.5" customHeight="1">
      <c r="B202" s="1980" t="s">
        <v>1652</v>
      </c>
      <c r="C202" s="2017" t="s">
        <v>2220</v>
      </c>
      <c r="D202" s="2009"/>
      <c r="E202" s="2009"/>
      <c r="F202" s="2009"/>
      <c r="G202" s="2009"/>
      <c r="H202" s="2009"/>
      <c r="I202" s="2079"/>
    </row>
    <row r="203" spans="2:9" ht="19.5" customHeight="1">
      <c r="B203" s="1980"/>
      <c r="C203" s="2008"/>
      <c r="D203" s="2009"/>
      <c r="E203" s="2009"/>
      <c r="F203" s="2009"/>
      <c r="G203" s="2009"/>
      <c r="H203" s="2009"/>
      <c r="I203" s="2079"/>
    </row>
    <row r="204" spans="2:9" ht="19.5" customHeight="1">
      <c r="B204" s="1980"/>
      <c r="C204" s="2008"/>
      <c r="D204" s="2009"/>
      <c r="E204" s="2009"/>
      <c r="F204" s="2009"/>
      <c r="G204" s="2009"/>
      <c r="H204" s="2009"/>
      <c r="I204" s="2079"/>
    </row>
    <row r="205" spans="2:9" ht="19.5" customHeight="1">
      <c r="B205" s="1980"/>
      <c r="C205" s="2008"/>
      <c r="D205" s="2009"/>
      <c r="E205" s="2009"/>
      <c r="F205" s="2009"/>
      <c r="G205" s="2009"/>
      <c r="H205" s="2009"/>
      <c r="I205" s="2079"/>
    </row>
    <row r="206" spans="2:9" ht="19.5" customHeight="1">
      <c r="B206" s="1980"/>
      <c r="C206" s="2008"/>
      <c r="D206" s="2009"/>
      <c r="E206" s="2009"/>
      <c r="F206" s="2009"/>
      <c r="G206" s="2009"/>
      <c r="H206" s="2009"/>
      <c r="I206" s="2079"/>
    </row>
    <row r="207" spans="2:9" ht="19.5" customHeight="1">
      <c r="B207" s="1980"/>
      <c r="C207" s="2008"/>
      <c r="D207" s="2009"/>
      <c r="E207" s="2009"/>
      <c r="F207" s="2009"/>
      <c r="G207" s="2009"/>
      <c r="H207" s="2009"/>
      <c r="I207" s="2079"/>
    </row>
    <row r="208" spans="2:9" ht="19.5" customHeight="1">
      <c r="B208" s="1980"/>
      <c r="C208" s="2008"/>
      <c r="D208" s="2009"/>
      <c r="E208" s="2009"/>
      <c r="F208" s="2009"/>
      <c r="G208" s="2009"/>
      <c r="H208" s="2009"/>
      <c r="I208" s="2079"/>
    </row>
    <row r="209" spans="2:9" ht="19.5" customHeight="1">
      <c r="B209" s="1980"/>
      <c r="C209" s="2008"/>
      <c r="D209" s="2009"/>
      <c r="E209" s="2009"/>
      <c r="F209" s="2009"/>
      <c r="G209" s="2009"/>
      <c r="H209" s="2009"/>
      <c r="I209" s="2079"/>
    </row>
    <row r="210" spans="2:9" ht="19.5" customHeight="1">
      <c r="B210" s="1980"/>
      <c r="C210" s="2008"/>
      <c r="D210" s="2009"/>
      <c r="E210" s="2009"/>
      <c r="F210" s="2009"/>
      <c r="G210" s="2009"/>
      <c r="H210" s="2009"/>
      <c r="I210" s="2079"/>
    </row>
    <row r="211" spans="2:9" ht="19.5" customHeight="1">
      <c r="B211" s="2000"/>
      <c r="C211" s="2011"/>
      <c r="D211" s="2012"/>
      <c r="E211" s="2012"/>
      <c r="F211" s="2012"/>
      <c r="G211" s="2012"/>
      <c r="H211" s="2012"/>
      <c r="I211" s="2080"/>
    </row>
    <row r="212" spans="2:9" ht="14.25" customHeight="1">
      <c r="B212" s="1980" t="s">
        <v>1693</v>
      </c>
      <c r="C212" s="2111" t="s">
        <v>2221</v>
      </c>
      <c r="D212" s="2112"/>
      <c r="E212" s="2112"/>
      <c r="F212" s="2112"/>
      <c r="G212" s="2112"/>
      <c r="H212" s="2112"/>
      <c r="I212" s="2113"/>
    </row>
    <row r="213" spans="2:9" ht="14.25" customHeight="1">
      <c r="B213" s="1980"/>
      <c r="C213" s="2022"/>
      <c r="D213" s="1865"/>
      <c r="E213" s="1865"/>
      <c r="F213" s="1865"/>
      <c r="G213" s="1865"/>
      <c r="H213" s="1865"/>
      <c r="I213" s="2114"/>
    </row>
    <row r="214" spans="2:9" ht="12" customHeight="1">
      <c r="B214" s="1980"/>
      <c r="C214" s="2022"/>
      <c r="D214" s="1865"/>
      <c r="E214" s="1865"/>
      <c r="F214" s="1865"/>
      <c r="G214" s="1865"/>
      <c r="H214" s="1865"/>
      <c r="I214" s="2114"/>
    </row>
    <row r="215" spans="2:9" ht="201.75" customHeight="1">
      <c r="B215" s="1980"/>
      <c r="C215" s="2022"/>
      <c r="D215" s="1865"/>
      <c r="E215" s="1865"/>
      <c r="F215" s="1865"/>
      <c r="G215" s="1865"/>
      <c r="H215" s="1865"/>
      <c r="I215" s="2114"/>
    </row>
    <row r="216" spans="2:9" ht="241.5" customHeight="1">
      <c r="B216" s="1980"/>
      <c r="C216" s="2022"/>
      <c r="D216" s="1865"/>
      <c r="E216" s="1865"/>
      <c r="F216" s="1865"/>
      <c r="G216" s="1865"/>
      <c r="H216" s="1865"/>
      <c r="I216" s="2114"/>
    </row>
    <row r="217" spans="2:9" ht="203.25" customHeight="1">
      <c r="B217" s="1980"/>
      <c r="C217" s="2022"/>
      <c r="D217" s="1865"/>
      <c r="E217" s="1865"/>
      <c r="F217" s="1865"/>
      <c r="G217" s="1865"/>
      <c r="H217" s="1865"/>
      <c r="I217" s="2114"/>
    </row>
    <row r="218" spans="2:9" ht="19.5" customHeight="1">
      <c r="B218" s="1980"/>
      <c r="C218" s="2022"/>
      <c r="D218" s="1865"/>
      <c r="E218" s="1865"/>
      <c r="F218" s="1865"/>
      <c r="G218" s="1865"/>
      <c r="H218" s="1865"/>
      <c r="I218" s="2114"/>
    </row>
    <row r="219" spans="2:9" ht="19.5" customHeight="1">
      <c r="B219" s="1980"/>
      <c r="C219" s="2022"/>
      <c r="D219" s="1865"/>
      <c r="E219" s="1865"/>
      <c r="F219" s="1865"/>
      <c r="G219" s="1865"/>
      <c r="H219" s="1865"/>
      <c r="I219" s="2114"/>
    </row>
    <row r="220" spans="2:9" ht="19.5" customHeight="1">
      <c r="B220" s="1980"/>
      <c r="C220" s="2022"/>
      <c r="D220" s="1865"/>
      <c r="E220" s="1865"/>
      <c r="F220" s="1865"/>
      <c r="G220" s="1865"/>
      <c r="H220" s="1865"/>
      <c r="I220" s="2114"/>
    </row>
    <row r="221" spans="2:9" ht="19.5" customHeight="1">
      <c r="B221" s="2000"/>
      <c r="C221" s="2115"/>
      <c r="D221" s="2116"/>
      <c r="E221" s="2116"/>
      <c r="F221" s="2116"/>
      <c r="G221" s="2116"/>
      <c r="H221" s="2116"/>
      <c r="I221" s="2117"/>
    </row>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57">
    <mergeCell ref="B202:B211"/>
    <mergeCell ref="C202:I211"/>
    <mergeCell ref="B212:B221"/>
    <mergeCell ref="C212:I221"/>
    <mergeCell ref="B181:B184"/>
    <mergeCell ref="C181:I184"/>
    <mergeCell ref="B185:B192"/>
    <mergeCell ref="C185:I192"/>
    <mergeCell ref="B193:B201"/>
    <mergeCell ref="C193:I201"/>
    <mergeCell ref="B176:B180"/>
    <mergeCell ref="C176:H180"/>
    <mergeCell ref="B113:B119"/>
    <mergeCell ref="B120:B125"/>
    <mergeCell ref="B126:B128"/>
    <mergeCell ref="B133:B135"/>
    <mergeCell ref="B136:B145"/>
    <mergeCell ref="B146:B153"/>
    <mergeCell ref="C113:I119"/>
    <mergeCell ref="C129:I135"/>
    <mergeCell ref="B154:B163"/>
    <mergeCell ref="B165:B170"/>
    <mergeCell ref="C165:I170"/>
    <mergeCell ref="B171:B175"/>
    <mergeCell ref="C171:I175"/>
    <mergeCell ref="B108:B112"/>
    <mergeCell ref="B74:B76"/>
    <mergeCell ref="B77:B83"/>
    <mergeCell ref="C77:I82"/>
    <mergeCell ref="B84:B90"/>
    <mergeCell ref="C84:I90"/>
    <mergeCell ref="C91:I91"/>
    <mergeCell ref="C108:I112"/>
    <mergeCell ref="B92:B97"/>
    <mergeCell ref="C92:I97"/>
    <mergeCell ref="B98:B106"/>
    <mergeCell ref="C98:I106"/>
    <mergeCell ref="B107:I107"/>
    <mergeCell ref="B54:B60"/>
    <mergeCell ref="C54:I59"/>
    <mergeCell ref="B61:B66"/>
    <mergeCell ref="C61:I66"/>
    <mergeCell ref="B67:B73"/>
    <mergeCell ref="C67:I73"/>
    <mergeCell ref="F15:H15"/>
    <mergeCell ref="F17:I17"/>
    <mergeCell ref="B23:B24"/>
    <mergeCell ref="C23:C24"/>
    <mergeCell ref="D23:D24"/>
    <mergeCell ref="E23:E24"/>
    <mergeCell ref="B1:I1"/>
    <mergeCell ref="B7:E7"/>
    <mergeCell ref="F7:I7"/>
    <mergeCell ref="B11:B12"/>
    <mergeCell ref="C11:C12"/>
    <mergeCell ref="D11:D12"/>
    <mergeCell ref="E11:E12"/>
  </mergeCells>
  <pageMargins left="0.7" right="0.7" top="0.75" bottom="0.75" header="0" footer="0"/>
  <pageSetup paperSize="9" orientation="portrait"/>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1C94D-EF4F-441A-83FA-16B12DDF0546}">
  <sheetPr codeName="Hoja197">
    <tabColor rgb="FFFFFF00"/>
    <pageSetUpPr fitToPage="1"/>
  </sheetPr>
  <dimension ref="B1:I1084"/>
  <sheetViews>
    <sheetView showGridLines="0" workbookViewId="0">
      <selection activeCell="D155" sqref="D155"/>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2222</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1908</v>
      </c>
      <c r="D8" s="141" t="s">
        <v>2223</v>
      </c>
      <c r="E8" s="141" t="s">
        <v>1637</v>
      </c>
      <c r="F8" s="13" t="s">
        <v>1638</v>
      </c>
      <c r="G8" s="8"/>
      <c r="H8" s="9"/>
      <c r="I8" s="9"/>
    </row>
    <row r="9" spans="2:9" ht="14.25" customHeight="1">
      <c r="B9" s="6" t="s">
        <v>1639</v>
      </c>
      <c r="C9" s="137" t="s">
        <v>2036</v>
      </c>
      <c r="D9" s="137" t="s">
        <v>2107</v>
      </c>
      <c r="E9" s="137" t="s">
        <v>2224</v>
      </c>
      <c r="F9" s="13" t="s">
        <v>1642</v>
      </c>
      <c r="G9" s="96">
        <v>0</v>
      </c>
      <c r="H9" s="96">
        <v>0</v>
      </c>
      <c r="I9" s="96">
        <v>0</v>
      </c>
    </row>
    <row r="10" spans="2:9" ht="14.25" customHeight="1">
      <c r="B10" s="10" t="s">
        <v>56</v>
      </c>
      <c r="C10" s="142"/>
      <c r="D10" s="142"/>
      <c r="E10" s="142"/>
      <c r="F10" s="13" t="s">
        <v>1643</v>
      </c>
      <c r="G10" s="1465">
        <v>0.4</v>
      </c>
      <c r="H10" s="1465">
        <v>0.4</v>
      </c>
      <c r="I10" s="1465">
        <v>0.42</v>
      </c>
    </row>
    <row r="11" spans="2:9" ht="14.25" customHeight="1">
      <c r="B11" s="1976" t="s">
        <v>1644</v>
      </c>
      <c r="C11" s="1977">
        <v>1206</v>
      </c>
      <c r="D11" s="1977">
        <v>1452</v>
      </c>
      <c r="E11" s="1977">
        <v>4888</v>
      </c>
      <c r="F11" s="6" t="s">
        <v>1645</v>
      </c>
      <c r="G11" s="1465">
        <v>0.38</v>
      </c>
      <c r="H11" s="1465">
        <v>0.3</v>
      </c>
      <c r="I11" s="1465">
        <v>0.3</v>
      </c>
    </row>
    <row r="12" spans="2:9" ht="14.25" customHeight="1">
      <c r="B12" s="1976"/>
      <c r="C12" s="1977"/>
      <c r="D12" s="1977"/>
      <c r="E12" s="1977"/>
      <c r="F12" s="6" t="s">
        <v>1646</v>
      </c>
      <c r="G12" s="691">
        <v>8.5</v>
      </c>
      <c r="H12" s="691">
        <v>8.1</v>
      </c>
      <c r="I12" s="691">
        <v>8.1</v>
      </c>
    </row>
    <row r="13" spans="2:9" ht="14.25" customHeight="1">
      <c r="B13" s="6" t="s">
        <v>1647</v>
      </c>
      <c r="C13" s="8"/>
      <c r="D13" s="8"/>
      <c r="E13" s="8"/>
      <c r="F13" s="6" t="s">
        <v>1648</v>
      </c>
      <c r="G13" s="691"/>
      <c r="H13" s="691"/>
      <c r="I13" s="691">
        <v>62.5</v>
      </c>
    </row>
    <row r="14" spans="2:9" ht="14.25" customHeight="1">
      <c r="B14" s="7">
        <v>1</v>
      </c>
      <c r="C14" s="7">
        <v>1</v>
      </c>
      <c r="D14" s="7">
        <v>1</v>
      </c>
      <c r="E14" s="7">
        <v>3</v>
      </c>
      <c r="F14" s="6" t="s">
        <v>1649</v>
      </c>
      <c r="G14" s="138">
        <v>2.31E-3</v>
      </c>
      <c r="H14" s="138">
        <v>1.57E-3</v>
      </c>
      <c r="I14" s="138">
        <v>1.57E-3</v>
      </c>
    </row>
    <row r="15" spans="2:9" ht="14.25" customHeight="1">
      <c r="B15" s="7">
        <v>2</v>
      </c>
      <c r="C15" s="7">
        <v>5</v>
      </c>
      <c r="D15" s="7">
        <v>3</v>
      </c>
      <c r="E15" s="7">
        <v>1</v>
      </c>
      <c r="F15" s="1990" t="s">
        <v>1650</v>
      </c>
      <c r="G15" s="1990"/>
      <c r="H15" s="1990"/>
      <c r="I15" s="12">
        <f>+G16+H16+I16</f>
        <v>0</v>
      </c>
    </row>
    <row r="16" spans="2:9" ht="14.25" customHeight="1">
      <c r="B16" s="7">
        <v>3</v>
      </c>
      <c r="C16" s="7">
        <v>4</v>
      </c>
      <c r="D16" s="7">
        <v>2</v>
      </c>
      <c r="E16" s="7">
        <v>2</v>
      </c>
      <c r="F16" s="4" t="s">
        <v>1651</v>
      </c>
      <c r="G16" s="14">
        <v>0</v>
      </c>
      <c r="H16" s="14"/>
      <c r="I16" s="11"/>
    </row>
    <row r="17" spans="2:9" ht="14.25" customHeight="1">
      <c r="B17" s="7">
        <v>4</v>
      </c>
      <c r="C17" s="7">
        <v>3</v>
      </c>
      <c r="D17" s="7">
        <v>2</v>
      </c>
      <c r="E17" s="7">
        <v>2</v>
      </c>
      <c r="F17" s="1975" t="s">
        <v>703</v>
      </c>
      <c r="G17" s="1975"/>
      <c r="H17" s="1975"/>
      <c r="I17" s="1975"/>
    </row>
    <row r="18" spans="2:9" ht="14.25" customHeight="1">
      <c r="B18" s="7">
        <v>5</v>
      </c>
      <c r="C18" s="7">
        <v>2</v>
      </c>
      <c r="D18" s="7">
        <v>2</v>
      </c>
      <c r="E18" s="7">
        <v>3</v>
      </c>
      <c r="F18" s="6" t="s">
        <v>1653</v>
      </c>
      <c r="G18" s="97" t="s">
        <v>1912</v>
      </c>
      <c r="H18" s="97" t="s">
        <v>2039</v>
      </c>
      <c r="I18" s="97" t="s">
        <v>2225</v>
      </c>
    </row>
    <row r="19" spans="2:9" ht="14.25" customHeight="1">
      <c r="B19" s="7">
        <v>6</v>
      </c>
      <c r="C19" s="7">
        <v>2</v>
      </c>
      <c r="D19" s="7">
        <v>3</v>
      </c>
      <c r="E19" s="7">
        <v>3</v>
      </c>
      <c r="F19" s="6" t="s">
        <v>1657</v>
      </c>
      <c r="G19" s="691">
        <v>11</v>
      </c>
      <c r="H19" s="691">
        <v>11</v>
      </c>
      <c r="I19" s="691">
        <v>11</v>
      </c>
    </row>
    <row r="20" spans="2:9" ht="14.25" customHeight="1">
      <c r="B20" s="7">
        <v>7</v>
      </c>
      <c r="C20" s="7">
        <v>2</v>
      </c>
      <c r="D20" s="7">
        <v>2</v>
      </c>
      <c r="E20" s="7">
        <v>3</v>
      </c>
      <c r="F20" s="6" t="s">
        <v>1658</v>
      </c>
      <c r="G20" s="691">
        <v>12</v>
      </c>
      <c r="H20" s="691">
        <v>12</v>
      </c>
      <c r="I20" s="691">
        <v>12</v>
      </c>
    </row>
    <row r="21" spans="2:9" ht="14.25" customHeight="1">
      <c r="B21" s="7">
        <v>8</v>
      </c>
      <c r="C21" s="7">
        <v>3</v>
      </c>
      <c r="D21" s="7">
        <v>2</v>
      </c>
      <c r="E21" s="7">
        <v>3</v>
      </c>
      <c r="F21" s="6" t="s">
        <v>1659</v>
      </c>
      <c r="G21" s="691">
        <v>16</v>
      </c>
      <c r="H21" s="691">
        <v>17</v>
      </c>
      <c r="I21" s="691">
        <v>16</v>
      </c>
    </row>
    <row r="22" spans="2:9" ht="14.25" customHeight="1">
      <c r="B22" s="7">
        <v>9</v>
      </c>
      <c r="C22" s="7">
        <v>5</v>
      </c>
      <c r="D22" s="7">
        <v>2</v>
      </c>
      <c r="E22" s="7">
        <v>3</v>
      </c>
      <c r="F22" s="6" t="s">
        <v>1660</v>
      </c>
      <c r="G22" s="691">
        <v>7.18</v>
      </c>
      <c r="H22" s="691">
        <v>6.1</v>
      </c>
      <c r="I22" s="691">
        <v>6.28</v>
      </c>
    </row>
    <row r="23" spans="2:9" ht="20.25" customHeight="1">
      <c r="B23" s="1976" t="s">
        <v>476</v>
      </c>
      <c r="C23" s="1991" t="s">
        <v>1810</v>
      </c>
      <c r="D23" s="1991" t="s">
        <v>2226</v>
      </c>
      <c r="E23" s="1991" t="s">
        <v>2226</v>
      </c>
      <c r="F23" s="13" t="s">
        <v>1662</v>
      </c>
      <c r="G23" s="691">
        <v>600</v>
      </c>
      <c r="H23" s="691">
        <v>646</v>
      </c>
      <c r="I23" s="691">
        <v>642</v>
      </c>
    </row>
    <row r="24" spans="2:9" ht="14.25" customHeight="1">
      <c r="B24" s="1976"/>
      <c r="C24" s="1991"/>
      <c r="D24" s="1991"/>
      <c r="E24" s="1991"/>
      <c r="F24" s="6" t="s">
        <v>1663</v>
      </c>
      <c r="G24" s="691">
        <v>3.97</v>
      </c>
      <c r="H24" s="691">
        <v>3.3</v>
      </c>
      <c r="I24" s="691">
        <v>3.6</v>
      </c>
    </row>
    <row r="25" spans="2:9" ht="27.75" customHeight="1">
      <c r="B25" s="7" t="s">
        <v>1664</v>
      </c>
      <c r="C25" s="823" t="s">
        <v>1665</v>
      </c>
      <c r="D25" s="823" t="s">
        <v>1665</v>
      </c>
      <c r="E25" s="823" t="s">
        <v>1665</v>
      </c>
      <c r="F25" s="6" t="s">
        <v>1666</v>
      </c>
      <c r="G25" s="691">
        <v>370</v>
      </c>
      <c r="H25" s="691">
        <v>323</v>
      </c>
      <c r="I25" s="691">
        <v>348</v>
      </c>
    </row>
    <row r="26" spans="2:9" ht="14.25" customHeight="1">
      <c r="B26" s="7"/>
      <c r="C26" s="824"/>
      <c r="D26" s="7"/>
      <c r="E26" s="7"/>
      <c r="F26" s="6" t="s">
        <v>1667</v>
      </c>
      <c r="G26" s="1466">
        <v>1017</v>
      </c>
      <c r="H26" s="1466">
        <v>1040</v>
      </c>
      <c r="I26" s="1466">
        <v>1041</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2040</v>
      </c>
      <c r="D29" s="206" t="s">
        <v>1674</v>
      </c>
      <c r="E29" s="206" t="s">
        <v>2040</v>
      </c>
      <c r="F29" s="4" t="s">
        <v>1676</v>
      </c>
      <c r="G29" s="7" t="s">
        <v>1677</v>
      </c>
      <c r="H29" s="7" t="s">
        <v>1677</v>
      </c>
      <c r="I29" s="7" t="s">
        <v>1677</v>
      </c>
    </row>
    <row r="30" spans="2:9" ht="14.25" customHeight="1">
      <c r="B30" s="15" t="s">
        <v>1679</v>
      </c>
      <c r="C30" s="11" t="s">
        <v>2183</v>
      </c>
      <c r="D30" s="11" t="s">
        <v>2183</v>
      </c>
      <c r="E30" s="11" t="s">
        <v>1681</v>
      </c>
      <c r="F30" s="4" t="s">
        <v>1682</v>
      </c>
      <c r="G30" s="7">
        <v>117</v>
      </c>
      <c r="H30" s="7">
        <v>116</v>
      </c>
      <c r="I30" s="7">
        <v>117</v>
      </c>
    </row>
    <row r="31" spans="2:9" ht="14.25" customHeight="1">
      <c r="B31" s="15" t="s">
        <v>1683</v>
      </c>
      <c r="C31" s="6"/>
      <c r="D31" s="100"/>
      <c r="E31" s="100"/>
      <c r="F31" s="4" t="s">
        <v>1684</v>
      </c>
      <c r="G31" s="7">
        <v>2595</v>
      </c>
      <c r="H31" s="7">
        <v>2540</v>
      </c>
      <c r="I31" s="7">
        <v>2587</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1.7</v>
      </c>
      <c r="H33" s="7">
        <v>2.5299999999999998</v>
      </c>
      <c r="I33" s="7">
        <v>2</v>
      </c>
    </row>
    <row r="34" spans="2:9" ht="14.25" customHeight="1">
      <c r="B34" s="15"/>
      <c r="C34" s="6"/>
      <c r="D34" s="6"/>
      <c r="E34" s="6"/>
      <c r="F34" s="4" t="s">
        <v>1688</v>
      </c>
      <c r="G34" s="6"/>
      <c r="H34" s="6"/>
      <c r="I34" s="6"/>
    </row>
    <row r="35" spans="2:9" ht="14.25" customHeight="1">
      <c r="B35" s="15"/>
      <c r="C35" s="6"/>
      <c r="D35" s="6"/>
      <c r="E35" s="6"/>
      <c r="F35" s="4" t="s">
        <v>1676</v>
      </c>
      <c r="G35" s="7" t="s">
        <v>1913</v>
      </c>
      <c r="H35" s="7" t="s">
        <v>1913</v>
      </c>
      <c r="I35" s="7" t="s">
        <v>1913</v>
      </c>
    </row>
    <row r="36" spans="2:9" ht="14.25" customHeight="1">
      <c r="B36" s="15"/>
      <c r="C36" s="6"/>
      <c r="D36" s="6"/>
      <c r="E36" s="6"/>
      <c r="F36" s="4" t="s">
        <v>1682</v>
      </c>
      <c r="G36" s="7">
        <v>114</v>
      </c>
      <c r="H36" s="7">
        <v>107</v>
      </c>
      <c r="I36" s="7">
        <v>107</v>
      </c>
    </row>
    <row r="37" spans="2:9" ht="14.25" customHeight="1">
      <c r="B37" s="15" t="s">
        <v>1690</v>
      </c>
      <c r="C37" s="6"/>
      <c r="D37" s="6"/>
      <c r="E37" s="6"/>
      <c r="F37" s="4" t="s">
        <v>1684</v>
      </c>
      <c r="G37" s="7">
        <v>2710</v>
      </c>
      <c r="H37" s="7">
        <v>3032</v>
      </c>
      <c r="I37" s="7">
        <v>3122</v>
      </c>
    </row>
    <row r="38" spans="2:9" ht="14.25" customHeight="1">
      <c r="B38" s="6"/>
      <c r="C38" s="6"/>
      <c r="D38" s="6"/>
      <c r="E38" s="6"/>
      <c r="F38" s="4" t="s">
        <v>1685</v>
      </c>
      <c r="G38" s="7" t="s">
        <v>1952</v>
      </c>
      <c r="H38" s="7" t="s">
        <v>2184</v>
      </c>
      <c r="I38" s="7" t="s">
        <v>1952</v>
      </c>
    </row>
    <row r="39" spans="2:9" ht="14.25" customHeight="1">
      <c r="B39" s="6"/>
      <c r="C39" s="173"/>
      <c r="D39" s="173"/>
      <c r="E39" s="173"/>
      <c r="F39" s="4" t="s">
        <v>1692</v>
      </c>
      <c r="G39" s="6"/>
      <c r="H39" s="6"/>
      <c r="I39" s="6"/>
    </row>
    <row r="40" spans="2:9" ht="14.25" customHeight="1">
      <c r="B40" s="99" t="s">
        <v>1693</v>
      </c>
      <c r="C40" s="1571"/>
      <c r="D40" s="1571"/>
      <c r="E40" s="1571"/>
      <c r="F40" s="954" t="s">
        <v>1676</v>
      </c>
      <c r="G40" s="7" t="s">
        <v>1694</v>
      </c>
      <c r="H40" s="7" t="s">
        <v>1694</v>
      </c>
      <c r="I40" s="7" t="s">
        <v>1694</v>
      </c>
    </row>
    <row r="41" spans="2:9" ht="14.25" customHeight="1">
      <c r="B41" s="102" t="s">
        <v>44</v>
      </c>
      <c r="C41" s="1625" t="s">
        <v>2168</v>
      </c>
      <c r="D41" s="1573" t="s">
        <v>2227</v>
      </c>
      <c r="E41" s="1573" t="s">
        <v>2227</v>
      </c>
      <c r="F41" s="954" t="s">
        <v>1676</v>
      </c>
      <c r="G41" s="7" t="s">
        <v>1678</v>
      </c>
      <c r="H41" s="7" t="s">
        <v>1678</v>
      </c>
      <c r="I41" s="7" t="s">
        <v>1678</v>
      </c>
    </row>
    <row r="42" spans="2:9" ht="14.25" customHeight="1">
      <c r="B42" s="102" t="s">
        <v>1698</v>
      </c>
      <c r="C42" s="1626" t="s">
        <v>1699</v>
      </c>
      <c r="D42" s="1627" t="s">
        <v>2228</v>
      </c>
      <c r="E42" s="1627" t="s">
        <v>2228</v>
      </c>
      <c r="F42" s="954" t="s">
        <v>1682</v>
      </c>
      <c r="G42" s="7">
        <v>47</v>
      </c>
      <c r="H42" s="7">
        <v>64</v>
      </c>
      <c r="I42" s="7">
        <v>60</v>
      </c>
    </row>
    <row r="43" spans="2:9" ht="14.25" customHeight="1">
      <c r="B43" s="102" t="s">
        <v>45</v>
      </c>
      <c r="C43" s="1580" t="s">
        <v>2169</v>
      </c>
      <c r="D43" s="1628" t="s">
        <v>2229</v>
      </c>
      <c r="E43" s="1628" t="s">
        <v>2229</v>
      </c>
      <c r="F43" s="954" t="s">
        <v>1682</v>
      </c>
      <c r="G43" s="7">
        <v>94</v>
      </c>
      <c r="H43" s="7">
        <v>68</v>
      </c>
      <c r="I43" s="7">
        <v>69</v>
      </c>
    </row>
    <row r="44" spans="2:9" ht="15.75">
      <c r="B44" s="43" t="s">
        <v>1702</v>
      </c>
      <c r="C44" s="1577"/>
      <c r="D44" s="1586"/>
      <c r="E44" s="1586"/>
      <c r="F44" s="954" t="s">
        <v>1704</v>
      </c>
      <c r="G44" s="7" t="s">
        <v>1705</v>
      </c>
      <c r="H44" s="7" t="s">
        <v>1705</v>
      </c>
      <c r="I44" s="7" t="s">
        <v>1705</v>
      </c>
    </row>
    <row r="45" spans="2:9" ht="14.25" customHeight="1">
      <c r="B45" s="956" t="s">
        <v>1706</v>
      </c>
      <c r="C45" s="1588"/>
      <c r="D45" s="125"/>
      <c r="E45" s="125"/>
      <c r="F45" s="142" t="s">
        <v>1708</v>
      </c>
      <c r="G45" s="6"/>
      <c r="H45" s="6"/>
      <c r="I45" s="6"/>
    </row>
    <row r="46" spans="2:9" ht="14.25" customHeight="1">
      <c r="B46" s="102" t="s">
        <v>1709</v>
      </c>
      <c r="C46" s="1589">
        <v>22500</v>
      </c>
      <c r="D46" s="1502" t="s">
        <v>2230</v>
      </c>
      <c r="E46" s="1589">
        <v>82000</v>
      </c>
      <c r="F46" s="954" t="s">
        <v>1710</v>
      </c>
      <c r="G46" s="59" t="s">
        <v>1869</v>
      </c>
      <c r="H46" s="59" t="s">
        <v>1869</v>
      </c>
      <c r="I46" s="59" t="s">
        <v>1869</v>
      </c>
    </row>
    <row r="47" spans="2:9" ht="14.25" customHeight="1">
      <c r="B47" s="102" t="s">
        <v>44</v>
      </c>
      <c r="C47" s="1573"/>
      <c r="D47" s="1586"/>
      <c r="E47" s="1586"/>
      <c r="F47" s="973" t="s">
        <v>1682</v>
      </c>
      <c r="G47" s="972"/>
      <c r="H47" s="972"/>
      <c r="I47" s="972"/>
    </row>
    <row r="48" spans="2:9" ht="14.25" customHeight="1">
      <c r="B48" s="102" t="s">
        <v>1698</v>
      </c>
      <c r="C48" s="7"/>
      <c r="D48" s="125"/>
      <c r="E48" s="125"/>
      <c r="F48" s="973" t="s">
        <v>1684</v>
      </c>
      <c r="G48" s="972"/>
      <c r="H48" s="972"/>
      <c r="I48" s="972"/>
    </row>
    <row r="49" spans="2:9" ht="14.25" customHeight="1">
      <c r="B49" s="102" t="s">
        <v>45</v>
      </c>
      <c r="C49" s="1588"/>
      <c r="D49" s="1580"/>
      <c r="E49" s="1580"/>
      <c r="F49" s="954" t="s">
        <v>1711</v>
      </c>
      <c r="G49" s="966">
        <v>28</v>
      </c>
      <c r="H49" s="966">
        <v>28</v>
      </c>
      <c r="I49" s="966">
        <v>27</v>
      </c>
    </row>
    <row r="50" spans="2:9" ht="14.25" customHeight="1">
      <c r="B50" s="102" t="s">
        <v>1702</v>
      </c>
      <c r="C50" s="1590"/>
      <c r="D50" s="7"/>
      <c r="E50" s="955"/>
      <c r="F50" s="954" t="s">
        <v>1712</v>
      </c>
      <c r="G50" s="7"/>
      <c r="H50" s="7"/>
      <c r="I50" s="7">
        <v>27</v>
      </c>
    </row>
    <row r="51" spans="2:9" ht="14.25" customHeight="1">
      <c r="B51" s="60" t="s">
        <v>1706</v>
      </c>
      <c r="C51" s="1591"/>
      <c r="D51" s="1592"/>
      <c r="E51" s="1593"/>
      <c r="F51" s="954" t="s">
        <v>1713</v>
      </c>
      <c r="G51" s="7">
        <v>18</v>
      </c>
      <c r="H51" s="7">
        <v>18</v>
      </c>
      <c r="I51" s="7">
        <v>17</v>
      </c>
    </row>
    <row r="52" spans="2:9" ht="14.25" customHeight="1">
      <c r="B52" s="6" t="s">
        <v>1709</v>
      </c>
      <c r="C52" s="1538"/>
      <c r="D52" s="1483"/>
      <c r="E52" s="1581"/>
      <c r="F52" s="1485" t="s">
        <v>1714</v>
      </c>
      <c r="G52" s="59" t="s">
        <v>2185</v>
      </c>
      <c r="H52" s="1620" t="s">
        <v>2231</v>
      </c>
      <c r="I52" s="59">
        <v>5</v>
      </c>
    </row>
    <row r="53" spans="2:9" ht="14.25" customHeight="1">
      <c r="B53" s="136" t="s">
        <v>1715</v>
      </c>
      <c r="C53" s="1480"/>
      <c r="D53" s="1481"/>
      <c r="E53" s="1481"/>
      <c r="F53" s="1481"/>
      <c r="G53" s="1481"/>
      <c r="H53" s="1481"/>
      <c r="I53" s="1482"/>
    </row>
    <row r="54" spans="2:9" ht="15" customHeight="1">
      <c r="B54" s="1992" t="s">
        <v>1634</v>
      </c>
      <c r="C54" s="1994" t="s">
        <v>2232</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2186</v>
      </c>
      <c r="D61" s="2061"/>
      <c r="E61" s="2061"/>
      <c r="F61" s="2061"/>
      <c r="G61" s="2061"/>
      <c r="H61" s="2061"/>
      <c r="I61" s="2062"/>
    </row>
    <row r="62" spans="2:9" ht="25.5" customHeight="1">
      <c r="B62" s="1980"/>
      <c r="C62" s="2063"/>
      <c r="D62" s="2064"/>
      <c r="E62" s="2064"/>
      <c r="F62" s="2064"/>
      <c r="G62" s="2064"/>
      <c r="H62" s="2064"/>
      <c r="I62" s="2065"/>
    </row>
    <row r="63" spans="2:9" ht="25.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1955</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t="s">
        <v>1956</v>
      </c>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2125</v>
      </c>
      <c r="D77" s="1982"/>
      <c r="E77" s="1982"/>
      <c r="F77" s="1982"/>
      <c r="G77" s="1982"/>
      <c r="H77" s="1982"/>
      <c r="I77" s="1983"/>
    </row>
    <row r="78" spans="2:9" ht="39.75" customHeight="1">
      <c r="B78" s="1979"/>
      <c r="C78" s="1984"/>
      <c r="D78" s="1985"/>
      <c r="E78" s="1985"/>
      <c r="F78" s="1985"/>
      <c r="G78" s="1985"/>
      <c r="H78" s="1985"/>
      <c r="I78" s="1986"/>
    </row>
    <row r="79" spans="2:9" ht="99.75" customHeight="1">
      <c r="B79" s="1979"/>
      <c r="C79" s="1984"/>
      <c r="D79" s="1985"/>
      <c r="E79" s="1985"/>
      <c r="F79" s="1985"/>
      <c r="G79" s="1985"/>
      <c r="H79" s="1985"/>
      <c r="I79" s="1986"/>
    </row>
    <row r="80" spans="2:9" ht="45.7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2171</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12"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2172</v>
      </c>
      <c r="D91" s="2014"/>
      <c r="E91" s="2014"/>
      <c r="F91" s="2014"/>
      <c r="G91" s="2014"/>
      <c r="H91" s="2014"/>
      <c r="I91" s="2015"/>
    </row>
    <row r="92" spans="2:9" ht="19.5" customHeight="1">
      <c r="B92" s="1993" t="s">
        <v>1669</v>
      </c>
      <c r="C92" s="1981"/>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19.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2113</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14.25" customHeight="1">
      <c r="B108" s="1980" t="s">
        <v>1634</v>
      </c>
      <c r="C108" s="1502" t="s">
        <v>2233</v>
      </c>
      <c r="D108" s="1610"/>
      <c r="E108" s="1610"/>
      <c r="F108" s="1610"/>
      <c r="G108" s="1610"/>
      <c r="H108" s="1610"/>
      <c r="I108" s="1629"/>
    </row>
    <row r="109" spans="2:9" ht="14.25" customHeight="1">
      <c r="B109" s="1980"/>
      <c r="C109" s="1558" t="s">
        <v>2234</v>
      </c>
      <c r="D109" s="1502"/>
      <c r="E109" s="1502"/>
      <c r="F109" s="1502"/>
      <c r="G109" s="1502"/>
      <c r="H109" s="1502"/>
      <c r="I109" s="1630"/>
    </row>
    <row r="110" spans="2:9" ht="14.25" customHeight="1">
      <c r="B110" s="1980"/>
      <c r="C110" s="1502" t="s">
        <v>2235</v>
      </c>
      <c r="D110" s="1502"/>
      <c r="E110" s="1502"/>
      <c r="F110" s="1502"/>
      <c r="G110" s="1502"/>
      <c r="H110" s="1502"/>
      <c r="I110" s="1630"/>
    </row>
    <row r="111" spans="2:9" ht="14.25" customHeight="1">
      <c r="B111" s="1980"/>
      <c r="C111" s="1611"/>
      <c r="D111" s="1502"/>
      <c r="E111" s="1502"/>
      <c r="F111" s="1502"/>
      <c r="G111" s="1502"/>
      <c r="H111" s="1502"/>
      <c r="I111" s="1630"/>
    </row>
    <row r="112" spans="2:9" ht="14.25" customHeight="1">
      <c r="B112" s="2000"/>
      <c r="C112" s="1612"/>
      <c r="D112" s="1503"/>
      <c r="E112" s="1503"/>
      <c r="F112" s="1503"/>
      <c r="G112" s="1503"/>
      <c r="H112" s="1503"/>
      <c r="I112" s="1631"/>
    </row>
    <row r="113" spans="2:9" ht="14.25" customHeight="1">
      <c r="B113" s="1980" t="s">
        <v>1717</v>
      </c>
      <c r="C113" s="1502" t="s">
        <v>2236</v>
      </c>
      <c r="D113" s="1632"/>
      <c r="E113" s="1632"/>
      <c r="F113" s="1632"/>
      <c r="G113" s="1632"/>
      <c r="H113" s="1632"/>
      <c r="I113" s="1633"/>
    </row>
    <row r="114" spans="2:9" ht="14.25" customHeight="1">
      <c r="B114" s="1980"/>
      <c r="C114" s="1502" t="s">
        <v>2237</v>
      </c>
      <c r="D114" s="1635"/>
      <c r="E114" s="1635"/>
      <c r="F114" s="1635"/>
      <c r="G114" s="1635"/>
      <c r="H114" s="1635"/>
      <c r="I114" s="1636"/>
    </row>
    <row r="115" spans="2:9" ht="14.25" customHeight="1">
      <c r="B115" s="1980"/>
      <c r="C115" s="1502" t="s">
        <v>2238</v>
      </c>
      <c r="D115" s="1635"/>
      <c r="E115" s="1635"/>
      <c r="F115" s="1635"/>
      <c r="G115" s="1635"/>
      <c r="H115" s="1635"/>
      <c r="I115" s="1636"/>
    </row>
    <row r="116" spans="2:9" ht="14.25" customHeight="1">
      <c r="B116" s="1980"/>
      <c r="C116" s="1502" t="s">
        <v>2239</v>
      </c>
      <c r="D116" s="1635"/>
      <c r="E116" s="1635"/>
      <c r="F116" s="1635"/>
      <c r="G116" s="1635"/>
      <c r="H116" s="1635"/>
      <c r="I116" s="1636"/>
    </row>
    <row r="117" spans="2:9" ht="14.25" customHeight="1">
      <c r="B117" s="1980"/>
      <c r="C117" s="1502" t="s">
        <v>2240</v>
      </c>
      <c r="D117" s="1635"/>
      <c r="E117" s="1635"/>
      <c r="F117" s="1635"/>
      <c r="G117" s="1635"/>
      <c r="H117" s="1635"/>
      <c r="I117" s="1636"/>
    </row>
    <row r="118" spans="2:9" ht="14.25" customHeight="1">
      <c r="B118" s="1980"/>
      <c r="C118" s="1634"/>
      <c r="D118" s="1635"/>
      <c r="E118" s="1635"/>
      <c r="F118" s="1635"/>
      <c r="G118" s="1635"/>
      <c r="H118" s="1635"/>
      <c r="I118" s="1636"/>
    </row>
    <row r="119" spans="2:9" ht="14.25" customHeight="1">
      <c r="B119" s="2000"/>
      <c r="C119" s="1637"/>
      <c r="D119" s="1638"/>
      <c r="E119" s="1638"/>
      <c r="F119" s="1638"/>
      <c r="G119" s="1638"/>
      <c r="H119" s="1638"/>
      <c r="I119" s="1639"/>
    </row>
    <row r="120" spans="2:9" ht="14.25" customHeight="1">
      <c r="B120" s="2001" t="s">
        <v>1741</v>
      </c>
      <c r="C120" s="1502" t="s">
        <v>2241</v>
      </c>
      <c r="D120" s="1610"/>
      <c r="E120" s="1610"/>
      <c r="F120" s="1610"/>
      <c r="G120" s="1610"/>
      <c r="H120" s="1610"/>
      <c r="I120" s="1516"/>
    </row>
    <row r="121" spans="2:9" ht="14.25" customHeight="1">
      <c r="B121" s="2001"/>
      <c r="C121" s="1502" t="s">
        <v>2242</v>
      </c>
      <c r="D121" s="1502"/>
      <c r="E121" s="1502"/>
      <c r="F121" s="1502"/>
      <c r="G121" s="1502"/>
      <c r="H121" s="1502"/>
      <c r="I121" s="1516"/>
    </row>
    <row r="122" spans="2:9" ht="14.25" customHeight="1">
      <c r="B122" s="2001"/>
      <c r="C122" s="1502" t="s">
        <v>2243</v>
      </c>
      <c r="D122" s="1502"/>
      <c r="E122" s="1502"/>
      <c r="F122" s="1502"/>
      <c r="G122" s="1502"/>
      <c r="H122" s="1502"/>
      <c r="I122" s="1516"/>
    </row>
    <row r="123" spans="2:9" ht="14.25" customHeight="1">
      <c r="B123" s="2001"/>
      <c r="C123" s="1502" t="s">
        <v>2244</v>
      </c>
      <c r="D123" s="1502"/>
      <c r="E123" s="1502"/>
      <c r="F123" s="1502"/>
      <c r="G123" s="1502"/>
      <c r="H123" s="1502"/>
      <c r="I123" s="1516"/>
    </row>
    <row r="124" spans="2:9" ht="14.25" customHeight="1">
      <c r="B124" s="2001"/>
      <c r="C124" s="1502" t="s">
        <v>2245</v>
      </c>
      <c r="D124" s="1502"/>
      <c r="E124" s="1502"/>
      <c r="F124" s="1502"/>
      <c r="G124" s="1502"/>
      <c r="H124" s="1502"/>
      <c r="I124" s="1505"/>
    </row>
    <row r="125" spans="2:9" ht="14.25" customHeight="1">
      <c r="B125" s="2001"/>
      <c r="C125" s="1612"/>
      <c r="D125" s="1503"/>
      <c r="E125" s="1503"/>
      <c r="F125" s="1503"/>
      <c r="G125" s="1503"/>
      <c r="H125" s="1503"/>
      <c r="I125" s="1507"/>
    </row>
    <row r="126" spans="2:9" ht="14.25" customHeight="1">
      <c r="B126" s="1993" t="s">
        <v>1743</v>
      </c>
      <c r="C126" s="1614"/>
      <c r="D126" s="1610"/>
      <c r="E126" s="1610"/>
      <c r="F126" s="1610"/>
      <c r="G126" s="1610"/>
      <c r="H126" s="1522"/>
      <c r="I126" s="1523"/>
    </row>
    <row r="127" spans="2:9" ht="14.25" customHeight="1">
      <c r="B127" s="1980"/>
      <c r="C127" s="1502"/>
      <c r="D127" s="1502"/>
      <c r="E127" s="1502"/>
      <c r="F127" s="1502"/>
      <c r="G127" s="1502"/>
      <c r="H127" s="1524"/>
      <c r="I127" s="1525"/>
    </row>
    <row r="128" spans="2:9" ht="14.25" customHeight="1">
      <c r="B128" s="2000"/>
      <c r="C128" s="1503"/>
      <c r="D128" s="1503"/>
      <c r="E128" s="1503"/>
      <c r="F128" s="1503"/>
      <c r="G128" s="1503"/>
      <c r="H128" s="1527"/>
      <c r="I128" s="1528"/>
    </row>
    <row r="129" spans="2:9" ht="14.25" customHeight="1">
      <c r="B129" s="1489"/>
      <c r="C129" s="1502" t="s">
        <v>2246</v>
      </c>
      <c r="D129" s="1610"/>
      <c r="E129" s="1610"/>
      <c r="F129" s="1610"/>
      <c r="G129" s="1610"/>
      <c r="H129" s="1610"/>
      <c r="I129" s="1629"/>
    </row>
    <row r="130" spans="2:9" ht="14.25" customHeight="1">
      <c r="B130" s="1489"/>
      <c r="C130" s="1502" t="s">
        <v>2138</v>
      </c>
      <c r="D130" s="1502"/>
      <c r="E130" s="1502"/>
      <c r="F130" s="1502"/>
      <c r="G130" s="1502"/>
      <c r="H130" s="1502"/>
      <c r="I130" s="1630"/>
    </row>
    <row r="131" spans="2:9" ht="14.25" customHeight="1">
      <c r="B131" s="1489"/>
      <c r="C131" s="1502" t="s">
        <v>2139</v>
      </c>
      <c r="D131" s="1502"/>
      <c r="E131" s="1502"/>
      <c r="F131" s="1502"/>
      <c r="G131" s="1502"/>
      <c r="H131" s="1502"/>
      <c r="I131" s="1630"/>
    </row>
    <row r="132" spans="2:9" ht="14.25" customHeight="1">
      <c r="B132" s="1489"/>
      <c r="C132" s="1558" t="s">
        <v>2247</v>
      </c>
      <c r="D132" s="1502"/>
      <c r="E132" s="1502"/>
      <c r="F132" s="1502"/>
      <c r="G132" s="1502"/>
      <c r="H132" s="1502"/>
      <c r="I132" s="1630"/>
    </row>
    <row r="133" spans="2:9" ht="14.25" customHeight="1">
      <c r="B133" s="1980" t="s">
        <v>1635</v>
      </c>
      <c r="C133" s="1558" t="s">
        <v>1841</v>
      </c>
      <c r="D133" s="1502"/>
      <c r="E133" s="1502"/>
      <c r="F133" s="1502"/>
      <c r="G133" s="1502"/>
      <c r="H133" s="1502"/>
      <c r="I133" s="1630"/>
    </row>
    <row r="134" spans="2:9" ht="14.25" customHeight="1">
      <c r="B134" s="1980"/>
      <c r="C134" s="1611"/>
      <c r="D134" s="1502"/>
      <c r="E134" s="1502"/>
      <c r="F134" s="1502"/>
      <c r="G134" s="1502"/>
      <c r="H134" s="1502"/>
      <c r="I134" s="1630"/>
    </row>
    <row r="135" spans="2:9" ht="14.25" customHeight="1">
      <c r="B135" s="2000"/>
      <c r="C135" s="1612"/>
      <c r="D135" s="1503"/>
      <c r="E135" s="1503"/>
      <c r="F135" s="1503"/>
      <c r="G135" s="1503"/>
      <c r="H135" s="1503"/>
      <c r="I135" s="1631"/>
    </row>
    <row r="136" spans="2:9" ht="14.25" customHeight="1">
      <c r="B136" s="1980" t="s">
        <v>1652</v>
      </c>
      <c r="C136" s="1502" t="s">
        <v>2248</v>
      </c>
      <c r="D136" s="1610"/>
      <c r="E136" s="1610"/>
      <c r="F136" s="1610"/>
      <c r="G136" s="1610"/>
      <c r="H136" s="1500"/>
      <c r="I136" s="1508"/>
    </row>
    <row r="137" spans="2:9" ht="14.25" customHeight="1">
      <c r="B137" s="1980"/>
      <c r="C137" s="1502" t="s">
        <v>1792</v>
      </c>
      <c r="D137" s="1502"/>
      <c r="E137" s="1502"/>
      <c r="F137" s="1502"/>
      <c r="G137" s="1502"/>
      <c r="H137" s="121"/>
      <c r="I137" s="1509"/>
    </row>
    <row r="138" spans="2:9" ht="14.25" customHeight="1">
      <c r="B138" s="1980"/>
      <c r="C138" s="1502" t="s">
        <v>2249</v>
      </c>
      <c r="D138" s="1502"/>
      <c r="E138" s="1502"/>
      <c r="F138" s="1502"/>
      <c r="G138" s="1502"/>
      <c r="H138" s="121"/>
      <c r="I138" s="1509"/>
    </row>
    <row r="139" spans="2:9" ht="14.25" customHeight="1">
      <c r="B139" s="1980"/>
      <c r="C139" s="1502" t="s">
        <v>2250</v>
      </c>
      <c r="D139" s="1502"/>
      <c r="E139" s="1502"/>
      <c r="F139" s="1502"/>
      <c r="G139" s="1502"/>
      <c r="H139" s="121"/>
      <c r="I139" s="1509"/>
    </row>
    <row r="140" spans="2:9" ht="14.25" customHeight="1">
      <c r="B140" s="1980"/>
      <c r="C140" s="1502" t="s">
        <v>2251</v>
      </c>
      <c r="D140" s="1502"/>
      <c r="E140" s="1502"/>
      <c r="F140" s="1502"/>
      <c r="G140" s="1502"/>
      <c r="H140" s="121"/>
      <c r="I140" s="1509"/>
    </row>
    <row r="141" spans="2:9" ht="14.25" customHeight="1">
      <c r="B141" s="1980"/>
      <c r="C141" s="1502" t="s">
        <v>2252</v>
      </c>
      <c r="D141" s="1502"/>
      <c r="E141" s="1502"/>
      <c r="F141" s="1502"/>
      <c r="G141" s="1502"/>
      <c r="H141" s="121"/>
      <c r="I141" s="1509"/>
    </row>
    <row r="142" spans="2:9" ht="14.25" customHeight="1">
      <c r="B142" s="1980"/>
      <c r="C142" s="1502" t="s">
        <v>2253</v>
      </c>
      <c r="D142" s="1502"/>
      <c r="E142" s="1502"/>
      <c r="F142" s="1502"/>
      <c r="G142" s="1502"/>
      <c r="H142" s="121"/>
      <c r="I142" s="1509"/>
    </row>
    <row r="143" spans="2:9" ht="14.25" customHeight="1">
      <c r="B143" s="1980"/>
      <c r="C143" s="1502" t="s">
        <v>2254</v>
      </c>
      <c r="D143" s="1502"/>
      <c r="E143" s="1502"/>
      <c r="F143" s="1502"/>
      <c r="G143" s="1502"/>
      <c r="H143" s="121"/>
      <c r="I143" s="1509"/>
    </row>
    <row r="144" spans="2:9" ht="14.25" customHeight="1">
      <c r="B144" s="1980"/>
      <c r="C144" s="1502" t="s">
        <v>2255</v>
      </c>
      <c r="D144" s="1502"/>
      <c r="E144" s="1502"/>
      <c r="F144" s="1502"/>
      <c r="G144" s="1502"/>
      <c r="H144" s="121"/>
      <c r="I144" s="1509"/>
    </row>
    <row r="145" spans="2:9" ht="14.25" customHeight="1">
      <c r="B145" s="2000"/>
      <c r="C145" s="1503"/>
      <c r="D145" s="1092"/>
      <c r="E145" s="1092"/>
      <c r="F145" s="1092"/>
      <c r="G145" s="1092"/>
      <c r="H145" s="1092"/>
      <c r="I145" s="1510"/>
    </row>
    <row r="146" spans="2:9" ht="14.25" customHeight="1">
      <c r="B146" s="1980" t="s">
        <v>1669</v>
      </c>
      <c r="C146" s="1502" t="s">
        <v>1692</v>
      </c>
      <c r="D146" s="1610"/>
      <c r="E146" s="1610"/>
      <c r="F146" s="1610"/>
      <c r="G146" s="1610"/>
      <c r="H146" s="1500"/>
      <c r="I146" s="1508"/>
    </row>
    <row r="147" spans="2:9" ht="14.25" customHeight="1">
      <c r="B147" s="1980"/>
      <c r="C147" s="1502" t="s">
        <v>2256</v>
      </c>
      <c r="D147" s="1502"/>
      <c r="E147" s="1502"/>
      <c r="F147" s="1502"/>
      <c r="G147" s="1502"/>
      <c r="H147" s="121"/>
      <c r="I147" s="1509"/>
    </row>
    <row r="148" spans="2:9" ht="14.25" customHeight="1">
      <c r="B148" s="1980"/>
      <c r="C148" s="1502" t="s">
        <v>2257</v>
      </c>
      <c r="D148" s="1502"/>
      <c r="E148" s="1502"/>
      <c r="F148" s="1502"/>
      <c r="G148" s="1502"/>
      <c r="H148" s="121"/>
      <c r="I148" s="1509"/>
    </row>
    <row r="149" spans="2:9" ht="14.25" customHeight="1">
      <c r="B149" s="1980"/>
      <c r="C149" s="1502" t="s">
        <v>2258</v>
      </c>
      <c r="D149" s="1502"/>
      <c r="E149" s="1502"/>
      <c r="F149" s="1502"/>
      <c r="G149" s="1502"/>
      <c r="H149" s="121"/>
      <c r="I149" s="1509"/>
    </row>
    <row r="150" spans="2:9" ht="14.25" customHeight="1">
      <c r="B150" s="1980"/>
      <c r="C150" s="1502" t="s">
        <v>2259</v>
      </c>
      <c r="D150" s="1502"/>
      <c r="E150" s="1502"/>
      <c r="F150" s="1502"/>
      <c r="G150" s="1502"/>
      <c r="H150" s="121"/>
      <c r="I150" s="1509"/>
    </row>
    <row r="151" spans="2:9" ht="14.25" customHeight="1">
      <c r="B151" s="1980"/>
      <c r="C151" s="1502" t="s">
        <v>2260</v>
      </c>
      <c r="D151" s="1502"/>
      <c r="E151" s="1502"/>
      <c r="F151" s="1502"/>
      <c r="G151" s="1502"/>
      <c r="H151" s="121"/>
      <c r="I151" s="1509"/>
    </row>
    <row r="152" spans="2:9" ht="14.25" customHeight="1">
      <c r="B152" s="1980"/>
      <c r="C152" s="1502" t="s">
        <v>2261</v>
      </c>
      <c r="D152" s="1502"/>
      <c r="E152" s="1502"/>
      <c r="F152" s="1502"/>
      <c r="G152" s="1502"/>
      <c r="H152" s="121"/>
      <c r="I152" s="1509"/>
    </row>
    <row r="153" spans="2:9" ht="14.25" customHeight="1">
      <c r="B153" s="2000"/>
      <c r="C153" s="1502" t="s">
        <v>2262</v>
      </c>
      <c r="D153" s="1503"/>
      <c r="E153" s="1503"/>
      <c r="F153" s="1503"/>
      <c r="G153" s="1503"/>
      <c r="H153" s="1092"/>
      <c r="I153" s="1510"/>
    </row>
    <row r="154" spans="2:9" ht="14.25" customHeight="1">
      <c r="B154" s="1980" t="s">
        <v>1693</v>
      </c>
      <c r="C154" s="1615"/>
      <c r="D154" s="1552"/>
      <c r="E154" s="1552"/>
      <c r="F154" s="1552"/>
      <c r="G154" s="1552"/>
      <c r="H154" s="121"/>
      <c r="I154" s="1509"/>
    </row>
    <row r="155" spans="2:9" ht="14.25" customHeight="1">
      <c r="B155" s="1980"/>
      <c r="C155" s="1502" t="s">
        <v>2227</v>
      </c>
      <c r="D155" s="1553"/>
      <c r="E155" s="1553"/>
      <c r="F155" s="1553"/>
      <c r="G155" s="1553"/>
      <c r="H155" s="121"/>
      <c r="I155" s="1509"/>
    </row>
    <row r="156" spans="2:9" ht="14.25" customHeight="1">
      <c r="B156" s="1980"/>
      <c r="C156" s="1093" t="s">
        <v>2263</v>
      </c>
      <c r="D156" s="1553"/>
      <c r="E156" s="1553"/>
      <c r="F156" s="1553"/>
      <c r="G156" s="1553"/>
      <c r="H156" s="121"/>
      <c r="I156" s="1509"/>
    </row>
    <row r="157" spans="2:9" ht="14.25" customHeight="1">
      <c r="B157" s="1980"/>
      <c r="C157" s="1093" t="s">
        <v>2264</v>
      </c>
      <c r="D157" s="1553"/>
      <c r="E157" s="1553"/>
      <c r="F157" s="1553"/>
      <c r="G157" s="1553"/>
      <c r="H157" s="121"/>
      <c r="I157" s="1509"/>
    </row>
    <row r="158" spans="2:9" ht="14.25" customHeight="1">
      <c r="B158" s="1980"/>
      <c r="C158" s="1502" t="s">
        <v>2265</v>
      </c>
      <c r="D158" s="1553"/>
      <c r="E158" s="1553"/>
      <c r="F158" s="1553"/>
      <c r="G158" s="1553"/>
      <c r="H158" s="121"/>
      <c r="I158" s="1509"/>
    </row>
    <row r="159" spans="2:9" ht="14.25" customHeight="1">
      <c r="B159" s="1980"/>
      <c r="C159" s="1502" t="s">
        <v>2266</v>
      </c>
      <c r="D159" s="1553"/>
      <c r="E159" s="1553"/>
      <c r="F159" s="1553"/>
      <c r="G159" s="1553"/>
      <c r="H159" s="121"/>
      <c r="I159" s="1509"/>
    </row>
    <row r="160" spans="2:9" ht="14.25" customHeight="1">
      <c r="B160" s="1980"/>
      <c r="C160" s="1093" t="s">
        <v>2267</v>
      </c>
      <c r="D160" s="1553"/>
      <c r="E160" s="1553"/>
      <c r="F160" s="1553"/>
      <c r="G160" s="1553"/>
      <c r="H160" s="121"/>
      <c r="I160" s="1509"/>
    </row>
    <row r="161" spans="2:9" ht="14.25" customHeight="1">
      <c r="B161" s="1980"/>
      <c r="C161" s="1093" t="s">
        <v>2268</v>
      </c>
      <c r="D161" s="1553"/>
      <c r="E161" s="1553"/>
      <c r="F161" s="1553"/>
      <c r="G161" s="1553"/>
      <c r="H161" s="121"/>
      <c r="I161" s="1509"/>
    </row>
    <row r="162" spans="2:9" ht="14.25" customHeight="1">
      <c r="B162" s="1980"/>
      <c r="C162" s="1616"/>
      <c r="D162" s="1553"/>
      <c r="E162" s="1553"/>
      <c r="F162" s="1553"/>
      <c r="G162" s="1553"/>
      <c r="H162" s="121"/>
      <c r="I162" s="1509"/>
    </row>
    <row r="163" spans="2:9" s="120" customFormat="1" ht="16.5" customHeight="1">
      <c r="B163" s="2000"/>
      <c r="C163" s="1617"/>
      <c r="D163" s="1554"/>
      <c r="E163" s="1554"/>
      <c r="F163" s="1554"/>
      <c r="G163" s="1554"/>
      <c r="H163" s="1092"/>
      <c r="I163" s="1510"/>
    </row>
    <row r="164" spans="2:9" ht="19.5" customHeight="1">
      <c r="B164" s="871" t="s">
        <v>1749</v>
      </c>
      <c r="C164" s="820"/>
      <c r="D164" s="820"/>
      <c r="E164" s="820"/>
      <c r="F164" s="820"/>
      <c r="G164" s="821"/>
      <c r="H164" s="821"/>
      <c r="I164" s="822"/>
    </row>
    <row r="165" spans="2:9" ht="19.5" customHeight="1">
      <c r="B165" s="1993" t="s">
        <v>1634</v>
      </c>
      <c r="C165" s="2006" t="s">
        <v>2269</v>
      </c>
      <c r="D165" s="2007"/>
      <c r="E165" s="2007"/>
      <c r="F165" s="2007"/>
      <c r="G165" s="2007"/>
      <c r="H165" s="2007"/>
      <c r="I165" s="2078"/>
    </row>
    <row r="166" spans="2:9" ht="19.5" customHeight="1">
      <c r="B166" s="1980"/>
      <c r="C166" s="2008"/>
      <c r="D166" s="2009"/>
      <c r="E166" s="2009"/>
      <c r="F166" s="2009"/>
      <c r="G166" s="2009"/>
      <c r="H166" s="2009"/>
      <c r="I166" s="2079"/>
    </row>
    <row r="167" spans="2:9" ht="19.5" customHeight="1">
      <c r="B167" s="1980"/>
      <c r="C167" s="2008"/>
      <c r="D167" s="2009"/>
      <c r="E167" s="2009"/>
      <c r="F167" s="2009"/>
      <c r="G167" s="2009"/>
      <c r="H167" s="2009"/>
      <c r="I167" s="2079"/>
    </row>
    <row r="168" spans="2:9" ht="19.5" customHeight="1">
      <c r="B168" s="1980"/>
      <c r="C168" s="2008"/>
      <c r="D168" s="2009"/>
      <c r="E168" s="2009"/>
      <c r="F168" s="2009"/>
      <c r="G168" s="2009"/>
      <c r="H168" s="2009"/>
      <c r="I168" s="2079"/>
    </row>
    <row r="169" spans="2:9" ht="81.75" customHeight="1">
      <c r="B169" s="1980"/>
      <c r="C169" s="2008"/>
      <c r="D169" s="2009"/>
      <c r="E169" s="2009"/>
      <c r="F169" s="2009"/>
      <c r="G169" s="2009"/>
      <c r="H169" s="2009"/>
      <c r="I169" s="2079"/>
    </row>
    <row r="170" spans="2:9" ht="19.5" customHeight="1">
      <c r="B170" s="2000"/>
      <c r="C170" s="2011"/>
      <c r="D170" s="2012"/>
      <c r="E170" s="2012"/>
      <c r="F170" s="2012"/>
      <c r="G170" s="2012"/>
      <c r="H170" s="2012"/>
      <c r="I170" s="2080"/>
    </row>
    <row r="171" spans="2:9" ht="19.5" customHeight="1">
      <c r="B171" s="1980" t="s">
        <v>1717</v>
      </c>
      <c r="C171" s="2029" t="s">
        <v>2270</v>
      </c>
      <c r="D171" s="2030"/>
      <c r="E171" s="2030"/>
      <c r="F171" s="2030"/>
      <c r="G171" s="2030"/>
      <c r="H171" s="2030"/>
      <c r="I171" s="2133"/>
    </row>
    <row r="172" spans="2:9" ht="19.5" customHeight="1">
      <c r="B172" s="1980"/>
      <c r="C172" s="2031"/>
      <c r="D172" s="2032"/>
      <c r="E172" s="2032"/>
      <c r="F172" s="2032"/>
      <c r="G172" s="2032"/>
      <c r="H172" s="2032"/>
      <c r="I172" s="2134"/>
    </row>
    <row r="173" spans="2:9" ht="114.75" customHeight="1">
      <c r="B173" s="1980"/>
      <c r="C173" s="2031"/>
      <c r="D173" s="2032"/>
      <c r="E173" s="2032"/>
      <c r="F173" s="2032"/>
      <c r="G173" s="2032"/>
      <c r="H173" s="2032"/>
      <c r="I173" s="2134"/>
    </row>
    <row r="174" spans="2:9" ht="51.75" customHeight="1">
      <c r="B174" s="1980"/>
      <c r="C174" s="2031"/>
      <c r="D174" s="2032"/>
      <c r="E174" s="2032"/>
      <c r="F174" s="2032"/>
      <c r="G174" s="2032"/>
      <c r="H174" s="2032"/>
      <c r="I174" s="2134"/>
    </row>
    <row r="175" spans="2:9" ht="19.5" customHeight="1">
      <c r="B175" s="2000"/>
      <c r="C175" s="2033"/>
      <c r="D175" s="2034"/>
      <c r="E175" s="2034"/>
      <c r="F175" s="2034"/>
      <c r="G175" s="2034"/>
      <c r="H175" s="2034"/>
      <c r="I175" s="2135"/>
    </row>
    <row r="176" spans="2:9" ht="48.75" customHeight="1">
      <c r="B176" s="2056" t="s">
        <v>1721</v>
      </c>
      <c r="C176" s="2006" t="s">
        <v>2271</v>
      </c>
      <c r="D176" s="2016"/>
      <c r="E176" s="2016"/>
      <c r="F176" s="2016"/>
      <c r="G176" s="2016"/>
      <c r="H176" s="2016"/>
      <c r="I176" s="1500"/>
    </row>
    <row r="177" spans="2:9" ht="19.5" customHeight="1">
      <c r="B177" s="2001"/>
      <c r="C177" s="2017"/>
      <c r="D177" s="2018"/>
      <c r="E177" s="2018"/>
      <c r="F177" s="2018"/>
      <c r="G177" s="2018"/>
      <c r="H177" s="2018"/>
      <c r="I177" s="121"/>
    </row>
    <row r="178" spans="2:9" ht="19.5" customHeight="1">
      <c r="B178" s="2001"/>
      <c r="C178" s="2017"/>
      <c r="D178" s="2018"/>
      <c r="E178" s="2018"/>
      <c r="F178" s="2018"/>
      <c r="G178" s="2018"/>
      <c r="H178" s="2018"/>
      <c r="I178" s="121"/>
    </row>
    <row r="179" spans="2:9" ht="19.5" customHeight="1">
      <c r="B179" s="2001"/>
      <c r="C179" s="2017"/>
      <c r="D179" s="2018"/>
      <c r="E179" s="2018"/>
      <c r="F179" s="2018"/>
      <c r="G179" s="2018"/>
      <c r="H179" s="2018"/>
      <c r="I179" s="121"/>
    </row>
    <row r="180" spans="2:9" ht="19.5" customHeight="1">
      <c r="B180" s="2002"/>
      <c r="C180" s="2019"/>
      <c r="D180" s="2020"/>
      <c r="E180" s="2020"/>
      <c r="F180" s="2020"/>
      <c r="G180" s="2020"/>
      <c r="H180" s="2020"/>
      <c r="I180" s="1092"/>
    </row>
    <row r="181" spans="2:9" ht="19.5" customHeight="1">
      <c r="B181" s="2044" t="s">
        <v>1743</v>
      </c>
      <c r="C181" s="2006"/>
      <c r="D181" s="2103"/>
      <c r="E181" s="2103"/>
      <c r="F181" s="2103"/>
      <c r="G181" s="2103"/>
      <c r="H181" s="2103"/>
      <c r="I181" s="2104"/>
    </row>
    <row r="182" spans="2:9" ht="19.5" customHeight="1">
      <c r="B182" s="2044"/>
      <c r="C182" s="2105"/>
      <c r="D182" s="2106"/>
      <c r="E182" s="2106"/>
      <c r="F182" s="2106"/>
      <c r="G182" s="2106"/>
      <c r="H182" s="2106"/>
      <c r="I182" s="2107"/>
    </row>
    <row r="183" spans="2:9" ht="19.5" customHeight="1">
      <c r="B183" s="2045"/>
      <c r="C183" s="2105"/>
      <c r="D183" s="2106"/>
      <c r="E183" s="2106"/>
      <c r="F183" s="2106"/>
      <c r="G183" s="2106"/>
      <c r="H183" s="2106"/>
      <c r="I183" s="2107"/>
    </row>
    <row r="184" spans="2:9" ht="19.5" customHeight="1">
      <c r="B184" s="2046"/>
      <c r="C184" s="2108"/>
      <c r="D184" s="2109"/>
      <c r="E184" s="2109"/>
      <c r="F184" s="2109"/>
      <c r="G184" s="2109"/>
      <c r="H184" s="2109"/>
      <c r="I184" s="2110"/>
    </row>
    <row r="185" spans="2:9" ht="19.5" customHeight="1">
      <c r="B185" s="1980" t="s">
        <v>1635</v>
      </c>
      <c r="C185" s="2006" t="s">
        <v>2272</v>
      </c>
      <c r="D185" s="2007"/>
      <c r="E185" s="2007"/>
      <c r="F185" s="2007"/>
      <c r="G185" s="2007"/>
      <c r="H185" s="2007"/>
      <c r="I185" s="2078"/>
    </row>
    <row r="186" spans="2:9" ht="19.5" customHeight="1">
      <c r="B186" s="1980"/>
      <c r="C186" s="2008"/>
      <c r="D186" s="2009"/>
      <c r="E186" s="2009"/>
      <c r="F186" s="2009"/>
      <c r="G186" s="2009"/>
      <c r="H186" s="2009"/>
      <c r="I186" s="2079"/>
    </row>
    <row r="187" spans="2:9" ht="19.5" customHeight="1">
      <c r="B187" s="1980"/>
      <c r="C187" s="2008"/>
      <c r="D187" s="2009"/>
      <c r="E187" s="2009"/>
      <c r="F187" s="2009"/>
      <c r="G187" s="2009"/>
      <c r="H187" s="2009"/>
      <c r="I187" s="2079"/>
    </row>
    <row r="188" spans="2:9" ht="19.5" customHeight="1">
      <c r="B188" s="1980"/>
      <c r="C188" s="2008"/>
      <c r="D188" s="2009"/>
      <c r="E188" s="2009"/>
      <c r="F188" s="2009"/>
      <c r="G188" s="2009"/>
      <c r="H188" s="2009"/>
      <c r="I188" s="2079"/>
    </row>
    <row r="189" spans="2:9" ht="19.5" customHeight="1">
      <c r="B189" s="1980"/>
      <c r="C189" s="2008"/>
      <c r="D189" s="2009"/>
      <c r="E189" s="2009"/>
      <c r="F189" s="2009"/>
      <c r="G189" s="2009"/>
      <c r="H189" s="2009"/>
      <c r="I189" s="2079"/>
    </row>
    <row r="190" spans="2:9" ht="19.5" customHeight="1">
      <c r="B190" s="1980"/>
      <c r="C190" s="2008"/>
      <c r="D190" s="2009"/>
      <c r="E190" s="2009"/>
      <c r="F190" s="2009"/>
      <c r="G190" s="2009"/>
      <c r="H190" s="2009"/>
      <c r="I190" s="2079"/>
    </row>
    <row r="191" spans="2:9" ht="19.5" customHeight="1">
      <c r="B191" s="1980"/>
      <c r="C191" s="2008"/>
      <c r="D191" s="2009"/>
      <c r="E191" s="2009"/>
      <c r="F191" s="2009"/>
      <c r="G191" s="2009"/>
      <c r="H191" s="2009"/>
      <c r="I191" s="2079"/>
    </row>
    <row r="192" spans="2:9" ht="19.5" customHeight="1">
      <c r="B192" s="1980"/>
      <c r="C192" s="2011"/>
      <c r="D192" s="2012"/>
      <c r="E192" s="2012"/>
      <c r="F192" s="2012"/>
      <c r="G192" s="2012"/>
      <c r="H192" s="2012"/>
      <c r="I192" s="2080"/>
    </row>
    <row r="193" spans="2:9" ht="19.5" customHeight="1">
      <c r="B193" s="1992" t="s">
        <v>1669</v>
      </c>
      <c r="C193" s="2083" t="s">
        <v>2273</v>
      </c>
      <c r="D193" s="2084"/>
      <c r="E193" s="2084"/>
      <c r="F193" s="2084"/>
      <c r="G193" s="2084"/>
      <c r="H193" s="2084"/>
      <c r="I193" s="2085"/>
    </row>
    <row r="194" spans="2:9" ht="19.5" customHeight="1">
      <c r="B194" s="1992"/>
      <c r="C194" s="2082"/>
      <c r="D194" s="2086"/>
      <c r="E194" s="2086"/>
      <c r="F194" s="2086"/>
      <c r="G194" s="2086"/>
      <c r="H194" s="2086"/>
      <c r="I194" s="2087"/>
    </row>
    <row r="195" spans="2:9" ht="19.5" customHeight="1">
      <c r="B195" s="1992"/>
      <c r="C195" s="2082"/>
      <c r="D195" s="2086"/>
      <c r="E195" s="2086"/>
      <c r="F195" s="2086"/>
      <c r="G195" s="2086"/>
      <c r="H195" s="2086"/>
      <c r="I195" s="2087"/>
    </row>
    <row r="196" spans="2:9" ht="67.5" customHeight="1">
      <c r="B196" s="1992"/>
      <c r="C196" s="2082"/>
      <c r="D196" s="2086"/>
      <c r="E196" s="2086"/>
      <c r="F196" s="2086"/>
      <c r="G196" s="2086"/>
      <c r="H196" s="2086"/>
      <c r="I196" s="2087"/>
    </row>
    <row r="197" spans="2:9" ht="87" customHeight="1">
      <c r="B197" s="1992"/>
      <c r="C197" s="2082"/>
      <c r="D197" s="2086"/>
      <c r="E197" s="2086"/>
      <c r="F197" s="2086"/>
      <c r="G197" s="2086"/>
      <c r="H197" s="2086"/>
      <c r="I197" s="2087"/>
    </row>
    <row r="198" spans="2:9" ht="19.5" customHeight="1">
      <c r="B198" s="1992"/>
      <c r="C198" s="2082"/>
      <c r="D198" s="2086"/>
      <c r="E198" s="2086"/>
      <c r="F198" s="2086"/>
      <c r="G198" s="2086"/>
      <c r="H198" s="2086"/>
      <c r="I198" s="2087"/>
    </row>
    <row r="199" spans="2:9" ht="19.5" customHeight="1">
      <c r="B199" s="1992"/>
      <c r="C199" s="2082"/>
      <c r="D199" s="2086"/>
      <c r="E199" s="2086"/>
      <c r="F199" s="2086"/>
      <c r="G199" s="2086"/>
      <c r="H199" s="2086"/>
      <c r="I199" s="2087"/>
    </row>
    <row r="200" spans="2:9" ht="19.5" customHeight="1">
      <c r="B200" s="1992"/>
      <c r="C200" s="2082"/>
      <c r="D200" s="2086"/>
      <c r="E200" s="2086"/>
      <c r="F200" s="2086"/>
      <c r="G200" s="2086"/>
      <c r="H200" s="2086"/>
      <c r="I200" s="2087"/>
    </row>
    <row r="201" spans="2:9" ht="19.5" customHeight="1">
      <c r="B201" s="1992"/>
      <c r="C201" s="2088"/>
      <c r="D201" s="2089"/>
      <c r="E201" s="2089"/>
      <c r="F201" s="2089"/>
      <c r="G201" s="2089"/>
      <c r="H201" s="2089"/>
      <c r="I201" s="2090"/>
    </row>
    <row r="202" spans="2:9" ht="19.5" customHeight="1">
      <c r="B202" s="1980" t="s">
        <v>1652</v>
      </c>
      <c r="C202" s="2017" t="s">
        <v>2274</v>
      </c>
      <c r="D202" s="2009"/>
      <c r="E202" s="2009"/>
      <c r="F202" s="2009"/>
      <c r="G202" s="2009"/>
      <c r="H202" s="2009"/>
      <c r="I202" s="2079"/>
    </row>
    <row r="203" spans="2:9" ht="19.5" customHeight="1">
      <c r="B203" s="1980"/>
      <c r="C203" s="2008"/>
      <c r="D203" s="2009"/>
      <c r="E203" s="2009"/>
      <c r="F203" s="2009"/>
      <c r="G203" s="2009"/>
      <c r="H203" s="2009"/>
      <c r="I203" s="2079"/>
    </row>
    <row r="204" spans="2:9" ht="19.5" customHeight="1">
      <c r="B204" s="1980"/>
      <c r="C204" s="2008"/>
      <c r="D204" s="2009"/>
      <c r="E204" s="2009"/>
      <c r="F204" s="2009"/>
      <c r="G204" s="2009"/>
      <c r="H204" s="2009"/>
      <c r="I204" s="2079"/>
    </row>
    <row r="205" spans="2:9" ht="19.5" customHeight="1">
      <c r="B205" s="1980"/>
      <c r="C205" s="2008"/>
      <c r="D205" s="2009"/>
      <c r="E205" s="2009"/>
      <c r="F205" s="2009"/>
      <c r="G205" s="2009"/>
      <c r="H205" s="2009"/>
      <c r="I205" s="2079"/>
    </row>
    <row r="206" spans="2:9" ht="19.5" customHeight="1">
      <c r="B206" s="1980"/>
      <c r="C206" s="2008"/>
      <c r="D206" s="2009"/>
      <c r="E206" s="2009"/>
      <c r="F206" s="2009"/>
      <c r="G206" s="2009"/>
      <c r="H206" s="2009"/>
      <c r="I206" s="2079"/>
    </row>
    <row r="207" spans="2:9" ht="19.5" customHeight="1">
      <c r="B207" s="1980"/>
      <c r="C207" s="2008"/>
      <c r="D207" s="2009"/>
      <c r="E207" s="2009"/>
      <c r="F207" s="2009"/>
      <c r="G207" s="2009"/>
      <c r="H207" s="2009"/>
      <c r="I207" s="2079"/>
    </row>
    <row r="208" spans="2:9" ht="19.5" customHeight="1">
      <c r="B208" s="1980"/>
      <c r="C208" s="2008"/>
      <c r="D208" s="2009"/>
      <c r="E208" s="2009"/>
      <c r="F208" s="2009"/>
      <c r="G208" s="2009"/>
      <c r="H208" s="2009"/>
      <c r="I208" s="2079"/>
    </row>
    <row r="209" spans="2:9" ht="19.5" customHeight="1">
      <c r="B209" s="1980"/>
      <c r="C209" s="2008"/>
      <c r="D209" s="2009"/>
      <c r="E209" s="2009"/>
      <c r="F209" s="2009"/>
      <c r="G209" s="2009"/>
      <c r="H209" s="2009"/>
      <c r="I209" s="2079"/>
    </row>
    <row r="210" spans="2:9" ht="19.5" customHeight="1">
      <c r="B210" s="1980"/>
      <c r="C210" s="2008"/>
      <c r="D210" s="2009"/>
      <c r="E210" s="2009"/>
      <c r="F210" s="2009"/>
      <c r="G210" s="2009"/>
      <c r="H210" s="2009"/>
      <c r="I210" s="2079"/>
    </row>
    <row r="211" spans="2:9" ht="19.5" customHeight="1">
      <c r="B211" s="2000"/>
      <c r="C211" s="2011"/>
      <c r="D211" s="2012"/>
      <c r="E211" s="2012"/>
      <c r="F211" s="2012"/>
      <c r="G211" s="2012"/>
      <c r="H211" s="2012"/>
      <c r="I211" s="2080"/>
    </row>
    <row r="212" spans="2:9" ht="14.25" customHeight="1">
      <c r="B212" s="1980" t="s">
        <v>1693</v>
      </c>
      <c r="C212" s="2111" t="s">
        <v>2275</v>
      </c>
      <c r="D212" s="2126"/>
      <c r="E212" s="2126"/>
      <c r="F212" s="2126"/>
      <c r="G212" s="2126"/>
      <c r="H212" s="2126"/>
      <c r="I212" s="2127"/>
    </row>
    <row r="213" spans="2:9" ht="14.25" customHeight="1">
      <c r="B213" s="1980"/>
      <c r="C213" s="2021"/>
      <c r="D213" s="2128"/>
      <c r="E213" s="2128"/>
      <c r="F213" s="2128"/>
      <c r="G213" s="2128"/>
      <c r="H213" s="2128"/>
      <c r="I213" s="2129"/>
    </row>
    <row r="214" spans="2:9" ht="12" customHeight="1">
      <c r="B214" s="1980"/>
      <c r="C214" s="2021"/>
      <c r="D214" s="2128"/>
      <c r="E214" s="2128"/>
      <c r="F214" s="2128"/>
      <c r="G214" s="2128"/>
      <c r="H214" s="2128"/>
      <c r="I214" s="2129"/>
    </row>
    <row r="215" spans="2:9" ht="39.75" customHeight="1">
      <c r="B215" s="1980"/>
      <c r="C215" s="2021"/>
      <c r="D215" s="2128"/>
      <c r="E215" s="2128"/>
      <c r="F215" s="2128"/>
      <c r="G215" s="2128"/>
      <c r="H215" s="2128"/>
      <c r="I215" s="2129"/>
    </row>
    <row r="216" spans="2:9" ht="65.25" customHeight="1">
      <c r="B216" s="1980"/>
      <c r="C216" s="2021"/>
      <c r="D216" s="2128"/>
      <c r="E216" s="2128"/>
      <c r="F216" s="2128"/>
      <c r="G216" s="2128"/>
      <c r="H216" s="2128"/>
      <c r="I216" s="2129"/>
    </row>
    <row r="217" spans="2:9" ht="108.75" customHeight="1">
      <c r="B217" s="1980"/>
      <c r="C217" s="2021"/>
      <c r="D217" s="2128"/>
      <c r="E217" s="2128"/>
      <c r="F217" s="2128"/>
      <c r="G217" s="2128"/>
      <c r="H217" s="2128"/>
      <c r="I217" s="2129"/>
    </row>
    <row r="218" spans="2:9" ht="19.5" customHeight="1">
      <c r="B218" s="1980"/>
      <c r="C218" s="2021"/>
      <c r="D218" s="2128"/>
      <c r="E218" s="2128"/>
      <c r="F218" s="2128"/>
      <c r="G218" s="2128"/>
      <c r="H218" s="2128"/>
      <c r="I218" s="2129"/>
    </row>
    <row r="219" spans="2:9" ht="19.5" customHeight="1">
      <c r="B219" s="1980"/>
      <c r="C219" s="2021"/>
      <c r="D219" s="2128"/>
      <c r="E219" s="2128"/>
      <c r="F219" s="2128"/>
      <c r="G219" s="2128"/>
      <c r="H219" s="2128"/>
      <c r="I219" s="2129"/>
    </row>
    <row r="220" spans="2:9" ht="19.5" customHeight="1">
      <c r="B220" s="1980"/>
      <c r="C220" s="2021"/>
      <c r="D220" s="2128"/>
      <c r="E220" s="2128"/>
      <c r="F220" s="2128"/>
      <c r="G220" s="2128"/>
      <c r="H220" s="2128"/>
      <c r="I220" s="2129"/>
    </row>
    <row r="221" spans="2:9" ht="19.5" customHeight="1">
      <c r="B221" s="2000"/>
      <c r="C221" s="2130"/>
      <c r="D221" s="2131"/>
      <c r="E221" s="2131"/>
      <c r="F221" s="2131"/>
      <c r="G221" s="2131"/>
      <c r="H221" s="2131"/>
      <c r="I221" s="2132"/>
    </row>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54">
    <mergeCell ref="B1:I1"/>
    <mergeCell ref="B7:E7"/>
    <mergeCell ref="F7:I7"/>
    <mergeCell ref="B11:B12"/>
    <mergeCell ref="C11:C12"/>
    <mergeCell ref="D11:D12"/>
    <mergeCell ref="E11:E12"/>
    <mergeCell ref="F15:H15"/>
    <mergeCell ref="F17:I17"/>
    <mergeCell ref="B23:B24"/>
    <mergeCell ref="C23:C24"/>
    <mergeCell ref="D23:D24"/>
    <mergeCell ref="E23:E24"/>
    <mergeCell ref="B54:B60"/>
    <mergeCell ref="C54:I59"/>
    <mergeCell ref="B61:B66"/>
    <mergeCell ref="C61:I66"/>
    <mergeCell ref="B67:B73"/>
    <mergeCell ref="C67:I73"/>
    <mergeCell ref="B108:B112"/>
    <mergeCell ref="B74:B76"/>
    <mergeCell ref="B77:B83"/>
    <mergeCell ref="C77:I82"/>
    <mergeCell ref="B84:B90"/>
    <mergeCell ref="C84:I90"/>
    <mergeCell ref="C91:I91"/>
    <mergeCell ref="B92:B97"/>
    <mergeCell ref="C92:I97"/>
    <mergeCell ref="B98:B106"/>
    <mergeCell ref="C98:I106"/>
    <mergeCell ref="B107:I107"/>
    <mergeCell ref="B171:B175"/>
    <mergeCell ref="C171:I175"/>
    <mergeCell ref="B113:B119"/>
    <mergeCell ref="B120:B125"/>
    <mergeCell ref="B126:B128"/>
    <mergeCell ref="B133:B135"/>
    <mergeCell ref="B136:B145"/>
    <mergeCell ref="B146:B153"/>
    <mergeCell ref="B154:B163"/>
    <mergeCell ref="B165:B170"/>
    <mergeCell ref="C165:I170"/>
    <mergeCell ref="B176:B180"/>
    <mergeCell ref="C176:H180"/>
    <mergeCell ref="B181:B184"/>
    <mergeCell ref="C181:I184"/>
    <mergeCell ref="B185:B192"/>
    <mergeCell ref="C185:I192"/>
    <mergeCell ref="B193:B201"/>
    <mergeCell ref="C193:I201"/>
    <mergeCell ref="B202:B211"/>
    <mergeCell ref="C202:I211"/>
    <mergeCell ref="B212:B221"/>
    <mergeCell ref="C212:I221"/>
  </mergeCells>
  <pageMargins left="0.7" right="0.7" top="0.75" bottom="0.75" header="0" footer="0"/>
  <pageSetup paperSize="9" orientation="portrait"/>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52BA1-59F1-4C63-B2D3-558F0DFA55CB}">
  <sheetPr codeName="Hoja198">
    <tabColor rgb="FFFFFF00"/>
    <pageSetUpPr fitToPage="1"/>
  </sheetPr>
  <dimension ref="B1:I1084"/>
  <sheetViews>
    <sheetView showGridLines="0" topLeftCell="A164" workbookViewId="0">
      <selection activeCell="C54" sqref="C54:I59"/>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2276</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1908</v>
      </c>
      <c r="D8" s="141" t="s">
        <v>1908</v>
      </c>
      <c r="E8" s="141" t="s">
        <v>1908</v>
      </c>
      <c r="F8" s="13" t="s">
        <v>1638</v>
      </c>
      <c r="G8" s="8"/>
      <c r="H8" s="9"/>
      <c r="I8" s="9"/>
    </row>
    <row r="9" spans="2:9" ht="14.25" customHeight="1">
      <c r="B9" s="6" t="s">
        <v>1639</v>
      </c>
      <c r="C9" s="137" t="s">
        <v>2036</v>
      </c>
      <c r="D9" s="137" t="s">
        <v>2081</v>
      </c>
      <c r="E9" s="137" t="s">
        <v>2081</v>
      </c>
      <c r="F9" s="13" t="s">
        <v>1642</v>
      </c>
      <c r="G9" s="96">
        <v>0</v>
      </c>
      <c r="H9" s="96">
        <v>0</v>
      </c>
      <c r="I9" s="96">
        <v>0</v>
      </c>
    </row>
    <row r="10" spans="2:9" ht="14.25" customHeight="1">
      <c r="B10" s="10" t="s">
        <v>56</v>
      </c>
      <c r="C10" s="142"/>
      <c r="D10" s="142"/>
      <c r="E10" s="142"/>
      <c r="F10" s="13" t="s">
        <v>1643</v>
      </c>
      <c r="G10" s="1465">
        <v>0.44</v>
      </c>
      <c r="H10" s="1465">
        <v>0.4</v>
      </c>
      <c r="I10" s="1465">
        <v>0.4</v>
      </c>
    </row>
    <row r="11" spans="2:9" ht="14.25" customHeight="1">
      <c r="B11" s="1976" t="s">
        <v>1644</v>
      </c>
      <c r="C11" s="1977">
        <v>955</v>
      </c>
      <c r="D11" s="1977">
        <v>3017</v>
      </c>
      <c r="E11" s="1977">
        <v>5804</v>
      </c>
      <c r="F11" s="6" t="s">
        <v>1645</v>
      </c>
      <c r="G11" s="1465">
        <v>0.45</v>
      </c>
      <c r="H11" s="1465">
        <v>0.3</v>
      </c>
      <c r="I11" s="1465">
        <v>0.5</v>
      </c>
    </row>
    <row r="12" spans="2:9" ht="14.25" customHeight="1">
      <c r="B12" s="1976"/>
      <c r="C12" s="1977"/>
      <c r="D12" s="1977"/>
      <c r="E12" s="1977"/>
      <c r="F12" s="6" t="s">
        <v>1646</v>
      </c>
      <c r="G12" s="691">
        <v>8.1999999999999993</v>
      </c>
      <c r="H12" s="691">
        <v>8.1</v>
      </c>
      <c r="I12" s="691">
        <v>8.3000000000000007</v>
      </c>
    </row>
    <row r="13" spans="2:9" ht="14.25" customHeight="1">
      <c r="B13" s="6" t="s">
        <v>1647</v>
      </c>
      <c r="C13" s="8"/>
      <c r="D13" s="8"/>
      <c r="E13" s="8"/>
      <c r="F13" s="6" t="s">
        <v>1648</v>
      </c>
      <c r="G13" s="691">
        <v>63.3</v>
      </c>
      <c r="H13" s="691"/>
      <c r="I13" s="691">
        <v>63.1</v>
      </c>
    </row>
    <row r="14" spans="2:9" ht="14.25" customHeight="1">
      <c r="B14" s="7">
        <v>1</v>
      </c>
      <c r="C14" s="7">
        <v>3</v>
      </c>
      <c r="D14" s="7">
        <v>1</v>
      </c>
      <c r="E14" s="7">
        <v>4</v>
      </c>
      <c r="F14" s="6" t="s">
        <v>1649</v>
      </c>
      <c r="G14" s="138">
        <v>1.4400000000000001E-3</v>
      </c>
      <c r="H14" s="138">
        <v>1.57E-3</v>
      </c>
      <c r="I14" s="138">
        <v>2E-3</v>
      </c>
    </row>
    <row r="15" spans="2:9" ht="14.25" customHeight="1">
      <c r="B15" s="7">
        <v>2</v>
      </c>
      <c r="C15" s="7">
        <v>2</v>
      </c>
      <c r="D15" s="7">
        <v>1</v>
      </c>
      <c r="E15" s="7">
        <v>2</v>
      </c>
      <c r="F15" s="1990" t="s">
        <v>1650</v>
      </c>
      <c r="G15" s="1990"/>
      <c r="H15" s="1990"/>
      <c r="I15" s="12">
        <f>+G16+H16+I16</f>
        <v>6740</v>
      </c>
    </row>
    <row r="16" spans="2:9" ht="14.25" customHeight="1">
      <c r="B16" s="7">
        <v>3</v>
      </c>
      <c r="C16" s="7">
        <v>2</v>
      </c>
      <c r="D16" s="7">
        <v>2</v>
      </c>
      <c r="E16" s="7">
        <v>1</v>
      </c>
      <c r="F16" s="4" t="s">
        <v>1651</v>
      </c>
      <c r="G16" s="14">
        <v>6740</v>
      </c>
      <c r="H16" s="14"/>
      <c r="I16" s="11"/>
    </row>
    <row r="17" spans="2:9" ht="14.25" customHeight="1">
      <c r="B17" s="7">
        <v>4</v>
      </c>
      <c r="C17" s="7">
        <v>1</v>
      </c>
      <c r="D17" s="7">
        <v>2</v>
      </c>
      <c r="E17" s="7">
        <v>1</v>
      </c>
      <c r="F17" s="1975" t="s">
        <v>703</v>
      </c>
      <c r="G17" s="1975"/>
      <c r="H17" s="1975"/>
      <c r="I17" s="1975"/>
    </row>
    <row r="18" spans="2:9" ht="14.25" customHeight="1">
      <c r="B18" s="7">
        <v>5</v>
      </c>
      <c r="C18" s="7">
        <v>4</v>
      </c>
      <c r="D18" s="7">
        <v>2</v>
      </c>
      <c r="E18" s="7">
        <v>2</v>
      </c>
      <c r="F18" s="6" t="s">
        <v>1653</v>
      </c>
      <c r="G18" s="691" t="s">
        <v>2277</v>
      </c>
      <c r="H18" s="97" t="s">
        <v>2039</v>
      </c>
      <c r="I18" s="97" t="s">
        <v>2278</v>
      </c>
    </row>
    <row r="19" spans="2:9" ht="14.25" customHeight="1">
      <c r="B19" s="7">
        <v>6</v>
      </c>
      <c r="C19" s="7">
        <v>3</v>
      </c>
      <c r="D19" s="7">
        <v>3</v>
      </c>
      <c r="E19" s="7">
        <v>3</v>
      </c>
      <c r="F19" s="6" t="s">
        <v>1657</v>
      </c>
      <c r="G19" s="691">
        <v>11</v>
      </c>
      <c r="H19" s="691">
        <v>11</v>
      </c>
      <c r="I19" s="691">
        <v>12</v>
      </c>
    </row>
    <row r="20" spans="2:9" ht="14.25" customHeight="1">
      <c r="B20" s="7">
        <v>7</v>
      </c>
      <c r="C20" s="7">
        <v>4</v>
      </c>
      <c r="D20" s="7">
        <v>3</v>
      </c>
      <c r="E20" s="7">
        <v>3</v>
      </c>
      <c r="F20" s="6" t="s">
        <v>1658</v>
      </c>
      <c r="G20" s="691">
        <v>12</v>
      </c>
      <c r="H20" s="691">
        <v>12</v>
      </c>
      <c r="I20" s="691">
        <v>13</v>
      </c>
    </row>
    <row r="21" spans="2:9" ht="14.25" customHeight="1">
      <c r="B21" s="7">
        <v>8</v>
      </c>
      <c r="C21" s="7">
        <v>3</v>
      </c>
      <c r="D21" s="7">
        <v>3</v>
      </c>
      <c r="E21" s="7">
        <v>2</v>
      </c>
      <c r="F21" s="6" t="s">
        <v>1659</v>
      </c>
      <c r="G21" s="691">
        <v>16</v>
      </c>
      <c r="H21" s="691">
        <v>17</v>
      </c>
      <c r="I21" s="691">
        <v>17</v>
      </c>
    </row>
    <row r="22" spans="2:9" ht="14.25" customHeight="1">
      <c r="B22" s="7">
        <v>9</v>
      </c>
      <c r="C22" s="7">
        <v>4</v>
      </c>
      <c r="D22" s="7">
        <v>4</v>
      </c>
      <c r="E22" s="7">
        <v>4</v>
      </c>
      <c r="F22" s="6" t="s">
        <v>1660</v>
      </c>
      <c r="G22" s="691">
        <v>7.2</v>
      </c>
      <c r="H22" s="691">
        <v>6.1</v>
      </c>
      <c r="I22" s="691">
        <v>5.14</v>
      </c>
    </row>
    <row r="23" spans="2:9" ht="20.25" customHeight="1">
      <c r="B23" s="1976" t="s">
        <v>476</v>
      </c>
      <c r="C23" s="1991" t="s">
        <v>1865</v>
      </c>
      <c r="D23" s="1991" t="s">
        <v>1865</v>
      </c>
      <c r="E23" s="1991" t="s">
        <v>1865</v>
      </c>
      <c r="F23" s="13" t="s">
        <v>1662</v>
      </c>
      <c r="G23" s="691">
        <v>750</v>
      </c>
      <c r="H23" s="691">
        <v>646</v>
      </c>
      <c r="I23" s="691">
        <v>670</v>
      </c>
    </row>
    <row r="24" spans="2:9" ht="14.25" customHeight="1">
      <c r="B24" s="1976"/>
      <c r="C24" s="1991"/>
      <c r="D24" s="1991"/>
      <c r="E24" s="1991"/>
      <c r="F24" s="6" t="s">
        <v>1663</v>
      </c>
      <c r="G24" s="691">
        <v>4.2</v>
      </c>
      <c r="H24" s="691">
        <v>3.3</v>
      </c>
      <c r="I24" s="691">
        <v>2.44</v>
      </c>
    </row>
    <row r="25" spans="2:9" ht="27.75" customHeight="1">
      <c r="B25" s="7" t="s">
        <v>1664</v>
      </c>
      <c r="C25" s="823" t="s">
        <v>1665</v>
      </c>
      <c r="D25" s="1991" t="s">
        <v>1865</v>
      </c>
      <c r="E25" s="823" t="s">
        <v>1665</v>
      </c>
      <c r="F25" s="6" t="s">
        <v>1666</v>
      </c>
      <c r="G25" s="691">
        <v>360</v>
      </c>
      <c r="H25" s="691">
        <v>323</v>
      </c>
      <c r="I25" s="691">
        <v>320</v>
      </c>
    </row>
    <row r="26" spans="2:9" ht="14.25" customHeight="1">
      <c r="B26" s="7"/>
      <c r="C26" s="824"/>
      <c r="D26" s="1991"/>
      <c r="E26" s="7"/>
      <c r="F26" s="6" t="s">
        <v>1667</v>
      </c>
      <c r="G26" s="1466">
        <v>1039</v>
      </c>
      <c r="H26" s="1466">
        <v>1040</v>
      </c>
      <c r="I26" s="1466">
        <v>1030</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2040</v>
      </c>
      <c r="D29" s="206" t="s">
        <v>1674</v>
      </c>
      <c r="E29" s="206" t="s">
        <v>2279</v>
      </c>
      <c r="F29" s="4" t="s">
        <v>1676</v>
      </c>
      <c r="G29" s="7" t="s">
        <v>1677</v>
      </c>
      <c r="H29" s="7" t="s">
        <v>1677</v>
      </c>
      <c r="I29" s="7" t="s">
        <v>1677</v>
      </c>
    </row>
    <row r="30" spans="2:9" ht="14.25" customHeight="1">
      <c r="B30" s="15" t="s">
        <v>1679</v>
      </c>
      <c r="C30" s="11" t="s">
        <v>2183</v>
      </c>
      <c r="D30" s="11" t="s">
        <v>2183</v>
      </c>
      <c r="E30" s="11" t="s">
        <v>2280</v>
      </c>
      <c r="F30" s="4" t="s">
        <v>1682</v>
      </c>
      <c r="G30" s="7">
        <v>117</v>
      </c>
      <c r="H30" s="7">
        <v>116</v>
      </c>
      <c r="I30" s="7">
        <v>109</v>
      </c>
    </row>
    <row r="31" spans="2:9" ht="14.25" customHeight="1">
      <c r="B31" s="15" t="s">
        <v>1683</v>
      </c>
      <c r="C31" s="6"/>
      <c r="D31" s="100"/>
      <c r="E31" s="100"/>
      <c r="F31" s="4" t="s">
        <v>1684</v>
      </c>
      <c r="G31" s="7">
        <v>2595</v>
      </c>
      <c r="H31" s="7">
        <v>2540</v>
      </c>
      <c r="I31" s="7">
        <v>2689</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1.7</v>
      </c>
      <c r="H33" s="7">
        <v>2.5299999999999998</v>
      </c>
      <c r="I33" s="7">
        <v>2.5</v>
      </c>
    </row>
    <row r="34" spans="2:9" ht="14.25" customHeight="1">
      <c r="B34" s="15"/>
      <c r="C34" s="6"/>
      <c r="D34" s="6"/>
      <c r="E34" s="6"/>
      <c r="F34" s="4" t="s">
        <v>1688</v>
      </c>
      <c r="G34" s="6"/>
      <c r="H34" s="6"/>
      <c r="I34" s="6"/>
    </row>
    <row r="35" spans="2:9" ht="14.25" customHeight="1">
      <c r="B35" s="15"/>
      <c r="C35" s="6"/>
      <c r="D35" s="6"/>
      <c r="E35" s="6"/>
      <c r="F35" s="4" t="s">
        <v>1676</v>
      </c>
      <c r="G35" s="7" t="s">
        <v>1913</v>
      </c>
      <c r="H35" s="7" t="s">
        <v>1913</v>
      </c>
      <c r="I35" s="7" t="s">
        <v>1689</v>
      </c>
    </row>
    <row r="36" spans="2:9" ht="14.25" customHeight="1">
      <c r="B36" s="15"/>
      <c r="C36" s="6"/>
      <c r="D36" s="6"/>
      <c r="E36" s="6"/>
      <c r="F36" s="4" t="s">
        <v>1682</v>
      </c>
      <c r="G36" s="7">
        <v>114</v>
      </c>
      <c r="H36" s="7">
        <v>107</v>
      </c>
      <c r="I36" s="7">
        <v>101</v>
      </c>
    </row>
    <row r="37" spans="2:9" ht="14.25" customHeight="1">
      <c r="B37" s="15" t="s">
        <v>1690</v>
      </c>
      <c r="C37" s="6"/>
      <c r="D37" s="6"/>
      <c r="E37" s="6"/>
      <c r="F37" s="4" t="s">
        <v>1684</v>
      </c>
      <c r="G37" s="7">
        <v>2710</v>
      </c>
      <c r="H37" s="7">
        <v>3032</v>
      </c>
      <c r="I37" s="7">
        <v>2760</v>
      </c>
    </row>
    <row r="38" spans="2:9" ht="14.25" customHeight="1">
      <c r="B38" s="6"/>
      <c r="C38" s="6"/>
      <c r="D38" s="6"/>
      <c r="E38" s="6"/>
      <c r="F38" s="4" t="s">
        <v>1685</v>
      </c>
      <c r="G38" s="7" t="s">
        <v>1952</v>
      </c>
      <c r="H38" s="7" t="s">
        <v>2184</v>
      </c>
      <c r="I38" s="7" t="s">
        <v>1952</v>
      </c>
    </row>
    <row r="39" spans="2:9" ht="14.25" customHeight="1">
      <c r="B39" s="6"/>
      <c r="C39" s="173"/>
      <c r="D39" s="173"/>
      <c r="E39" s="173"/>
      <c r="F39" s="4" t="s">
        <v>1692</v>
      </c>
      <c r="G39" s="6"/>
      <c r="H39" s="6"/>
      <c r="I39" s="6"/>
    </row>
    <row r="40" spans="2:9" ht="14.25" customHeight="1">
      <c r="B40" s="99" t="s">
        <v>1693</v>
      </c>
      <c r="C40" s="1571"/>
      <c r="D40" s="1571"/>
      <c r="E40" s="1571"/>
      <c r="F40" s="954" t="s">
        <v>1676</v>
      </c>
      <c r="G40" s="7" t="s">
        <v>1694</v>
      </c>
      <c r="H40" s="7" t="s">
        <v>1694</v>
      </c>
      <c r="I40" s="7" t="s">
        <v>1694</v>
      </c>
    </row>
    <row r="41" spans="2:9" ht="14.25" customHeight="1">
      <c r="B41" s="102" t="s">
        <v>44</v>
      </c>
      <c r="C41" s="1625" t="s">
        <v>2168</v>
      </c>
      <c r="D41" s="1573" t="s">
        <v>2227</v>
      </c>
      <c r="E41" s="1573" t="s">
        <v>2227</v>
      </c>
      <c r="F41" s="954" t="s">
        <v>1676</v>
      </c>
      <c r="G41" s="7" t="s">
        <v>1678</v>
      </c>
      <c r="H41" s="7" t="s">
        <v>1678</v>
      </c>
      <c r="I41" s="7" t="s">
        <v>1678</v>
      </c>
    </row>
    <row r="42" spans="2:9" ht="14.25" customHeight="1">
      <c r="B42" s="102" t="s">
        <v>1698</v>
      </c>
      <c r="C42" s="1626" t="s">
        <v>1699</v>
      </c>
      <c r="D42" s="1627" t="s">
        <v>2228</v>
      </c>
      <c r="E42" s="1627" t="s">
        <v>2228</v>
      </c>
      <c r="F42" s="954" t="s">
        <v>1682</v>
      </c>
      <c r="G42" s="7">
        <v>47</v>
      </c>
      <c r="H42" s="7">
        <v>64</v>
      </c>
      <c r="I42" s="7">
        <v>44</v>
      </c>
    </row>
    <row r="43" spans="2:9" ht="14.25" customHeight="1">
      <c r="B43" s="102" t="s">
        <v>45</v>
      </c>
      <c r="C43" s="1580" t="s">
        <v>2169</v>
      </c>
      <c r="D43" s="1628" t="s">
        <v>2229</v>
      </c>
      <c r="E43" s="1628" t="s">
        <v>2229</v>
      </c>
      <c r="F43" s="954" t="s">
        <v>1682</v>
      </c>
      <c r="G43" s="7">
        <v>94</v>
      </c>
      <c r="H43" s="7">
        <v>68</v>
      </c>
      <c r="I43" s="7">
        <v>81</v>
      </c>
    </row>
    <row r="44" spans="2:9" ht="15.75">
      <c r="B44" s="43" t="s">
        <v>1702</v>
      </c>
      <c r="C44" s="1577"/>
      <c r="D44" s="1586"/>
      <c r="E44" s="1586"/>
      <c r="F44" s="954" t="s">
        <v>1704</v>
      </c>
      <c r="G44" s="7" t="s">
        <v>1705</v>
      </c>
      <c r="H44" s="7" t="s">
        <v>1705</v>
      </c>
      <c r="I44" s="7" t="s">
        <v>1705</v>
      </c>
    </row>
    <row r="45" spans="2:9" ht="14.25" customHeight="1">
      <c r="B45" s="956" t="s">
        <v>1706</v>
      </c>
      <c r="C45" s="1588"/>
      <c r="D45" s="125"/>
      <c r="E45" s="125"/>
      <c r="F45" s="142" t="s">
        <v>1708</v>
      </c>
      <c r="G45" s="6"/>
      <c r="H45" s="6"/>
      <c r="I45" s="6"/>
    </row>
    <row r="46" spans="2:9" ht="14.25" customHeight="1">
      <c r="B46" s="102" t="s">
        <v>1709</v>
      </c>
      <c r="C46" s="1589">
        <v>22500</v>
      </c>
      <c r="D46" s="1502" t="s">
        <v>2230</v>
      </c>
      <c r="E46" s="1589">
        <v>156169</v>
      </c>
      <c r="F46" s="954" t="s">
        <v>1710</v>
      </c>
      <c r="G46" s="59" t="s">
        <v>1869</v>
      </c>
      <c r="H46" s="59" t="s">
        <v>1869</v>
      </c>
      <c r="I46" s="59" t="s">
        <v>1869</v>
      </c>
    </row>
    <row r="47" spans="2:9" ht="14.25" customHeight="1">
      <c r="B47" s="102" t="s">
        <v>44</v>
      </c>
      <c r="C47" s="1573"/>
      <c r="D47" s="1586"/>
      <c r="E47" s="1586"/>
      <c r="F47" s="973" t="s">
        <v>1682</v>
      </c>
      <c r="G47" s="972"/>
      <c r="H47" s="972"/>
      <c r="I47" s="972"/>
    </row>
    <row r="48" spans="2:9" ht="14.25" customHeight="1">
      <c r="B48" s="102" t="s">
        <v>1698</v>
      </c>
      <c r="C48" s="7"/>
      <c r="D48" s="125"/>
      <c r="E48" s="125"/>
      <c r="F48" s="973" t="s">
        <v>1684</v>
      </c>
      <c r="G48" s="972"/>
      <c r="H48" s="972"/>
      <c r="I48" s="972"/>
    </row>
    <row r="49" spans="2:9" ht="14.25" customHeight="1">
      <c r="B49" s="102" t="s">
        <v>45</v>
      </c>
      <c r="C49" s="1588"/>
      <c r="D49" s="1580"/>
      <c r="E49" s="1580"/>
      <c r="F49" s="954" t="s">
        <v>1711</v>
      </c>
      <c r="G49" s="966">
        <v>28</v>
      </c>
      <c r="H49" s="966">
        <v>28</v>
      </c>
      <c r="I49" s="966">
        <v>27</v>
      </c>
    </row>
    <row r="50" spans="2:9" ht="14.25" customHeight="1">
      <c r="B50" s="102" t="s">
        <v>1702</v>
      </c>
      <c r="C50" s="1590"/>
      <c r="D50" s="7"/>
      <c r="E50" s="955"/>
      <c r="F50" s="954" t="s">
        <v>1712</v>
      </c>
      <c r="G50" s="7"/>
      <c r="H50" s="7"/>
      <c r="I50" s="7">
        <v>27</v>
      </c>
    </row>
    <row r="51" spans="2:9" ht="14.25" customHeight="1">
      <c r="B51" s="60" t="s">
        <v>1706</v>
      </c>
      <c r="C51" s="1591"/>
      <c r="D51" s="1592"/>
      <c r="E51" s="1593"/>
      <c r="F51" s="954" t="s">
        <v>1713</v>
      </c>
      <c r="G51" s="7">
        <v>18</v>
      </c>
      <c r="H51" s="7">
        <v>18</v>
      </c>
      <c r="I51" s="7">
        <v>18</v>
      </c>
    </row>
    <row r="52" spans="2:9" ht="14.25" customHeight="1">
      <c r="B52" s="6" t="s">
        <v>1709</v>
      </c>
      <c r="C52" s="1538"/>
      <c r="D52" s="1483"/>
      <c r="E52" s="1581"/>
      <c r="F52" s="1485" t="s">
        <v>1714</v>
      </c>
      <c r="G52" s="59" t="s">
        <v>2185</v>
      </c>
      <c r="H52" s="1620" t="s">
        <v>2231</v>
      </c>
      <c r="I52" s="59">
        <v>5</v>
      </c>
    </row>
    <row r="53" spans="2:9" ht="14.25" customHeight="1">
      <c r="B53" s="136" t="s">
        <v>1715</v>
      </c>
      <c r="C53" s="1480"/>
      <c r="D53" s="1481"/>
      <c r="E53" s="1481"/>
      <c r="F53" s="1481"/>
      <c r="G53" s="1481"/>
      <c r="H53" s="1481"/>
      <c r="I53" s="1482"/>
    </row>
    <row r="54" spans="2:9" ht="15" customHeight="1">
      <c r="B54" s="1992" t="s">
        <v>1634</v>
      </c>
      <c r="C54" s="1994" t="s">
        <v>2281</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2186</v>
      </c>
      <c r="D61" s="2061"/>
      <c r="E61" s="2061"/>
      <c r="F61" s="2061"/>
      <c r="G61" s="2061"/>
      <c r="H61" s="2061"/>
      <c r="I61" s="2062"/>
    </row>
    <row r="62" spans="2:9" ht="25.5" customHeight="1">
      <c r="B62" s="1980"/>
      <c r="C62" s="2063"/>
      <c r="D62" s="2064"/>
      <c r="E62" s="2064"/>
      <c r="F62" s="2064"/>
      <c r="G62" s="2064"/>
      <c r="H62" s="2064"/>
      <c r="I62" s="2065"/>
    </row>
    <row r="63" spans="2:9" ht="25.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1955</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t="s">
        <v>1956</v>
      </c>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2282</v>
      </c>
      <c r="D77" s="1982"/>
      <c r="E77" s="1982"/>
      <c r="F77" s="1982"/>
      <c r="G77" s="1982"/>
      <c r="H77" s="1982"/>
      <c r="I77" s="1983"/>
    </row>
    <row r="78" spans="2:9" ht="39.75" customHeight="1">
      <c r="B78" s="1979"/>
      <c r="C78" s="1984"/>
      <c r="D78" s="1985"/>
      <c r="E78" s="1985"/>
      <c r="F78" s="1985"/>
      <c r="G78" s="1985"/>
      <c r="H78" s="1985"/>
      <c r="I78" s="1986"/>
    </row>
    <row r="79" spans="2:9" ht="99.75" customHeight="1">
      <c r="B79" s="1979"/>
      <c r="C79" s="1984"/>
      <c r="D79" s="1985"/>
      <c r="E79" s="1985"/>
      <c r="F79" s="1985"/>
      <c r="G79" s="1985"/>
      <c r="H79" s="1985"/>
      <c r="I79" s="1986"/>
    </row>
    <row r="80" spans="2:9" ht="45.7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2283</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12"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2284</v>
      </c>
      <c r="D91" s="2014"/>
      <c r="E91" s="2014"/>
      <c r="F91" s="2014"/>
      <c r="G91" s="2014"/>
      <c r="H91" s="2014"/>
      <c r="I91" s="2015"/>
    </row>
    <row r="92" spans="2:9" ht="19.5" customHeight="1">
      <c r="B92" s="1993" t="s">
        <v>1669</v>
      </c>
      <c r="C92" s="1981"/>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19.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2113</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14.25" customHeight="1">
      <c r="B108" s="1980" t="s">
        <v>1634</v>
      </c>
      <c r="C108" s="1502"/>
      <c r="D108" s="1610"/>
      <c r="E108" s="1610"/>
      <c r="F108" s="1610"/>
      <c r="G108" s="1610"/>
      <c r="H108" s="1610"/>
      <c r="I108" s="1629"/>
    </row>
    <row r="109" spans="2:9" ht="14.25" customHeight="1">
      <c r="B109" s="1980"/>
      <c r="C109" s="1558"/>
      <c r="D109" s="1502"/>
      <c r="E109" s="1502"/>
      <c r="F109" s="1502"/>
      <c r="G109" s="1502"/>
      <c r="H109" s="1502"/>
      <c r="I109" s="1630"/>
    </row>
    <row r="110" spans="2:9" ht="14.25" customHeight="1">
      <c r="B110" s="1980"/>
      <c r="C110" s="1502"/>
      <c r="D110" s="1502"/>
      <c r="E110" s="1502"/>
      <c r="F110" s="1502"/>
      <c r="G110" s="1502"/>
      <c r="H110" s="1502"/>
      <c r="I110" s="1630"/>
    </row>
    <row r="111" spans="2:9" ht="14.25" customHeight="1">
      <c r="B111" s="1980"/>
      <c r="C111" s="1611"/>
      <c r="D111" s="1502"/>
      <c r="E111" s="1502"/>
      <c r="F111" s="1502"/>
      <c r="G111" s="1502"/>
      <c r="H111" s="1502"/>
      <c r="I111" s="1630"/>
    </row>
    <row r="112" spans="2:9" ht="14.25" customHeight="1">
      <c r="B112" s="2000"/>
      <c r="C112" s="1612"/>
      <c r="D112" s="1503"/>
      <c r="E112" s="1503"/>
      <c r="F112" s="1503"/>
      <c r="G112" s="1503"/>
      <c r="H112" s="1503"/>
      <c r="I112" s="1631"/>
    </row>
    <row r="113" spans="2:9" ht="14.25" customHeight="1">
      <c r="B113" s="1980" t="s">
        <v>1717</v>
      </c>
      <c r="C113" s="1502" t="s">
        <v>2236</v>
      </c>
      <c r="D113" s="1632"/>
      <c r="E113" s="1632"/>
      <c r="F113" s="1632"/>
      <c r="G113" s="1632"/>
      <c r="H113" s="1632"/>
      <c r="I113" s="1633"/>
    </row>
    <row r="114" spans="2:9" ht="14.25" customHeight="1">
      <c r="B114" s="1980"/>
      <c r="C114" s="1502" t="s">
        <v>2237</v>
      </c>
      <c r="D114" s="1635"/>
      <c r="E114" s="1635"/>
      <c r="F114" s="1635"/>
      <c r="G114" s="1635"/>
      <c r="H114" s="1635"/>
      <c r="I114" s="1636"/>
    </row>
    <row r="115" spans="2:9" ht="14.25" customHeight="1">
      <c r="B115" s="1980"/>
      <c r="C115" s="1502" t="s">
        <v>2238</v>
      </c>
      <c r="D115" s="1635"/>
      <c r="E115" s="1635"/>
      <c r="F115" s="1635"/>
      <c r="G115" s="1635"/>
      <c r="H115" s="1635"/>
      <c r="I115" s="1636"/>
    </row>
    <row r="116" spans="2:9" ht="14.25" customHeight="1">
      <c r="B116" s="1980"/>
      <c r="C116" s="1502" t="s">
        <v>2239</v>
      </c>
      <c r="D116" s="1635"/>
      <c r="E116" s="1635"/>
      <c r="F116" s="1635"/>
      <c r="G116" s="1635"/>
      <c r="H116" s="1635"/>
      <c r="I116" s="1636"/>
    </row>
    <row r="117" spans="2:9" ht="14.25" customHeight="1">
      <c r="B117" s="1980"/>
      <c r="C117" s="1502" t="s">
        <v>2240</v>
      </c>
      <c r="D117" s="1635"/>
      <c r="E117" s="1635"/>
      <c r="F117" s="1635"/>
      <c r="G117" s="1635"/>
      <c r="H117" s="1635"/>
      <c r="I117" s="1636"/>
    </row>
    <row r="118" spans="2:9" ht="14.25" customHeight="1">
      <c r="B118" s="1980"/>
      <c r="C118" s="1634"/>
      <c r="D118" s="1635"/>
      <c r="E118" s="1635"/>
      <c r="F118" s="1635"/>
      <c r="G118" s="1635"/>
      <c r="H118" s="1635"/>
      <c r="I118" s="1636"/>
    </row>
    <row r="119" spans="2:9" ht="14.25" customHeight="1">
      <c r="B119" s="2000"/>
      <c r="C119" s="1637"/>
      <c r="D119" s="1638"/>
      <c r="E119" s="1638"/>
      <c r="F119" s="1638"/>
      <c r="G119" s="1638"/>
      <c r="H119" s="1638"/>
      <c r="I119" s="1639"/>
    </row>
    <row r="120" spans="2:9" ht="14.25" customHeight="1">
      <c r="B120" s="2001" t="s">
        <v>1741</v>
      </c>
      <c r="C120" s="1502" t="s">
        <v>2241</v>
      </c>
      <c r="D120" s="1610"/>
      <c r="E120" s="1610"/>
      <c r="F120" s="1610"/>
      <c r="G120" s="1610"/>
      <c r="H120" s="1610"/>
      <c r="I120" s="1516"/>
    </row>
    <row r="121" spans="2:9" ht="14.25" customHeight="1">
      <c r="B121" s="2001"/>
      <c r="C121" s="1502" t="s">
        <v>2242</v>
      </c>
      <c r="D121" s="1502"/>
      <c r="E121" s="1502"/>
      <c r="F121" s="1502"/>
      <c r="G121" s="1502"/>
      <c r="H121" s="1502"/>
      <c r="I121" s="1516"/>
    </row>
    <row r="122" spans="2:9" ht="14.25" customHeight="1">
      <c r="B122" s="2001"/>
      <c r="C122" s="1502" t="s">
        <v>2243</v>
      </c>
      <c r="D122" s="1502"/>
      <c r="E122" s="1502"/>
      <c r="F122" s="1502"/>
      <c r="G122" s="1502"/>
      <c r="H122" s="1502"/>
      <c r="I122" s="1516"/>
    </row>
    <row r="123" spans="2:9" ht="14.25" customHeight="1">
      <c r="B123" s="2001"/>
      <c r="C123" s="1502" t="s">
        <v>2244</v>
      </c>
      <c r="D123" s="1502"/>
      <c r="E123" s="1502"/>
      <c r="F123" s="1502"/>
      <c r="G123" s="1502"/>
      <c r="H123" s="1502"/>
      <c r="I123" s="1516"/>
    </row>
    <row r="124" spans="2:9" ht="14.25" customHeight="1">
      <c r="B124" s="2001"/>
      <c r="C124" s="1502" t="s">
        <v>2245</v>
      </c>
      <c r="D124" s="1502"/>
      <c r="E124" s="1502"/>
      <c r="F124" s="1502"/>
      <c r="G124" s="1502"/>
      <c r="H124" s="1502"/>
      <c r="I124" s="1505"/>
    </row>
    <row r="125" spans="2:9" ht="14.25" customHeight="1">
      <c r="B125" s="2001"/>
      <c r="C125" s="1612"/>
      <c r="D125" s="1503"/>
      <c r="E125" s="1503"/>
      <c r="F125" s="1503"/>
      <c r="G125" s="1503"/>
      <c r="H125" s="1503"/>
      <c r="I125" s="1507"/>
    </row>
    <row r="126" spans="2:9" ht="14.25" customHeight="1">
      <c r="B126" s="1993" t="s">
        <v>1743</v>
      </c>
      <c r="C126" s="1614"/>
      <c r="D126" s="1610"/>
      <c r="E126" s="1610"/>
      <c r="F126" s="1610"/>
      <c r="G126" s="1610"/>
      <c r="H126" s="1522"/>
      <c r="I126" s="1523"/>
    </row>
    <row r="127" spans="2:9" ht="14.25" customHeight="1">
      <c r="B127" s="1980"/>
      <c r="C127" s="1502"/>
      <c r="D127" s="1502"/>
      <c r="E127" s="1502"/>
      <c r="F127" s="1502"/>
      <c r="G127" s="1502"/>
      <c r="H127" s="1524"/>
      <c r="I127" s="1525"/>
    </row>
    <row r="128" spans="2:9" ht="14.25" customHeight="1">
      <c r="B128" s="2000"/>
      <c r="C128" s="1503"/>
      <c r="D128" s="1503"/>
      <c r="E128" s="1503"/>
      <c r="F128" s="1503"/>
      <c r="G128" s="1503"/>
      <c r="H128" s="1527"/>
      <c r="I128" s="1528"/>
    </row>
    <row r="129" spans="2:9" ht="14.25" customHeight="1">
      <c r="B129" s="1489"/>
      <c r="C129" s="1502" t="s">
        <v>2246</v>
      </c>
      <c r="D129" s="1610"/>
      <c r="E129" s="1610"/>
      <c r="F129" s="1610"/>
      <c r="G129" s="1610"/>
      <c r="H129" s="1610"/>
      <c r="I129" s="1629"/>
    </row>
    <row r="130" spans="2:9" ht="14.25" customHeight="1">
      <c r="B130" s="1489"/>
      <c r="C130" s="1502" t="s">
        <v>2138</v>
      </c>
      <c r="D130" s="1502"/>
      <c r="E130" s="1502"/>
      <c r="F130" s="1502"/>
      <c r="G130" s="1502"/>
      <c r="H130" s="1502"/>
      <c r="I130" s="1630"/>
    </row>
    <row r="131" spans="2:9" ht="14.25" customHeight="1">
      <c r="B131" s="1489"/>
      <c r="C131" s="1502" t="s">
        <v>2139</v>
      </c>
      <c r="D131" s="1502"/>
      <c r="E131" s="1502"/>
      <c r="F131" s="1502"/>
      <c r="G131" s="1502"/>
      <c r="H131" s="1502"/>
      <c r="I131" s="1630"/>
    </row>
    <row r="132" spans="2:9" ht="14.25" customHeight="1">
      <c r="B132" s="1489"/>
      <c r="C132" s="1558" t="s">
        <v>2247</v>
      </c>
      <c r="D132" s="1502"/>
      <c r="E132" s="1502"/>
      <c r="F132" s="1502"/>
      <c r="G132" s="1502"/>
      <c r="H132" s="1502"/>
      <c r="I132" s="1630"/>
    </row>
    <row r="133" spans="2:9" ht="14.25" customHeight="1">
      <c r="B133" s="1980" t="s">
        <v>1635</v>
      </c>
      <c r="C133" s="1558" t="s">
        <v>1841</v>
      </c>
      <c r="D133" s="1502"/>
      <c r="E133" s="1502"/>
      <c r="F133" s="1502"/>
      <c r="G133" s="1502"/>
      <c r="H133" s="1502"/>
      <c r="I133" s="1630"/>
    </row>
    <row r="134" spans="2:9" ht="14.25" customHeight="1">
      <c r="B134" s="1980"/>
      <c r="C134" s="1611"/>
      <c r="D134" s="1502"/>
      <c r="E134" s="1502"/>
      <c r="F134" s="1502"/>
      <c r="G134" s="1502"/>
      <c r="H134" s="1502"/>
      <c r="I134" s="1630"/>
    </row>
    <row r="135" spans="2:9" ht="14.25" customHeight="1">
      <c r="B135" s="2000"/>
      <c r="C135" s="1612"/>
      <c r="D135" s="1503"/>
      <c r="E135" s="1503"/>
      <c r="F135" s="1503"/>
      <c r="G135" s="1503"/>
      <c r="H135" s="1503"/>
      <c r="I135" s="1631"/>
    </row>
    <row r="136" spans="2:9" ht="14.25" customHeight="1">
      <c r="B136" s="1980" t="s">
        <v>1652</v>
      </c>
      <c r="C136" s="1502" t="s">
        <v>2248</v>
      </c>
      <c r="D136" s="1610"/>
      <c r="E136" s="1610"/>
      <c r="F136" s="1610"/>
      <c r="G136" s="1610"/>
      <c r="H136" s="1500"/>
      <c r="I136" s="1508"/>
    </row>
    <row r="137" spans="2:9" ht="14.25" customHeight="1">
      <c r="B137" s="1980"/>
      <c r="C137" s="1502" t="s">
        <v>1792</v>
      </c>
      <c r="D137" s="1502"/>
      <c r="E137" s="1502"/>
      <c r="F137" s="1502"/>
      <c r="G137" s="1502"/>
      <c r="H137" s="121"/>
      <c r="I137" s="1509"/>
    </row>
    <row r="138" spans="2:9" ht="14.25" customHeight="1">
      <c r="B138" s="1980"/>
      <c r="C138" s="1502" t="s">
        <v>2249</v>
      </c>
      <c r="D138" s="1502"/>
      <c r="E138" s="1502"/>
      <c r="F138" s="1502"/>
      <c r="G138" s="1502"/>
      <c r="H138" s="121"/>
      <c r="I138" s="1509"/>
    </row>
    <row r="139" spans="2:9" ht="14.25" customHeight="1">
      <c r="B139" s="1980"/>
      <c r="C139" s="1502" t="s">
        <v>2250</v>
      </c>
      <c r="D139" s="1502"/>
      <c r="E139" s="1502"/>
      <c r="F139" s="1502"/>
      <c r="G139" s="1502"/>
      <c r="H139" s="121"/>
      <c r="I139" s="1509"/>
    </row>
    <row r="140" spans="2:9" ht="14.25" customHeight="1">
      <c r="B140" s="1980"/>
      <c r="C140" s="1502" t="s">
        <v>2251</v>
      </c>
      <c r="D140" s="1502"/>
      <c r="E140" s="1502"/>
      <c r="F140" s="1502"/>
      <c r="G140" s="1502"/>
      <c r="H140" s="121"/>
      <c r="I140" s="1509"/>
    </row>
    <row r="141" spans="2:9" ht="14.25" customHeight="1">
      <c r="B141" s="1980"/>
      <c r="C141" s="1502" t="s">
        <v>2252</v>
      </c>
      <c r="D141" s="1502"/>
      <c r="E141" s="1502"/>
      <c r="F141" s="1502"/>
      <c r="G141" s="1502"/>
      <c r="H141" s="121"/>
      <c r="I141" s="1509"/>
    </row>
    <row r="142" spans="2:9" ht="14.25" customHeight="1">
      <c r="B142" s="1980"/>
      <c r="C142" s="1502" t="s">
        <v>2253</v>
      </c>
      <c r="D142" s="1502"/>
      <c r="E142" s="1502"/>
      <c r="F142" s="1502"/>
      <c r="G142" s="1502"/>
      <c r="H142" s="121"/>
      <c r="I142" s="1509"/>
    </row>
    <row r="143" spans="2:9" ht="14.25" customHeight="1">
      <c r="B143" s="1980"/>
      <c r="C143" s="1502" t="s">
        <v>2254</v>
      </c>
      <c r="D143" s="1502"/>
      <c r="E143" s="1502"/>
      <c r="F143" s="1502"/>
      <c r="G143" s="1502"/>
      <c r="H143" s="121"/>
      <c r="I143" s="1509"/>
    </row>
    <row r="144" spans="2:9" ht="14.25" customHeight="1">
      <c r="B144" s="1980"/>
      <c r="C144" s="1502" t="s">
        <v>2255</v>
      </c>
      <c r="D144" s="1502"/>
      <c r="E144" s="1502"/>
      <c r="F144" s="1502"/>
      <c r="G144" s="1502"/>
      <c r="H144" s="121"/>
      <c r="I144" s="1509"/>
    </row>
    <row r="145" spans="2:9" ht="14.25" customHeight="1">
      <c r="B145" s="2000"/>
      <c r="C145" s="1503"/>
      <c r="D145" s="1092"/>
      <c r="E145" s="1092"/>
      <c r="F145" s="1092"/>
      <c r="G145" s="1092"/>
      <c r="H145" s="1092"/>
      <c r="I145" s="1510"/>
    </row>
    <row r="146" spans="2:9" ht="14.25" customHeight="1">
      <c r="B146" s="1980" t="s">
        <v>1669</v>
      </c>
      <c r="C146" s="1502" t="s">
        <v>1692</v>
      </c>
      <c r="D146" s="1610"/>
      <c r="E146" s="1610"/>
      <c r="F146" s="1610"/>
      <c r="G146" s="1610"/>
      <c r="H146" s="1500"/>
      <c r="I146" s="1508"/>
    </row>
    <row r="147" spans="2:9" ht="14.25" customHeight="1">
      <c r="B147" s="1980"/>
      <c r="C147" s="1502" t="s">
        <v>2256</v>
      </c>
      <c r="D147" s="1502"/>
      <c r="E147" s="1502"/>
      <c r="F147" s="1502"/>
      <c r="G147" s="1502"/>
      <c r="H147" s="121"/>
      <c r="I147" s="1509"/>
    </row>
    <row r="148" spans="2:9" ht="14.25" customHeight="1">
      <c r="B148" s="1980"/>
      <c r="C148" s="1502" t="s">
        <v>2257</v>
      </c>
      <c r="D148" s="1502"/>
      <c r="E148" s="1502"/>
      <c r="F148" s="1502"/>
      <c r="G148" s="1502"/>
      <c r="H148" s="121"/>
      <c r="I148" s="1509"/>
    </row>
    <row r="149" spans="2:9" ht="14.25" customHeight="1">
      <c r="B149" s="1980"/>
      <c r="C149" s="1502" t="s">
        <v>2258</v>
      </c>
      <c r="D149" s="1502"/>
      <c r="E149" s="1502"/>
      <c r="F149" s="1502"/>
      <c r="G149" s="1502"/>
      <c r="H149" s="121"/>
      <c r="I149" s="1509"/>
    </row>
    <row r="150" spans="2:9" ht="14.25" customHeight="1">
      <c r="B150" s="1980"/>
      <c r="C150" s="1502" t="s">
        <v>2259</v>
      </c>
      <c r="D150" s="1502"/>
      <c r="E150" s="1502"/>
      <c r="F150" s="1502"/>
      <c r="G150" s="1502"/>
      <c r="H150" s="121"/>
      <c r="I150" s="1509"/>
    </row>
    <row r="151" spans="2:9" ht="14.25" customHeight="1">
      <c r="B151" s="1980"/>
      <c r="C151" s="1502" t="s">
        <v>2260</v>
      </c>
      <c r="D151" s="1502"/>
      <c r="E151" s="1502"/>
      <c r="F151" s="1502"/>
      <c r="G151" s="1502"/>
      <c r="H151" s="121"/>
      <c r="I151" s="1509"/>
    </row>
    <row r="152" spans="2:9" ht="14.25" customHeight="1">
      <c r="B152" s="1980"/>
      <c r="C152" s="1502" t="s">
        <v>2261</v>
      </c>
      <c r="D152" s="1502"/>
      <c r="E152" s="1502"/>
      <c r="F152" s="1502"/>
      <c r="G152" s="1502"/>
      <c r="H152" s="121"/>
      <c r="I152" s="1509"/>
    </row>
    <row r="153" spans="2:9" ht="14.25" customHeight="1">
      <c r="B153" s="2000"/>
      <c r="C153" s="1502" t="s">
        <v>2262</v>
      </c>
      <c r="D153" s="1503"/>
      <c r="E153" s="1503"/>
      <c r="F153" s="1503"/>
      <c r="G153" s="1503"/>
      <c r="H153" s="1092"/>
      <c r="I153" s="1510"/>
    </row>
    <row r="154" spans="2:9" ht="14.25" customHeight="1">
      <c r="B154" s="1980" t="s">
        <v>1693</v>
      </c>
      <c r="C154" s="1615"/>
      <c r="D154" s="1552"/>
      <c r="E154" s="1552"/>
      <c r="F154" s="1552"/>
      <c r="G154" s="1552"/>
      <c r="H154" s="121"/>
      <c r="I154" s="1509"/>
    </row>
    <row r="155" spans="2:9" ht="14.25" customHeight="1">
      <c r="B155" s="1980"/>
      <c r="C155" s="1502" t="s">
        <v>2227</v>
      </c>
      <c r="D155" s="1553"/>
      <c r="E155" s="1553"/>
      <c r="F155" s="1553"/>
      <c r="G155" s="1553"/>
      <c r="H155" s="121"/>
      <c r="I155" s="1509"/>
    </row>
    <row r="156" spans="2:9" ht="14.25" customHeight="1">
      <c r="B156" s="1980"/>
      <c r="C156" s="1093" t="s">
        <v>2263</v>
      </c>
      <c r="D156" s="1553"/>
      <c r="E156" s="1553"/>
      <c r="F156" s="1553"/>
      <c r="G156" s="1553"/>
      <c r="H156" s="121"/>
      <c r="I156" s="1509"/>
    </row>
    <row r="157" spans="2:9" ht="14.25" customHeight="1">
      <c r="B157" s="1980"/>
      <c r="C157" s="1093" t="s">
        <v>2264</v>
      </c>
      <c r="D157" s="1553"/>
      <c r="E157" s="1553"/>
      <c r="F157" s="1553"/>
      <c r="G157" s="1553"/>
      <c r="H157" s="121"/>
      <c r="I157" s="1509"/>
    </row>
    <row r="158" spans="2:9" ht="14.25" customHeight="1">
      <c r="B158" s="1980"/>
      <c r="C158" s="1502" t="s">
        <v>2265</v>
      </c>
      <c r="D158" s="1553"/>
      <c r="E158" s="1553"/>
      <c r="F158" s="1553"/>
      <c r="G158" s="1553"/>
      <c r="H158" s="121"/>
      <c r="I158" s="1509"/>
    </row>
    <row r="159" spans="2:9" ht="14.25" customHeight="1">
      <c r="B159" s="1980"/>
      <c r="C159" s="1502" t="s">
        <v>2266</v>
      </c>
      <c r="D159" s="1553"/>
      <c r="E159" s="1553"/>
      <c r="F159" s="1553"/>
      <c r="G159" s="1553"/>
      <c r="H159" s="121"/>
      <c r="I159" s="1509"/>
    </row>
    <row r="160" spans="2:9" ht="14.25" customHeight="1">
      <c r="B160" s="1980"/>
      <c r="C160" s="1093" t="s">
        <v>2267</v>
      </c>
      <c r="D160" s="1553"/>
      <c r="E160" s="1553"/>
      <c r="F160" s="1553"/>
      <c r="G160" s="1553"/>
      <c r="H160" s="121"/>
      <c r="I160" s="1509"/>
    </row>
    <row r="161" spans="2:9" ht="14.25" customHeight="1">
      <c r="B161" s="1980"/>
      <c r="C161" s="1093" t="s">
        <v>2268</v>
      </c>
      <c r="D161" s="1553"/>
      <c r="E161" s="1553"/>
      <c r="F161" s="1553"/>
      <c r="G161" s="1553"/>
      <c r="H161" s="121"/>
      <c r="I161" s="1509"/>
    </row>
    <row r="162" spans="2:9" ht="14.25" customHeight="1">
      <c r="B162" s="1980"/>
      <c r="C162" s="1616"/>
      <c r="D162" s="1553"/>
      <c r="E162" s="1553"/>
      <c r="F162" s="1553"/>
      <c r="G162" s="1553"/>
      <c r="H162" s="121"/>
      <c r="I162" s="1509"/>
    </row>
    <row r="163" spans="2:9" s="120" customFormat="1" ht="16.5" customHeight="1">
      <c r="B163" s="2000"/>
      <c r="C163" s="1617"/>
      <c r="D163" s="1554"/>
      <c r="E163" s="1554"/>
      <c r="F163" s="1554"/>
      <c r="G163" s="1554"/>
      <c r="H163" s="1092"/>
      <c r="I163" s="1510"/>
    </row>
    <row r="164" spans="2:9" ht="19.5" customHeight="1">
      <c r="B164" s="871" t="s">
        <v>1749</v>
      </c>
      <c r="C164" s="820"/>
      <c r="D164" s="820"/>
      <c r="E164" s="820"/>
      <c r="F164" s="820"/>
      <c r="G164" s="821"/>
      <c r="H164" s="821"/>
      <c r="I164" s="822"/>
    </row>
    <row r="165" spans="2:9" ht="19.5" customHeight="1">
      <c r="B165" s="1993" t="s">
        <v>1634</v>
      </c>
      <c r="C165" s="2006" t="s">
        <v>2285</v>
      </c>
      <c r="D165" s="2007"/>
      <c r="E165" s="2007"/>
      <c r="F165" s="2007"/>
      <c r="G165" s="2007"/>
      <c r="H165" s="2007"/>
      <c r="I165" s="2078"/>
    </row>
    <row r="166" spans="2:9" ht="19.5" customHeight="1">
      <c r="B166" s="1980"/>
      <c r="C166" s="2008"/>
      <c r="D166" s="2009"/>
      <c r="E166" s="2009"/>
      <c r="F166" s="2009"/>
      <c r="G166" s="2009"/>
      <c r="H166" s="2009"/>
      <c r="I166" s="2079"/>
    </row>
    <row r="167" spans="2:9" ht="19.5" customHeight="1">
      <c r="B167" s="1980"/>
      <c r="C167" s="2008"/>
      <c r="D167" s="2009"/>
      <c r="E167" s="2009"/>
      <c r="F167" s="2009"/>
      <c r="G167" s="2009"/>
      <c r="H167" s="2009"/>
      <c r="I167" s="2079"/>
    </row>
    <row r="168" spans="2:9" ht="19.5" customHeight="1">
      <c r="B168" s="1980"/>
      <c r="C168" s="2008"/>
      <c r="D168" s="2009"/>
      <c r="E168" s="2009"/>
      <c r="F168" s="2009"/>
      <c r="G168" s="2009"/>
      <c r="H168" s="2009"/>
      <c r="I168" s="2079"/>
    </row>
    <row r="169" spans="2:9" ht="81.75" customHeight="1">
      <c r="B169" s="1980"/>
      <c r="C169" s="2008"/>
      <c r="D169" s="2009"/>
      <c r="E169" s="2009"/>
      <c r="F169" s="2009"/>
      <c r="G169" s="2009"/>
      <c r="H169" s="2009"/>
      <c r="I169" s="2079"/>
    </row>
    <row r="170" spans="2:9" ht="19.5" customHeight="1">
      <c r="B170" s="2000"/>
      <c r="C170" s="2011"/>
      <c r="D170" s="2012"/>
      <c r="E170" s="2012"/>
      <c r="F170" s="2012"/>
      <c r="G170" s="2012"/>
      <c r="H170" s="2012"/>
      <c r="I170" s="2080"/>
    </row>
    <row r="171" spans="2:9" ht="19.5" customHeight="1">
      <c r="B171" s="1980" t="s">
        <v>1717</v>
      </c>
      <c r="C171" s="2029" t="s">
        <v>2286</v>
      </c>
      <c r="D171" s="2030"/>
      <c r="E171" s="2030"/>
      <c r="F171" s="2030"/>
      <c r="G171" s="2030"/>
      <c r="H171" s="2030"/>
      <c r="I171" s="2133"/>
    </row>
    <row r="172" spans="2:9" ht="19.5" customHeight="1">
      <c r="B172" s="1980"/>
      <c r="C172" s="2031"/>
      <c r="D172" s="2032"/>
      <c r="E172" s="2032"/>
      <c r="F172" s="2032"/>
      <c r="G172" s="2032"/>
      <c r="H172" s="2032"/>
      <c r="I172" s="2134"/>
    </row>
    <row r="173" spans="2:9" ht="114.75" customHeight="1">
      <c r="B173" s="1980"/>
      <c r="C173" s="2031"/>
      <c r="D173" s="2032"/>
      <c r="E173" s="2032"/>
      <c r="F173" s="2032"/>
      <c r="G173" s="2032"/>
      <c r="H173" s="2032"/>
      <c r="I173" s="2134"/>
    </row>
    <row r="174" spans="2:9" ht="51.75" customHeight="1">
      <c r="B174" s="1980"/>
      <c r="C174" s="2031"/>
      <c r="D174" s="2032"/>
      <c r="E174" s="2032"/>
      <c r="F174" s="2032"/>
      <c r="G174" s="2032"/>
      <c r="H174" s="2032"/>
      <c r="I174" s="2134"/>
    </row>
    <row r="175" spans="2:9" ht="19.5" customHeight="1">
      <c r="B175" s="2000"/>
      <c r="C175" s="2033"/>
      <c r="D175" s="2034"/>
      <c r="E175" s="2034"/>
      <c r="F175" s="2034"/>
      <c r="G175" s="2034"/>
      <c r="H175" s="2034"/>
      <c r="I175" s="2135"/>
    </row>
    <row r="176" spans="2:9" ht="48.75" customHeight="1">
      <c r="B176" s="2056" t="s">
        <v>1721</v>
      </c>
      <c r="C176" s="2006" t="s">
        <v>2287</v>
      </c>
      <c r="D176" s="2016"/>
      <c r="E176" s="2016"/>
      <c r="F176" s="2016"/>
      <c r="G176" s="2016"/>
      <c r="H176" s="2016"/>
      <c r="I176" s="1500"/>
    </row>
    <row r="177" spans="2:9" ht="19.5" customHeight="1">
      <c r="B177" s="2001"/>
      <c r="C177" s="2017"/>
      <c r="D177" s="2018"/>
      <c r="E177" s="2018"/>
      <c r="F177" s="2018"/>
      <c r="G177" s="2018"/>
      <c r="H177" s="2018"/>
      <c r="I177" s="121"/>
    </row>
    <row r="178" spans="2:9" ht="19.5" customHeight="1">
      <c r="B178" s="2001"/>
      <c r="C178" s="2017"/>
      <c r="D178" s="2018"/>
      <c r="E178" s="2018"/>
      <c r="F178" s="2018"/>
      <c r="G178" s="2018"/>
      <c r="H178" s="2018"/>
      <c r="I178" s="121"/>
    </row>
    <row r="179" spans="2:9" ht="19.5" customHeight="1">
      <c r="B179" s="2001"/>
      <c r="C179" s="2017"/>
      <c r="D179" s="2018"/>
      <c r="E179" s="2018"/>
      <c r="F179" s="2018"/>
      <c r="G179" s="2018"/>
      <c r="H179" s="2018"/>
      <c r="I179" s="121"/>
    </row>
    <row r="180" spans="2:9" ht="19.5" customHeight="1">
      <c r="B180" s="2002"/>
      <c r="C180" s="2019"/>
      <c r="D180" s="2020"/>
      <c r="E180" s="2020"/>
      <c r="F180" s="2020"/>
      <c r="G180" s="2020"/>
      <c r="H180" s="2020"/>
      <c r="I180" s="1092"/>
    </row>
    <row r="181" spans="2:9" ht="19.5" customHeight="1">
      <c r="B181" s="2044" t="s">
        <v>1743</v>
      </c>
      <c r="C181" s="2006"/>
      <c r="D181" s="2103"/>
      <c r="E181" s="2103"/>
      <c r="F181" s="2103"/>
      <c r="G181" s="2103"/>
      <c r="H181" s="2103"/>
      <c r="I181" s="2104"/>
    </row>
    <row r="182" spans="2:9" ht="19.5" customHeight="1">
      <c r="B182" s="2044"/>
      <c r="C182" s="2105"/>
      <c r="D182" s="2106"/>
      <c r="E182" s="2106"/>
      <c r="F182" s="2106"/>
      <c r="G182" s="2106"/>
      <c r="H182" s="2106"/>
      <c r="I182" s="2107"/>
    </row>
    <row r="183" spans="2:9" ht="19.5" customHeight="1">
      <c r="B183" s="2045"/>
      <c r="C183" s="2105"/>
      <c r="D183" s="2106"/>
      <c r="E183" s="2106"/>
      <c r="F183" s="2106"/>
      <c r="G183" s="2106"/>
      <c r="H183" s="2106"/>
      <c r="I183" s="2107"/>
    </row>
    <row r="184" spans="2:9" ht="19.5" customHeight="1">
      <c r="B184" s="2046"/>
      <c r="C184" s="2108"/>
      <c r="D184" s="2109"/>
      <c r="E184" s="2109"/>
      <c r="F184" s="2109"/>
      <c r="G184" s="2109"/>
      <c r="H184" s="2109"/>
      <c r="I184" s="2110"/>
    </row>
    <row r="185" spans="2:9" ht="19.5" customHeight="1">
      <c r="B185" s="1980" t="s">
        <v>1635</v>
      </c>
      <c r="C185" s="2006" t="s">
        <v>2288</v>
      </c>
      <c r="D185" s="2007"/>
      <c r="E185" s="2007"/>
      <c r="F185" s="2007"/>
      <c r="G185" s="2007"/>
      <c r="H185" s="2007"/>
      <c r="I185" s="2078"/>
    </row>
    <row r="186" spans="2:9" ht="19.5" customHeight="1">
      <c r="B186" s="1980"/>
      <c r="C186" s="2008"/>
      <c r="D186" s="2009"/>
      <c r="E186" s="2009"/>
      <c r="F186" s="2009"/>
      <c r="G186" s="2009"/>
      <c r="H186" s="2009"/>
      <c r="I186" s="2079"/>
    </row>
    <row r="187" spans="2:9" ht="19.5" customHeight="1">
      <c r="B187" s="1980"/>
      <c r="C187" s="2008"/>
      <c r="D187" s="2009"/>
      <c r="E187" s="2009"/>
      <c r="F187" s="2009"/>
      <c r="G187" s="2009"/>
      <c r="H187" s="2009"/>
      <c r="I187" s="2079"/>
    </row>
    <row r="188" spans="2:9" ht="19.5" customHeight="1">
      <c r="B188" s="1980"/>
      <c r="C188" s="2008"/>
      <c r="D188" s="2009"/>
      <c r="E188" s="2009"/>
      <c r="F188" s="2009"/>
      <c r="G188" s="2009"/>
      <c r="H188" s="2009"/>
      <c r="I188" s="2079"/>
    </row>
    <row r="189" spans="2:9" ht="19.5" customHeight="1">
      <c r="B189" s="1980"/>
      <c r="C189" s="2008"/>
      <c r="D189" s="2009"/>
      <c r="E189" s="2009"/>
      <c r="F189" s="2009"/>
      <c r="G189" s="2009"/>
      <c r="H189" s="2009"/>
      <c r="I189" s="2079"/>
    </row>
    <row r="190" spans="2:9" ht="19.5" customHeight="1">
      <c r="B190" s="1980"/>
      <c r="C190" s="2008"/>
      <c r="D190" s="2009"/>
      <c r="E190" s="2009"/>
      <c r="F190" s="2009"/>
      <c r="G190" s="2009"/>
      <c r="H190" s="2009"/>
      <c r="I190" s="2079"/>
    </row>
    <row r="191" spans="2:9" ht="19.5" customHeight="1">
      <c r="B191" s="1980"/>
      <c r="C191" s="2008"/>
      <c r="D191" s="2009"/>
      <c r="E191" s="2009"/>
      <c r="F191" s="2009"/>
      <c r="G191" s="2009"/>
      <c r="H191" s="2009"/>
      <c r="I191" s="2079"/>
    </row>
    <row r="192" spans="2:9" ht="19.5" customHeight="1">
      <c r="B192" s="1980"/>
      <c r="C192" s="2011"/>
      <c r="D192" s="2012"/>
      <c r="E192" s="2012"/>
      <c r="F192" s="2012"/>
      <c r="G192" s="2012"/>
      <c r="H192" s="2012"/>
      <c r="I192" s="2080"/>
    </row>
    <row r="193" spans="2:9" ht="19.5" customHeight="1">
      <c r="B193" s="1992" t="s">
        <v>1669</v>
      </c>
      <c r="C193" s="2083" t="s">
        <v>2289</v>
      </c>
      <c r="D193" s="2084"/>
      <c r="E193" s="2084"/>
      <c r="F193" s="2084"/>
      <c r="G193" s="2084"/>
      <c r="H193" s="2084"/>
      <c r="I193" s="2085"/>
    </row>
    <row r="194" spans="2:9" ht="19.5" customHeight="1">
      <c r="B194" s="1992"/>
      <c r="C194" s="2082"/>
      <c r="D194" s="2086"/>
      <c r="E194" s="2086"/>
      <c r="F194" s="2086"/>
      <c r="G194" s="2086"/>
      <c r="H194" s="2086"/>
      <c r="I194" s="2087"/>
    </row>
    <row r="195" spans="2:9" ht="19.5" customHeight="1">
      <c r="B195" s="1992"/>
      <c r="C195" s="2082"/>
      <c r="D195" s="2086"/>
      <c r="E195" s="2086"/>
      <c r="F195" s="2086"/>
      <c r="G195" s="2086"/>
      <c r="H195" s="2086"/>
      <c r="I195" s="2087"/>
    </row>
    <row r="196" spans="2:9" ht="67.5" customHeight="1">
      <c r="B196" s="1992"/>
      <c r="C196" s="2082"/>
      <c r="D196" s="2086"/>
      <c r="E196" s="2086"/>
      <c r="F196" s="2086"/>
      <c r="G196" s="2086"/>
      <c r="H196" s="2086"/>
      <c r="I196" s="2087"/>
    </row>
    <row r="197" spans="2:9" ht="87" customHeight="1">
      <c r="B197" s="1992"/>
      <c r="C197" s="2082"/>
      <c r="D197" s="2086"/>
      <c r="E197" s="2086"/>
      <c r="F197" s="2086"/>
      <c r="G197" s="2086"/>
      <c r="H197" s="2086"/>
      <c r="I197" s="2087"/>
    </row>
    <row r="198" spans="2:9" ht="19.5" customHeight="1">
      <c r="B198" s="1992"/>
      <c r="C198" s="2082"/>
      <c r="D198" s="2086"/>
      <c r="E198" s="2086"/>
      <c r="F198" s="2086"/>
      <c r="G198" s="2086"/>
      <c r="H198" s="2086"/>
      <c r="I198" s="2087"/>
    </row>
    <row r="199" spans="2:9" ht="19.5" customHeight="1">
      <c r="B199" s="1992"/>
      <c r="C199" s="2082"/>
      <c r="D199" s="2086"/>
      <c r="E199" s="2086"/>
      <c r="F199" s="2086"/>
      <c r="G199" s="2086"/>
      <c r="H199" s="2086"/>
      <c r="I199" s="2087"/>
    </row>
    <row r="200" spans="2:9" ht="19.5" customHeight="1">
      <c r="B200" s="1992"/>
      <c r="C200" s="2082"/>
      <c r="D200" s="2086"/>
      <c r="E200" s="2086"/>
      <c r="F200" s="2086"/>
      <c r="G200" s="2086"/>
      <c r="H200" s="2086"/>
      <c r="I200" s="2087"/>
    </row>
    <row r="201" spans="2:9" ht="19.5" customHeight="1">
      <c r="B201" s="1992"/>
      <c r="C201" s="2088"/>
      <c r="D201" s="2089"/>
      <c r="E201" s="2089"/>
      <c r="F201" s="2089"/>
      <c r="G201" s="2089"/>
      <c r="H201" s="2089"/>
      <c r="I201" s="2090"/>
    </row>
    <row r="202" spans="2:9" ht="19.5" customHeight="1">
      <c r="B202" s="1980" t="s">
        <v>1652</v>
      </c>
      <c r="C202" s="2017" t="s">
        <v>2290</v>
      </c>
      <c r="D202" s="2009"/>
      <c r="E202" s="2009"/>
      <c r="F202" s="2009"/>
      <c r="G202" s="2009"/>
      <c r="H202" s="2009"/>
      <c r="I202" s="2079"/>
    </row>
    <row r="203" spans="2:9" ht="19.5" customHeight="1">
      <c r="B203" s="1980"/>
      <c r="C203" s="2008"/>
      <c r="D203" s="2009"/>
      <c r="E203" s="2009"/>
      <c r="F203" s="2009"/>
      <c r="G203" s="2009"/>
      <c r="H203" s="2009"/>
      <c r="I203" s="2079"/>
    </row>
    <row r="204" spans="2:9" ht="19.5" customHeight="1">
      <c r="B204" s="1980"/>
      <c r="C204" s="2008"/>
      <c r="D204" s="2009"/>
      <c r="E204" s="2009"/>
      <c r="F204" s="2009"/>
      <c r="G204" s="2009"/>
      <c r="H204" s="2009"/>
      <c r="I204" s="2079"/>
    </row>
    <row r="205" spans="2:9" ht="19.5" customHeight="1">
      <c r="B205" s="1980"/>
      <c r="C205" s="2008"/>
      <c r="D205" s="2009"/>
      <c r="E205" s="2009"/>
      <c r="F205" s="2009"/>
      <c r="G205" s="2009"/>
      <c r="H205" s="2009"/>
      <c r="I205" s="2079"/>
    </row>
    <row r="206" spans="2:9" ht="19.5" customHeight="1">
      <c r="B206" s="1980"/>
      <c r="C206" s="2008"/>
      <c r="D206" s="2009"/>
      <c r="E206" s="2009"/>
      <c r="F206" s="2009"/>
      <c r="G206" s="2009"/>
      <c r="H206" s="2009"/>
      <c r="I206" s="2079"/>
    </row>
    <row r="207" spans="2:9" ht="19.5" customHeight="1">
      <c r="B207" s="1980"/>
      <c r="C207" s="2008"/>
      <c r="D207" s="2009"/>
      <c r="E207" s="2009"/>
      <c r="F207" s="2009"/>
      <c r="G207" s="2009"/>
      <c r="H207" s="2009"/>
      <c r="I207" s="2079"/>
    </row>
    <row r="208" spans="2:9" ht="19.5" customHeight="1">
      <c r="B208" s="1980"/>
      <c r="C208" s="2008"/>
      <c r="D208" s="2009"/>
      <c r="E208" s="2009"/>
      <c r="F208" s="2009"/>
      <c r="G208" s="2009"/>
      <c r="H208" s="2009"/>
      <c r="I208" s="2079"/>
    </row>
    <row r="209" spans="2:9" ht="19.5" customHeight="1">
      <c r="B209" s="1980"/>
      <c r="C209" s="2008"/>
      <c r="D209" s="2009"/>
      <c r="E209" s="2009"/>
      <c r="F209" s="2009"/>
      <c r="G209" s="2009"/>
      <c r="H209" s="2009"/>
      <c r="I209" s="2079"/>
    </row>
    <row r="210" spans="2:9" ht="19.5" customHeight="1">
      <c r="B210" s="1980"/>
      <c r="C210" s="2008"/>
      <c r="D210" s="2009"/>
      <c r="E210" s="2009"/>
      <c r="F210" s="2009"/>
      <c r="G210" s="2009"/>
      <c r="H210" s="2009"/>
      <c r="I210" s="2079"/>
    </row>
    <row r="211" spans="2:9" ht="19.5" customHeight="1">
      <c r="B211" s="2000"/>
      <c r="C211" s="2011"/>
      <c r="D211" s="2012"/>
      <c r="E211" s="2012"/>
      <c r="F211" s="2012"/>
      <c r="G211" s="2012"/>
      <c r="H211" s="2012"/>
      <c r="I211" s="2080"/>
    </row>
    <row r="212" spans="2:9" ht="14.25" customHeight="1">
      <c r="B212" s="1980" t="s">
        <v>1693</v>
      </c>
      <c r="C212" s="2111" t="s">
        <v>2291</v>
      </c>
      <c r="D212" s="2112"/>
      <c r="E212" s="2112"/>
      <c r="F212" s="2112"/>
      <c r="G212" s="2112"/>
      <c r="H212" s="2112"/>
      <c r="I212" s="2113"/>
    </row>
    <row r="213" spans="2:9" ht="14.25" customHeight="1">
      <c r="B213" s="1980"/>
      <c r="C213" s="2022"/>
      <c r="D213" s="1865"/>
      <c r="E213" s="1865"/>
      <c r="F213" s="1865"/>
      <c r="G213" s="1865"/>
      <c r="H213" s="1865"/>
      <c r="I213" s="2114"/>
    </row>
    <row r="214" spans="2:9" ht="69" customHeight="1">
      <c r="B214" s="1980"/>
      <c r="C214" s="2022"/>
      <c r="D214" s="1865"/>
      <c r="E214" s="1865"/>
      <c r="F214" s="1865"/>
      <c r="G214" s="1865"/>
      <c r="H214" s="1865"/>
      <c r="I214" s="2114"/>
    </row>
    <row r="215" spans="2:9" ht="195" customHeight="1">
      <c r="B215" s="1980"/>
      <c r="C215" s="2022"/>
      <c r="D215" s="1865"/>
      <c r="E215" s="1865"/>
      <c r="F215" s="1865"/>
      <c r="G215" s="1865"/>
      <c r="H215" s="1865"/>
      <c r="I215" s="2114"/>
    </row>
    <row r="216" spans="2:9" ht="195" customHeight="1">
      <c r="B216" s="1980"/>
      <c r="C216" s="2022"/>
      <c r="D216" s="1865"/>
      <c r="E216" s="1865"/>
      <c r="F216" s="1865"/>
      <c r="G216" s="1865"/>
      <c r="H216" s="1865"/>
      <c r="I216" s="2114"/>
    </row>
    <row r="217" spans="2:9" ht="224.25" customHeight="1">
      <c r="B217" s="1980"/>
      <c r="C217" s="2022"/>
      <c r="D217" s="1865"/>
      <c r="E217" s="1865"/>
      <c r="F217" s="1865"/>
      <c r="G217" s="1865"/>
      <c r="H217" s="1865"/>
      <c r="I217" s="2114"/>
    </row>
    <row r="218" spans="2:9" ht="19.5" customHeight="1">
      <c r="B218" s="1980"/>
      <c r="C218" s="2022"/>
      <c r="D218" s="1865"/>
      <c r="E218" s="1865"/>
      <c r="F218" s="1865"/>
      <c r="G218" s="1865"/>
      <c r="H218" s="1865"/>
      <c r="I218" s="2114"/>
    </row>
    <row r="219" spans="2:9" ht="19.5" customHeight="1">
      <c r="B219" s="1980"/>
      <c r="C219" s="2022"/>
      <c r="D219" s="1865"/>
      <c r="E219" s="1865"/>
      <c r="F219" s="1865"/>
      <c r="G219" s="1865"/>
      <c r="H219" s="1865"/>
      <c r="I219" s="2114"/>
    </row>
    <row r="220" spans="2:9" ht="19.5" customHeight="1">
      <c r="B220" s="1980"/>
      <c r="C220" s="2022"/>
      <c r="D220" s="1865"/>
      <c r="E220" s="1865"/>
      <c r="F220" s="1865"/>
      <c r="G220" s="1865"/>
      <c r="H220" s="1865"/>
      <c r="I220" s="2114"/>
    </row>
    <row r="221" spans="2:9" ht="19.5" customHeight="1">
      <c r="B221" s="2000"/>
      <c r="C221" s="2115"/>
      <c r="D221" s="2116"/>
      <c r="E221" s="2116"/>
      <c r="F221" s="2116"/>
      <c r="G221" s="2116"/>
      <c r="H221" s="2116"/>
      <c r="I221" s="2117"/>
    </row>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55">
    <mergeCell ref="D25:D26"/>
    <mergeCell ref="B1:I1"/>
    <mergeCell ref="B7:E7"/>
    <mergeCell ref="F7:I7"/>
    <mergeCell ref="B11:B12"/>
    <mergeCell ref="C11:C12"/>
    <mergeCell ref="D11:D12"/>
    <mergeCell ref="E11:E12"/>
    <mergeCell ref="F15:H15"/>
    <mergeCell ref="F17:I17"/>
    <mergeCell ref="B23:B24"/>
    <mergeCell ref="C23:C24"/>
    <mergeCell ref="D23:D24"/>
    <mergeCell ref="E23:E24"/>
    <mergeCell ref="B54:B60"/>
    <mergeCell ref="C54:I59"/>
    <mergeCell ref="B61:B66"/>
    <mergeCell ref="C61:I66"/>
    <mergeCell ref="B67:B73"/>
    <mergeCell ref="C67:I73"/>
    <mergeCell ref="B108:B112"/>
    <mergeCell ref="B74:B76"/>
    <mergeCell ref="B77:B83"/>
    <mergeCell ref="C77:I82"/>
    <mergeCell ref="B84:B90"/>
    <mergeCell ref="C84:I90"/>
    <mergeCell ref="C91:I91"/>
    <mergeCell ref="B92:B97"/>
    <mergeCell ref="C92:I97"/>
    <mergeCell ref="B98:B106"/>
    <mergeCell ref="C98:I106"/>
    <mergeCell ref="B107:I107"/>
    <mergeCell ref="B176:B180"/>
    <mergeCell ref="C176:H180"/>
    <mergeCell ref="B113:B119"/>
    <mergeCell ref="B120:B125"/>
    <mergeCell ref="B126:B128"/>
    <mergeCell ref="B133:B135"/>
    <mergeCell ref="B136:B145"/>
    <mergeCell ref="B146:B153"/>
    <mergeCell ref="B154:B163"/>
    <mergeCell ref="B165:B170"/>
    <mergeCell ref="C165:I170"/>
    <mergeCell ref="B171:B175"/>
    <mergeCell ref="C171:I175"/>
    <mergeCell ref="B202:B211"/>
    <mergeCell ref="C202:I211"/>
    <mergeCell ref="B212:B221"/>
    <mergeCell ref="C212:I221"/>
    <mergeCell ref="B181:B184"/>
    <mergeCell ref="C181:I184"/>
    <mergeCell ref="B185:B192"/>
    <mergeCell ref="C185:I192"/>
    <mergeCell ref="B193:B201"/>
    <mergeCell ref="C193:I201"/>
  </mergeCells>
  <pageMargins left="0.7" right="0.7" top="0.75" bottom="0.75" header="0" footer="0"/>
  <pageSetup paperSize="9" orientation="portrait"/>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D903A-4A84-4822-9F90-137D88D6EB81}">
  <sheetPr codeName="Hoja199">
    <tabColor rgb="FFFFFF00"/>
    <pageSetUpPr fitToPage="1"/>
  </sheetPr>
  <dimension ref="B1:I1084"/>
  <sheetViews>
    <sheetView showGridLines="0" topLeftCell="F31" workbookViewId="0">
      <selection activeCell="I48" sqref="I48"/>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2292</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1908</v>
      </c>
      <c r="D8" s="141" t="s">
        <v>1908</v>
      </c>
      <c r="E8" s="141" t="s">
        <v>1908</v>
      </c>
      <c r="F8" s="13" t="s">
        <v>1638</v>
      </c>
      <c r="G8" s="8"/>
      <c r="H8" s="9"/>
      <c r="I8" s="9"/>
    </row>
    <row r="9" spans="2:9" ht="14.25" customHeight="1">
      <c r="B9" s="6" t="s">
        <v>1639</v>
      </c>
      <c r="C9" s="137" t="s">
        <v>2036</v>
      </c>
      <c r="D9" s="137" t="s">
        <v>1910</v>
      </c>
      <c r="E9" s="137" t="s">
        <v>2036</v>
      </c>
      <c r="F9" s="13" t="s">
        <v>1642</v>
      </c>
      <c r="G9" s="96">
        <v>0</v>
      </c>
      <c r="H9" s="96">
        <v>0</v>
      </c>
      <c r="I9" s="96">
        <v>0</v>
      </c>
    </row>
    <row r="10" spans="2:9" ht="14.25" customHeight="1">
      <c r="B10" s="10" t="s">
        <v>56</v>
      </c>
      <c r="C10" s="142"/>
      <c r="D10" s="142"/>
      <c r="E10" s="142"/>
      <c r="F10" s="13" t="s">
        <v>1643</v>
      </c>
      <c r="G10" s="1465">
        <v>0.4</v>
      </c>
      <c r="H10" s="1465">
        <v>0.4</v>
      </c>
      <c r="I10" s="1465">
        <v>0.3</v>
      </c>
    </row>
    <row r="11" spans="2:9" ht="14.25" customHeight="1">
      <c r="B11" s="1976" t="s">
        <v>1644</v>
      </c>
      <c r="C11" s="1977">
        <v>1104</v>
      </c>
      <c r="D11" s="1977">
        <v>2400</v>
      </c>
      <c r="E11" s="1977">
        <v>4381</v>
      </c>
      <c r="F11" s="6" t="s">
        <v>1645</v>
      </c>
      <c r="G11" s="1465">
        <v>0.4</v>
      </c>
      <c r="H11" s="1465">
        <v>0.3</v>
      </c>
      <c r="I11" s="1465">
        <v>0.38</v>
      </c>
    </row>
    <row r="12" spans="2:9" ht="14.25" customHeight="1">
      <c r="B12" s="1976"/>
      <c r="C12" s="1977"/>
      <c r="D12" s="1977"/>
      <c r="E12" s="1977"/>
      <c r="F12" s="6" t="s">
        <v>1646</v>
      </c>
      <c r="G12" s="691">
        <v>8.1999999999999993</v>
      </c>
      <c r="H12" s="691">
        <v>8.1</v>
      </c>
      <c r="I12" s="691">
        <v>8.1</v>
      </c>
    </row>
    <row r="13" spans="2:9" ht="14.25" customHeight="1">
      <c r="B13" s="6" t="s">
        <v>1647</v>
      </c>
      <c r="C13" s="8"/>
      <c r="D13" s="8"/>
      <c r="E13" s="8"/>
      <c r="F13" s="6" t="s">
        <v>1648</v>
      </c>
      <c r="G13" s="691">
        <v>64.3</v>
      </c>
      <c r="H13" s="691">
        <v>64.2</v>
      </c>
      <c r="I13" s="691">
        <v>64.2</v>
      </c>
    </row>
    <row r="14" spans="2:9" ht="14.25" customHeight="1">
      <c r="B14" s="7">
        <v>1</v>
      </c>
      <c r="C14" s="7">
        <v>4</v>
      </c>
      <c r="D14" s="7">
        <v>3</v>
      </c>
      <c r="E14" s="7">
        <v>4</v>
      </c>
      <c r="F14" s="6" t="s">
        <v>1649</v>
      </c>
      <c r="G14" s="138">
        <v>1.9599999999999999E-3</v>
      </c>
      <c r="H14" s="138">
        <v>1.8799999999999999E-3</v>
      </c>
      <c r="I14" s="138">
        <v>1.8799999999999999E-3</v>
      </c>
    </row>
    <row r="15" spans="2:9" ht="14.25" customHeight="1">
      <c r="B15" s="7">
        <v>2</v>
      </c>
      <c r="C15" s="7">
        <v>5</v>
      </c>
      <c r="D15" s="7">
        <v>3</v>
      </c>
      <c r="E15" s="7">
        <v>4</v>
      </c>
      <c r="F15" s="1990" t="s">
        <v>1650</v>
      </c>
      <c r="G15" s="1990"/>
      <c r="H15" s="1990"/>
      <c r="I15" s="12">
        <f>+G16+H16+I16</f>
        <v>7128</v>
      </c>
    </row>
    <row r="16" spans="2:9" ht="14.25" customHeight="1">
      <c r="B16" s="7">
        <v>3</v>
      </c>
      <c r="C16" s="7">
        <v>1</v>
      </c>
      <c r="D16" s="7">
        <v>2</v>
      </c>
      <c r="E16" s="7">
        <v>1</v>
      </c>
      <c r="F16" s="4" t="s">
        <v>1651</v>
      </c>
      <c r="G16" s="14">
        <v>7128</v>
      </c>
      <c r="H16" s="14"/>
      <c r="I16" s="11"/>
    </row>
    <row r="17" spans="2:9" ht="14.25" customHeight="1">
      <c r="B17" s="7">
        <v>4</v>
      </c>
      <c r="C17" s="7">
        <v>1</v>
      </c>
      <c r="D17" s="7">
        <v>1</v>
      </c>
      <c r="E17" s="7">
        <v>1</v>
      </c>
      <c r="F17" s="1975" t="s">
        <v>703</v>
      </c>
      <c r="G17" s="1975"/>
      <c r="H17" s="1975"/>
      <c r="I17" s="1975"/>
    </row>
    <row r="18" spans="2:9" ht="14.25" customHeight="1">
      <c r="B18" s="7">
        <v>5</v>
      </c>
      <c r="C18" s="7">
        <v>5</v>
      </c>
      <c r="D18" s="7">
        <v>4</v>
      </c>
      <c r="E18" s="7">
        <v>4</v>
      </c>
      <c r="F18" s="6" t="s">
        <v>1653</v>
      </c>
      <c r="G18" s="691" t="s">
        <v>2293</v>
      </c>
      <c r="H18" s="97" t="s">
        <v>2039</v>
      </c>
      <c r="I18" s="97" t="s">
        <v>2294</v>
      </c>
    </row>
    <row r="19" spans="2:9" ht="14.25" customHeight="1">
      <c r="B19" s="7">
        <v>6</v>
      </c>
      <c r="C19" s="7">
        <v>4</v>
      </c>
      <c r="D19" s="7">
        <v>3</v>
      </c>
      <c r="E19" s="7">
        <v>3</v>
      </c>
      <c r="F19" s="6" t="s">
        <v>1657</v>
      </c>
      <c r="G19" s="691">
        <v>11</v>
      </c>
      <c r="H19" s="691">
        <v>11</v>
      </c>
      <c r="I19" s="691">
        <v>12</v>
      </c>
    </row>
    <row r="20" spans="2:9" ht="14.25" customHeight="1">
      <c r="B20" s="7">
        <v>7</v>
      </c>
      <c r="C20" s="7">
        <v>4</v>
      </c>
      <c r="D20" s="7">
        <v>3</v>
      </c>
      <c r="E20" s="7">
        <v>2</v>
      </c>
      <c r="F20" s="6" t="s">
        <v>1658</v>
      </c>
      <c r="G20" s="691">
        <v>13</v>
      </c>
      <c r="H20" s="691">
        <v>12</v>
      </c>
      <c r="I20" s="691">
        <v>13</v>
      </c>
    </row>
    <row r="21" spans="2:9" ht="14.25" customHeight="1">
      <c r="B21" s="7">
        <v>8</v>
      </c>
      <c r="C21" s="7">
        <v>4</v>
      </c>
      <c r="D21" s="7">
        <v>3</v>
      </c>
      <c r="E21" s="7">
        <v>2</v>
      </c>
      <c r="F21" s="6" t="s">
        <v>1659</v>
      </c>
      <c r="G21" s="691">
        <v>17</v>
      </c>
      <c r="H21" s="691">
        <v>17</v>
      </c>
      <c r="I21" s="691">
        <v>17</v>
      </c>
    </row>
    <row r="22" spans="2:9" ht="14.25" customHeight="1">
      <c r="B22" s="7">
        <v>9</v>
      </c>
      <c r="C22" s="7">
        <v>5</v>
      </c>
      <c r="D22" s="7">
        <v>2</v>
      </c>
      <c r="E22" s="7">
        <v>2</v>
      </c>
      <c r="F22" s="6" t="s">
        <v>1660</v>
      </c>
      <c r="G22" s="691">
        <v>5.03</v>
      </c>
      <c r="H22" s="691">
        <v>6.1</v>
      </c>
      <c r="I22" s="691">
        <v>6.1</v>
      </c>
    </row>
    <row r="23" spans="2:9" ht="20.25" customHeight="1">
      <c r="B23" s="1976" t="s">
        <v>476</v>
      </c>
      <c r="C23" s="1991" t="s">
        <v>1865</v>
      </c>
      <c r="D23" s="1991" t="s">
        <v>1865</v>
      </c>
      <c r="E23" s="1991" t="s">
        <v>1865</v>
      </c>
      <c r="F23" s="13" t="s">
        <v>1662</v>
      </c>
      <c r="G23" s="691">
        <v>730</v>
      </c>
      <c r="H23" s="691">
        <v>646</v>
      </c>
      <c r="I23" s="691">
        <v>740</v>
      </c>
    </row>
    <row r="24" spans="2:9" ht="14.25" customHeight="1">
      <c r="B24" s="1976"/>
      <c r="C24" s="1991"/>
      <c r="D24" s="1991"/>
      <c r="E24" s="1991"/>
      <c r="F24" s="6" t="s">
        <v>1663</v>
      </c>
      <c r="G24" s="691">
        <v>5.63</v>
      </c>
      <c r="H24" s="691">
        <v>3.3</v>
      </c>
      <c r="I24" s="691">
        <v>3.4</v>
      </c>
    </row>
    <row r="25" spans="2:9" ht="27.75" customHeight="1">
      <c r="B25" s="7" t="s">
        <v>1664</v>
      </c>
      <c r="C25" s="823" t="s">
        <v>1665</v>
      </c>
      <c r="D25" s="823" t="s">
        <v>1665</v>
      </c>
      <c r="E25" s="823" t="s">
        <v>1665</v>
      </c>
      <c r="F25" s="6" t="s">
        <v>1666</v>
      </c>
      <c r="G25" s="691">
        <v>380</v>
      </c>
      <c r="H25" s="691">
        <v>323</v>
      </c>
      <c r="I25" s="691">
        <v>372</v>
      </c>
    </row>
    <row r="26" spans="2:9" ht="14.25" customHeight="1">
      <c r="B26" s="7"/>
      <c r="C26" s="824"/>
      <c r="D26" s="823"/>
      <c r="E26" s="7"/>
      <c r="F26" s="6" t="s">
        <v>1667</v>
      </c>
      <c r="G26" s="1466">
        <v>1005</v>
      </c>
      <c r="H26" s="1466">
        <v>1040</v>
      </c>
      <c r="I26" s="1466">
        <v>998</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2040</v>
      </c>
      <c r="D29" s="206" t="s">
        <v>1674</v>
      </c>
      <c r="E29" s="206" t="s">
        <v>2295</v>
      </c>
      <c r="F29" s="4" t="s">
        <v>1676</v>
      </c>
      <c r="G29" s="7" t="s">
        <v>1677</v>
      </c>
      <c r="H29" s="7" t="s">
        <v>1677</v>
      </c>
      <c r="I29" s="7" t="s">
        <v>1677</v>
      </c>
    </row>
    <row r="30" spans="2:9" ht="14.25" customHeight="1">
      <c r="B30" s="15" t="s">
        <v>1679</v>
      </c>
      <c r="C30" s="11" t="s">
        <v>2183</v>
      </c>
      <c r="D30" s="11" t="s">
        <v>2183</v>
      </c>
      <c r="E30" s="11" t="s">
        <v>2296</v>
      </c>
      <c r="F30" s="4" t="s">
        <v>1682</v>
      </c>
      <c r="G30" s="7">
        <v>117</v>
      </c>
      <c r="H30" s="7">
        <v>116</v>
      </c>
      <c r="I30" s="7">
        <v>111</v>
      </c>
    </row>
    <row r="31" spans="2:9" ht="14.25" customHeight="1">
      <c r="B31" s="15" t="s">
        <v>1683</v>
      </c>
      <c r="C31" s="6"/>
      <c r="D31" s="100"/>
      <c r="E31" s="100"/>
      <c r="F31" s="4" t="s">
        <v>1684</v>
      </c>
      <c r="G31" s="7">
        <v>2595</v>
      </c>
      <c r="H31" s="7">
        <v>2540</v>
      </c>
      <c r="I31" s="7">
        <v>2693</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1.7</v>
      </c>
      <c r="H33" s="7">
        <v>2.5299999999999998</v>
      </c>
      <c r="I33" s="7">
        <v>2.5</v>
      </c>
    </row>
    <row r="34" spans="2:9" ht="14.25" customHeight="1">
      <c r="B34" s="15"/>
      <c r="C34" s="6"/>
      <c r="D34" s="6"/>
      <c r="E34" s="6"/>
      <c r="F34" s="4" t="s">
        <v>1688</v>
      </c>
      <c r="G34" s="6"/>
      <c r="H34" s="6"/>
      <c r="I34" s="6"/>
    </row>
    <row r="35" spans="2:9" ht="14.25" customHeight="1">
      <c r="B35" s="15"/>
      <c r="C35" s="6"/>
      <c r="D35" s="6"/>
      <c r="E35" s="6"/>
      <c r="F35" s="4" t="s">
        <v>1676</v>
      </c>
      <c r="G35" s="7" t="s">
        <v>1913</v>
      </c>
      <c r="H35" s="7" t="s">
        <v>1913</v>
      </c>
      <c r="I35" s="7" t="s">
        <v>1913</v>
      </c>
    </row>
    <row r="36" spans="2:9" ht="14.25" customHeight="1">
      <c r="B36" s="15"/>
      <c r="C36" s="6"/>
      <c r="D36" s="6"/>
      <c r="E36" s="6"/>
      <c r="F36" s="4" t="s">
        <v>1682</v>
      </c>
      <c r="G36" s="7">
        <v>114</v>
      </c>
      <c r="H36" s="7">
        <v>107</v>
      </c>
      <c r="I36" s="7">
        <v>104</v>
      </c>
    </row>
    <row r="37" spans="2:9" ht="14.25" customHeight="1">
      <c r="B37" s="15" t="s">
        <v>1690</v>
      </c>
      <c r="C37" s="6"/>
      <c r="D37" s="6"/>
      <c r="E37" s="6"/>
      <c r="F37" s="4" t="s">
        <v>1684</v>
      </c>
      <c r="G37" s="7">
        <v>2710</v>
      </c>
      <c r="H37" s="7">
        <v>3032</v>
      </c>
      <c r="I37" s="7">
        <v>3159</v>
      </c>
    </row>
    <row r="38" spans="2:9" ht="14.25" customHeight="1">
      <c r="B38" s="6"/>
      <c r="C38" s="6"/>
      <c r="D38" s="6"/>
      <c r="E38" s="6"/>
      <c r="F38" s="4" t="s">
        <v>1685</v>
      </c>
      <c r="G38" s="7" t="s">
        <v>1952</v>
      </c>
      <c r="H38" s="7" t="s">
        <v>2184</v>
      </c>
      <c r="I38" s="7" t="s">
        <v>1952</v>
      </c>
    </row>
    <row r="39" spans="2:9" ht="14.25" customHeight="1">
      <c r="B39" s="6"/>
      <c r="C39" s="173"/>
      <c r="D39" s="173"/>
      <c r="E39" s="173"/>
      <c r="F39" s="4" t="s">
        <v>1692</v>
      </c>
      <c r="G39" s="6"/>
      <c r="H39" s="6"/>
      <c r="I39" s="6"/>
    </row>
    <row r="40" spans="2:9" ht="14.25" customHeight="1">
      <c r="B40" s="99" t="s">
        <v>1693</v>
      </c>
      <c r="C40" s="1571"/>
      <c r="D40" s="1571"/>
      <c r="E40" s="1571"/>
      <c r="F40" s="954" t="s">
        <v>1676</v>
      </c>
      <c r="G40" s="7" t="s">
        <v>1694</v>
      </c>
      <c r="H40" s="7" t="s">
        <v>1694</v>
      </c>
      <c r="I40" s="7" t="s">
        <v>1694</v>
      </c>
    </row>
    <row r="41" spans="2:9" ht="14.25" customHeight="1">
      <c r="B41" s="102" t="s">
        <v>44</v>
      </c>
      <c r="C41" s="1625" t="s">
        <v>2168</v>
      </c>
      <c r="D41" s="1573" t="s">
        <v>2227</v>
      </c>
      <c r="E41" s="1573" t="s">
        <v>2297</v>
      </c>
      <c r="F41" s="954" t="s">
        <v>1676</v>
      </c>
      <c r="G41" s="7" t="s">
        <v>1678</v>
      </c>
      <c r="H41" s="7" t="s">
        <v>1678</v>
      </c>
      <c r="I41" s="7" t="s">
        <v>1678</v>
      </c>
    </row>
    <row r="42" spans="2:9" ht="14.25" customHeight="1">
      <c r="B42" s="102" t="s">
        <v>1698</v>
      </c>
      <c r="C42" s="1626" t="s">
        <v>1699</v>
      </c>
      <c r="D42" s="1627" t="s">
        <v>2228</v>
      </c>
      <c r="E42" s="1627" t="s">
        <v>2228</v>
      </c>
      <c r="F42" s="954" t="s">
        <v>1682</v>
      </c>
      <c r="G42" s="7">
        <v>47</v>
      </c>
      <c r="H42" s="7">
        <v>64</v>
      </c>
      <c r="I42" s="7">
        <v>65</v>
      </c>
    </row>
    <row r="43" spans="2:9" ht="14.25" customHeight="1">
      <c r="B43" s="102" t="s">
        <v>45</v>
      </c>
      <c r="C43" s="1580" t="s">
        <v>2169</v>
      </c>
      <c r="D43" s="1628" t="s">
        <v>2229</v>
      </c>
      <c r="E43" s="1641" t="s">
        <v>2298</v>
      </c>
      <c r="F43" s="954" t="s">
        <v>1682</v>
      </c>
      <c r="G43" s="7">
        <v>94</v>
      </c>
      <c r="H43" s="7">
        <v>68</v>
      </c>
      <c r="I43" s="7">
        <v>69</v>
      </c>
    </row>
    <row r="44" spans="2:9" ht="15.75">
      <c r="B44" s="43" t="s">
        <v>1702</v>
      </c>
      <c r="C44" s="1577"/>
      <c r="D44" s="1586"/>
      <c r="E44" s="1586"/>
      <c r="F44" s="954" t="s">
        <v>1704</v>
      </c>
      <c r="G44" s="7" t="s">
        <v>1705</v>
      </c>
      <c r="H44" s="7" t="s">
        <v>1705</v>
      </c>
      <c r="I44" s="7" t="s">
        <v>1705</v>
      </c>
    </row>
    <row r="45" spans="2:9" ht="14.25" customHeight="1">
      <c r="B45" s="956" t="s">
        <v>1706</v>
      </c>
      <c r="C45" s="1588"/>
      <c r="D45" s="1641" t="s">
        <v>2299</v>
      </c>
      <c r="E45" s="125"/>
      <c r="F45" s="142" t="s">
        <v>1708</v>
      </c>
      <c r="G45" s="6"/>
      <c r="H45" s="6"/>
      <c r="I45" s="6"/>
    </row>
    <row r="46" spans="2:9" ht="14.25" customHeight="1">
      <c r="B46" s="102" t="s">
        <v>1709</v>
      </c>
      <c r="C46" s="1589">
        <v>22500</v>
      </c>
      <c r="D46" s="1642">
        <v>163845</v>
      </c>
      <c r="E46" s="1589">
        <v>29000</v>
      </c>
      <c r="F46" s="954" t="s">
        <v>1710</v>
      </c>
      <c r="G46" s="59" t="s">
        <v>1869</v>
      </c>
      <c r="H46" s="59" t="s">
        <v>1869</v>
      </c>
      <c r="I46" s="59" t="s">
        <v>1869</v>
      </c>
    </row>
    <row r="47" spans="2:9" ht="14.25" customHeight="1">
      <c r="B47" s="102" t="s">
        <v>44</v>
      </c>
      <c r="C47" s="1573"/>
      <c r="D47" s="1586"/>
      <c r="E47" s="1586"/>
      <c r="F47" s="973" t="s">
        <v>1682</v>
      </c>
      <c r="G47" s="972"/>
      <c r="H47" s="972"/>
      <c r="I47" s="972"/>
    </row>
    <row r="48" spans="2:9" ht="14.25" customHeight="1">
      <c r="B48" s="102" t="s">
        <v>1698</v>
      </c>
      <c r="C48" s="7"/>
      <c r="D48" s="125"/>
      <c r="E48" s="125"/>
      <c r="F48" s="973" t="s">
        <v>1684</v>
      </c>
      <c r="G48" s="972"/>
      <c r="H48" s="972"/>
      <c r="I48" s="972"/>
    </row>
    <row r="49" spans="2:9" ht="14.25" customHeight="1">
      <c r="B49" s="102" t="s">
        <v>45</v>
      </c>
      <c r="C49" s="1588"/>
      <c r="D49" s="1580"/>
      <c r="E49" s="1580"/>
      <c r="F49" s="954" t="s">
        <v>1711</v>
      </c>
      <c r="G49" s="966">
        <v>28</v>
      </c>
      <c r="H49" s="966">
        <v>28</v>
      </c>
      <c r="I49" s="966">
        <v>28</v>
      </c>
    </row>
    <row r="50" spans="2:9" ht="14.25" customHeight="1">
      <c r="B50" s="102" t="s">
        <v>1702</v>
      </c>
      <c r="C50" s="1590"/>
      <c r="D50" s="7"/>
      <c r="E50" s="955"/>
      <c r="F50" s="954" t="s">
        <v>1712</v>
      </c>
      <c r="G50" s="7"/>
      <c r="H50" s="7"/>
      <c r="I50" s="7">
        <v>28</v>
      </c>
    </row>
    <row r="51" spans="2:9" ht="14.25" customHeight="1">
      <c r="B51" s="60" t="s">
        <v>1706</v>
      </c>
      <c r="C51" s="1591"/>
      <c r="D51" s="1592"/>
      <c r="E51" s="1593"/>
      <c r="F51" s="954" t="s">
        <v>1713</v>
      </c>
      <c r="G51" s="7">
        <v>18</v>
      </c>
      <c r="H51" s="7">
        <v>18</v>
      </c>
      <c r="I51" s="7">
        <v>17</v>
      </c>
    </row>
    <row r="52" spans="2:9" ht="14.25" customHeight="1">
      <c r="B52" s="6" t="s">
        <v>1709</v>
      </c>
      <c r="C52" s="1538"/>
      <c r="D52" s="1483"/>
      <c r="E52" s="1581"/>
      <c r="F52" s="1485" t="s">
        <v>1714</v>
      </c>
      <c r="G52" s="59" t="s">
        <v>2185</v>
      </c>
      <c r="H52" s="1620" t="s">
        <v>2231</v>
      </c>
      <c r="I52" s="59">
        <v>5</v>
      </c>
    </row>
    <row r="53" spans="2:9" ht="14.25" customHeight="1">
      <c r="B53" s="136" t="s">
        <v>1715</v>
      </c>
      <c r="C53" s="1480"/>
      <c r="D53" s="1481"/>
      <c r="E53" s="1481"/>
      <c r="F53" s="1481"/>
      <c r="G53" s="1481"/>
      <c r="H53" s="1481"/>
      <c r="I53" s="1482"/>
    </row>
    <row r="54" spans="2:9" ht="15" customHeight="1">
      <c r="B54" s="1992" t="s">
        <v>1634</v>
      </c>
      <c r="C54" s="1994" t="s">
        <v>2300</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2186</v>
      </c>
      <c r="D61" s="2061"/>
      <c r="E61" s="2061"/>
      <c r="F61" s="2061"/>
      <c r="G61" s="2061"/>
      <c r="H61" s="2061"/>
      <c r="I61" s="2062"/>
    </row>
    <row r="62" spans="2:9" ht="25.5" customHeight="1">
      <c r="B62" s="1980"/>
      <c r="C62" s="2063"/>
      <c r="D62" s="2064"/>
      <c r="E62" s="2064"/>
      <c r="F62" s="2064"/>
      <c r="G62" s="2064"/>
      <c r="H62" s="2064"/>
      <c r="I62" s="2065"/>
    </row>
    <row r="63" spans="2:9" ht="25.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1955</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t="s">
        <v>1956</v>
      </c>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2301</v>
      </c>
      <c r="D77" s="1982"/>
      <c r="E77" s="1982"/>
      <c r="F77" s="1982"/>
      <c r="G77" s="1982"/>
      <c r="H77" s="1982"/>
      <c r="I77" s="1983"/>
    </row>
    <row r="78" spans="2:9" ht="39.75" customHeight="1">
      <c r="B78" s="1979"/>
      <c r="C78" s="1984"/>
      <c r="D78" s="1985"/>
      <c r="E78" s="1985"/>
      <c r="F78" s="1985"/>
      <c r="G78" s="1985"/>
      <c r="H78" s="1985"/>
      <c r="I78" s="1986"/>
    </row>
    <row r="79" spans="2:9" ht="99.75" customHeight="1">
      <c r="B79" s="1979"/>
      <c r="C79" s="1984"/>
      <c r="D79" s="1985"/>
      <c r="E79" s="1985"/>
      <c r="F79" s="1985"/>
      <c r="G79" s="1985"/>
      <c r="H79" s="1985"/>
      <c r="I79" s="1986"/>
    </row>
    <row r="80" spans="2:9" ht="45.7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2302</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12"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2303</v>
      </c>
      <c r="D91" s="2014"/>
      <c r="E91" s="2014"/>
      <c r="F91" s="2014"/>
      <c r="G91" s="2014"/>
      <c r="H91" s="2014"/>
      <c r="I91" s="2015"/>
    </row>
    <row r="92" spans="2:9" ht="19.5" customHeight="1">
      <c r="B92" s="1993" t="s">
        <v>1669</v>
      </c>
      <c r="C92" s="1981"/>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19.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2113</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14.25" customHeight="1">
      <c r="B108" s="1980" t="s">
        <v>1634</v>
      </c>
      <c r="C108" s="2006" t="s">
        <v>2304</v>
      </c>
      <c r="D108" s="2016"/>
      <c r="E108" s="2016"/>
      <c r="F108" s="2016"/>
      <c r="G108" s="2016"/>
      <c r="H108" s="2016"/>
      <c r="I108" s="1629"/>
    </row>
    <row r="109" spans="2:9" ht="14.25" customHeight="1">
      <c r="B109" s="1980"/>
      <c r="C109" s="2017"/>
      <c r="D109" s="2018"/>
      <c r="E109" s="2018"/>
      <c r="F109" s="2018"/>
      <c r="G109" s="2018"/>
      <c r="H109" s="2018"/>
      <c r="I109" s="1630"/>
    </row>
    <row r="110" spans="2:9" ht="125.25" customHeight="1">
      <c r="B110" s="1980"/>
      <c r="C110" s="2017"/>
      <c r="D110" s="2018"/>
      <c r="E110" s="2018"/>
      <c r="F110" s="2018"/>
      <c r="G110" s="2018"/>
      <c r="H110" s="2018"/>
      <c r="I110" s="1630"/>
    </row>
    <row r="111" spans="2:9" ht="14.25" customHeight="1">
      <c r="B111" s="1980"/>
      <c r="C111" s="2017"/>
      <c r="D111" s="2018"/>
      <c r="E111" s="2018"/>
      <c r="F111" s="2018"/>
      <c r="G111" s="2018"/>
      <c r="H111" s="2018"/>
      <c r="I111" s="1630"/>
    </row>
    <row r="112" spans="2:9" ht="14.25" customHeight="1">
      <c r="B112" s="2000"/>
      <c r="C112" s="2019"/>
      <c r="D112" s="2020"/>
      <c r="E112" s="2020"/>
      <c r="F112" s="2020"/>
      <c r="G112" s="2020"/>
      <c r="H112" s="2020"/>
      <c r="I112" s="1631"/>
    </row>
    <row r="113" spans="2:9" ht="14.25" customHeight="1">
      <c r="B113" s="1980" t="s">
        <v>1717</v>
      </c>
      <c r="C113" s="1502"/>
      <c r="D113" s="1632"/>
      <c r="E113" s="1632"/>
      <c r="F113" s="1632"/>
      <c r="G113" s="1632"/>
      <c r="H113" s="1632"/>
      <c r="I113" s="1633"/>
    </row>
    <row r="114" spans="2:9" ht="14.25" customHeight="1">
      <c r="B114" s="1980"/>
      <c r="C114" s="1502"/>
      <c r="D114" s="1635"/>
      <c r="E114" s="1635"/>
      <c r="F114" s="1635"/>
      <c r="G114" s="1635"/>
      <c r="H114" s="1635"/>
      <c r="I114" s="1636"/>
    </row>
    <row r="115" spans="2:9" ht="14.25" customHeight="1">
      <c r="B115" s="1980"/>
      <c r="C115" s="1502"/>
      <c r="D115" s="1635"/>
      <c r="E115" s="1635"/>
      <c r="F115" s="1635"/>
      <c r="G115" s="1635"/>
      <c r="H115" s="1635"/>
      <c r="I115" s="1636"/>
    </row>
    <row r="116" spans="2:9" ht="14.25" customHeight="1">
      <c r="B116" s="1980"/>
      <c r="C116" s="1502"/>
      <c r="D116" s="1635"/>
      <c r="E116" s="1635"/>
      <c r="F116" s="1635"/>
      <c r="G116" s="1635"/>
      <c r="H116" s="1635"/>
      <c r="I116" s="1636"/>
    </row>
    <row r="117" spans="2:9" ht="14.25" customHeight="1">
      <c r="B117" s="1980"/>
      <c r="C117" s="1502" t="s">
        <v>2305</v>
      </c>
      <c r="D117" s="1635"/>
      <c r="E117" s="1635"/>
      <c r="F117" s="1635"/>
      <c r="G117" s="1635"/>
      <c r="H117" s="1635"/>
      <c r="I117" s="1636"/>
    </row>
    <row r="118" spans="2:9" ht="14.25" customHeight="1">
      <c r="B118" s="1980"/>
      <c r="C118" s="1634"/>
      <c r="D118" s="1635"/>
      <c r="E118" s="1635"/>
      <c r="F118" s="1635"/>
      <c r="G118" s="1635"/>
      <c r="H118" s="1635"/>
      <c r="I118" s="1636"/>
    </row>
    <row r="119" spans="2:9" ht="14.25" customHeight="1">
      <c r="B119" s="2000"/>
      <c r="C119" s="1637"/>
      <c r="D119" s="1638"/>
      <c r="E119" s="1638"/>
      <c r="F119" s="1638"/>
      <c r="G119" s="1638"/>
      <c r="H119" s="1638"/>
      <c r="I119" s="1639"/>
    </row>
    <row r="120" spans="2:9" ht="14.25" customHeight="1">
      <c r="B120" s="2001" t="s">
        <v>1741</v>
      </c>
      <c r="C120" s="1502" t="s">
        <v>2306</v>
      </c>
      <c r="D120" s="1610"/>
      <c r="E120" s="1610"/>
      <c r="F120" s="1610"/>
      <c r="G120" s="1610"/>
      <c r="H120" s="1610"/>
      <c r="I120" s="1516"/>
    </row>
    <row r="121" spans="2:9" ht="14.25" customHeight="1">
      <c r="B121" s="2001"/>
      <c r="C121" s="1502" t="s">
        <v>2307</v>
      </c>
      <c r="D121" s="1502"/>
      <c r="E121" s="1502"/>
      <c r="F121" s="1502"/>
      <c r="G121" s="1502"/>
      <c r="H121" s="1502"/>
      <c r="I121" s="1516"/>
    </row>
    <row r="122" spans="2:9" ht="14.25" customHeight="1">
      <c r="B122" s="2001"/>
      <c r="C122" s="1502" t="s">
        <v>2308</v>
      </c>
      <c r="D122" s="1502"/>
      <c r="E122" s="1502"/>
      <c r="F122" s="1502"/>
      <c r="G122" s="1502"/>
      <c r="H122" s="1502"/>
      <c r="I122" s="1516"/>
    </row>
    <row r="123" spans="2:9" ht="14.25" customHeight="1">
      <c r="B123" s="2001"/>
      <c r="C123" s="1502"/>
      <c r="D123" s="1502"/>
      <c r="E123" s="1502"/>
      <c r="F123" s="1502"/>
      <c r="G123" s="1502"/>
      <c r="H123" s="1502"/>
      <c r="I123" s="1516"/>
    </row>
    <row r="124" spans="2:9" ht="14.25" customHeight="1">
      <c r="B124" s="2001"/>
      <c r="C124" s="1502"/>
      <c r="D124" s="1502"/>
      <c r="E124" s="1502"/>
      <c r="F124" s="1502"/>
      <c r="G124" s="1502"/>
      <c r="H124" s="1502"/>
      <c r="I124" s="1505"/>
    </row>
    <row r="125" spans="2:9" ht="14.25" customHeight="1">
      <c r="B125" s="2001"/>
      <c r="C125" s="1612"/>
      <c r="D125" s="1503"/>
      <c r="E125" s="1503"/>
      <c r="F125" s="1503"/>
      <c r="G125" s="1503"/>
      <c r="H125" s="1503"/>
      <c r="I125" s="1507"/>
    </row>
    <row r="126" spans="2:9" ht="14.25" customHeight="1">
      <c r="B126" s="1993" t="s">
        <v>1743</v>
      </c>
      <c r="C126" s="1614"/>
      <c r="D126" s="1610"/>
      <c r="E126" s="1610"/>
      <c r="F126" s="1610"/>
      <c r="G126" s="1610"/>
      <c r="H126" s="1522"/>
      <c r="I126" s="1523"/>
    </row>
    <row r="127" spans="2:9" ht="14.25" customHeight="1">
      <c r="B127" s="1980"/>
      <c r="C127" s="1502" t="s">
        <v>2309</v>
      </c>
      <c r="D127" s="1502"/>
      <c r="E127" s="1502"/>
      <c r="F127" s="1502"/>
      <c r="G127" s="1502"/>
      <c r="H127" s="1524"/>
      <c r="I127" s="1525"/>
    </row>
    <row r="128" spans="2:9" ht="14.25" customHeight="1">
      <c r="B128" s="2000"/>
      <c r="C128" s="1503"/>
      <c r="D128" s="1503"/>
      <c r="E128" s="1503"/>
      <c r="F128" s="1503"/>
      <c r="G128" s="1503"/>
      <c r="H128" s="1527"/>
      <c r="I128" s="1528"/>
    </row>
    <row r="129" spans="2:9" ht="14.25" customHeight="1">
      <c r="B129" s="1489"/>
      <c r="C129" s="1502" t="s">
        <v>2246</v>
      </c>
      <c r="D129" s="1610"/>
      <c r="E129" s="1610"/>
      <c r="F129" s="1610"/>
      <c r="G129" s="1610"/>
      <c r="H129" s="1610"/>
      <c r="I129" s="1629"/>
    </row>
    <row r="130" spans="2:9" ht="14.25" customHeight="1">
      <c r="B130" s="1489"/>
      <c r="C130" s="1502" t="s">
        <v>2138</v>
      </c>
      <c r="D130" s="1502"/>
      <c r="E130" s="1502"/>
      <c r="F130" s="1502"/>
      <c r="G130" s="1502"/>
      <c r="H130" s="1502"/>
      <c r="I130" s="1630"/>
    </row>
    <row r="131" spans="2:9" ht="14.25" customHeight="1">
      <c r="B131" s="1489"/>
      <c r="C131" s="1502" t="s">
        <v>2139</v>
      </c>
      <c r="D131" s="1502"/>
      <c r="E131" s="1502"/>
      <c r="F131" s="1502"/>
      <c r="G131" s="1502"/>
      <c r="H131" s="1502"/>
      <c r="I131" s="1630"/>
    </row>
    <row r="132" spans="2:9" ht="14.25" customHeight="1">
      <c r="B132" s="1489"/>
      <c r="C132" s="1558"/>
      <c r="D132" s="1502"/>
      <c r="E132" s="1502"/>
      <c r="F132" s="1502"/>
      <c r="G132" s="1502"/>
      <c r="H132" s="1502"/>
      <c r="I132" s="1630"/>
    </row>
    <row r="133" spans="2:9" ht="14.25" customHeight="1">
      <c r="B133" s="1980" t="s">
        <v>1635</v>
      </c>
      <c r="C133" s="1558" t="s">
        <v>1841</v>
      </c>
      <c r="D133" s="1502"/>
      <c r="E133" s="1502"/>
      <c r="F133" s="1502"/>
      <c r="G133" s="1502"/>
      <c r="H133" s="1502"/>
      <c r="I133" s="1630"/>
    </row>
    <row r="134" spans="2:9" ht="14.25" customHeight="1">
      <c r="B134" s="1980"/>
      <c r="C134" s="1611"/>
      <c r="D134" s="1502"/>
      <c r="E134" s="1502"/>
      <c r="F134" s="1502"/>
      <c r="G134" s="1502"/>
      <c r="H134" s="1502"/>
      <c r="I134" s="1630"/>
    </row>
    <row r="135" spans="2:9" ht="14.25" customHeight="1">
      <c r="B135" s="2000"/>
      <c r="C135" s="1612"/>
      <c r="D135" s="1503"/>
      <c r="E135" s="1503"/>
      <c r="F135" s="1503"/>
      <c r="G135" s="1503"/>
      <c r="H135" s="1503"/>
      <c r="I135" s="1631"/>
    </row>
    <row r="136" spans="2:9" ht="14.25" customHeight="1">
      <c r="B136" s="1980" t="s">
        <v>1652</v>
      </c>
      <c r="C136" s="1502" t="s">
        <v>2248</v>
      </c>
      <c r="D136" s="1610"/>
      <c r="E136" s="1610"/>
      <c r="F136" s="1610"/>
      <c r="G136" s="1610"/>
      <c r="H136" s="1500"/>
      <c r="I136" s="1508"/>
    </row>
    <row r="137" spans="2:9" ht="14.25" customHeight="1">
      <c r="B137" s="1980"/>
      <c r="C137" s="1502" t="s">
        <v>1792</v>
      </c>
      <c r="D137" s="1502"/>
      <c r="E137" s="1502"/>
      <c r="F137" s="1502"/>
      <c r="G137" s="1502"/>
      <c r="H137" s="121"/>
      <c r="I137" s="1509"/>
    </row>
    <row r="138" spans="2:9" ht="14.25" customHeight="1">
      <c r="B138" s="1980"/>
      <c r="C138" s="1502" t="s">
        <v>2249</v>
      </c>
      <c r="D138" s="1502"/>
      <c r="E138" s="1502"/>
      <c r="F138" s="1502"/>
      <c r="G138" s="1502"/>
      <c r="H138" s="121"/>
      <c r="I138" s="1509"/>
    </row>
    <row r="139" spans="2:9" ht="14.25" customHeight="1">
      <c r="B139" s="1980"/>
      <c r="C139" s="1502" t="s">
        <v>2250</v>
      </c>
      <c r="D139" s="1502"/>
      <c r="E139" s="1502"/>
      <c r="F139" s="1502"/>
      <c r="G139" s="1502"/>
      <c r="H139" s="121"/>
      <c r="I139" s="1509"/>
    </row>
    <row r="140" spans="2:9" ht="14.25" customHeight="1">
      <c r="B140" s="1980"/>
      <c r="C140" s="1502" t="s">
        <v>2251</v>
      </c>
      <c r="D140" s="1502"/>
      <c r="E140" s="1502"/>
      <c r="F140" s="1502"/>
      <c r="G140" s="1502"/>
      <c r="H140" s="121"/>
      <c r="I140" s="1509"/>
    </row>
    <row r="141" spans="2:9" ht="14.25" customHeight="1">
      <c r="B141" s="1980"/>
      <c r="C141" s="1502" t="s">
        <v>2252</v>
      </c>
      <c r="D141" s="1502"/>
      <c r="E141" s="1502"/>
      <c r="F141" s="1502"/>
      <c r="G141" s="1502"/>
      <c r="H141" s="121"/>
      <c r="I141" s="1509"/>
    </row>
    <row r="142" spans="2:9" ht="14.25" customHeight="1">
      <c r="B142" s="1980"/>
      <c r="C142" s="1502" t="s">
        <v>2253</v>
      </c>
      <c r="D142" s="1502"/>
      <c r="E142" s="1502"/>
      <c r="F142" s="1502"/>
      <c r="G142" s="1502"/>
      <c r="H142" s="121"/>
      <c r="I142" s="1509"/>
    </row>
    <row r="143" spans="2:9" ht="14.25" customHeight="1">
      <c r="B143" s="1980"/>
      <c r="C143" s="1502" t="s">
        <v>2254</v>
      </c>
      <c r="D143" s="1502"/>
      <c r="E143" s="1502"/>
      <c r="F143" s="1502"/>
      <c r="G143" s="1502"/>
      <c r="H143" s="121"/>
      <c r="I143" s="1509"/>
    </row>
    <row r="144" spans="2:9" ht="14.25" customHeight="1">
      <c r="B144" s="1980"/>
      <c r="C144" s="1502" t="s">
        <v>2255</v>
      </c>
      <c r="D144" s="1502"/>
      <c r="E144" s="1502"/>
      <c r="F144" s="1502"/>
      <c r="G144" s="1502"/>
      <c r="H144" s="121"/>
      <c r="I144" s="1509"/>
    </row>
    <row r="145" spans="2:9" ht="14.25" customHeight="1">
      <c r="B145" s="2000"/>
      <c r="C145" s="1503"/>
      <c r="D145" s="1092"/>
      <c r="E145" s="1092"/>
      <c r="F145" s="1092"/>
      <c r="G145" s="1092"/>
      <c r="H145" s="1092"/>
      <c r="I145" s="1510"/>
    </row>
    <row r="146" spans="2:9" ht="14.25" customHeight="1">
      <c r="B146" s="1980" t="s">
        <v>1669</v>
      </c>
      <c r="C146" s="1502" t="s">
        <v>1692</v>
      </c>
      <c r="D146" s="1610"/>
      <c r="E146" s="1610"/>
      <c r="F146" s="1610"/>
      <c r="G146" s="1610"/>
      <c r="H146" s="1500"/>
      <c r="I146" s="1508"/>
    </row>
    <row r="147" spans="2:9" ht="14.25" customHeight="1">
      <c r="B147" s="1980"/>
      <c r="C147" s="1502" t="s">
        <v>2256</v>
      </c>
      <c r="D147" s="1502"/>
      <c r="E147" s="1502"/>
      <c r="F147" s="1502"/>
      <c r="G147" s="1502"/>
      <c r="H147" s="121"/>
      <c r="I147" s="1509"/>
    </row>
    <row r="148" spans="2:9" ht="14.25" customHeight="1">
      <c r="B148" s="1980"/>
      <c r="C148" s="1502" t="s">
        <v>2257</v>
      </c>
      <c r="D148" s="1502"/>
      <c r="E148" s="1502"/>
      <c r="F148" s="1502"/>
      <c r="G148" s="1502"/>
      <c r="H148" s="121"/>
      <c r="I148" s="1509"/>
    </row>
    <row r="149" spans="2:9" ht="14.25" customHeight="1">
      <c r="B149" s="1980"/>
      <c r="C149" s="1502" t="s">
        <v>2258</v>
      </c>
      <c r="D149" s="1502"/>
      <c r="E149" s="1502"/>
      <c r="F149" s="1502"/>
      <c r="G149" s="1502"/>
      <c r="H149" s="121"/>
      <c r="I149" s="1509"/>
    </row>
    <row r="150" spans="2:9" ht="14.25" customHeight="1">
      <c r="B150" s="1980"/>
      <c r="C150" s="1502" t="s">
        <v>2259</v>
      </c>
      <c r="D150" s="1502"/>
      <c r="E150" s="1502"/>
      <c r="F150" s="1502"/>
      <c r="G150" s="1502"/>
      <c r="H150" s="121"/>
      <c r="I150" s="1509"/>
    </row>
    <row r="151" spans="2:9" ht="14.25" customHeight="1">
      <c r="B151" s="1980"/>
      <c r="C151" s="1502" t="s">
        <v>2260</v>
      </c>
      <c r="D151" s="1502"/>
      <c r="E151" s="1502"/>
      <c r="F151" s="1502"/>
      <c r="G151" s="1502"/>
      <c r="H151" s="121"/>
      <c r="I151" s="1509"/>
    </row>
    <row r="152" spans="2:9" ht="14.25" customHeight="1">
      <c r="B152" s="1980"/>
      <c r="C152" s="1502" t="s">
        <v>2261</v>
      </c>
      <c r="D152" s="1502"/>
      <c r="E152" s="1502"/>
      <c r="F152" s="1502"/>
      <c r="G152" s="1502"/>
      <c r="H152" s="121"/>
      <c r="I152" s="1509"/>
    </row>
    <row r="153" spans="2:9" ht="14.25" customHeight="1">
      <c r="B153" s="2000"/>
      <c r="C153" s="1502" t="s">
        <v>2262</v>
      </c>
      <c r="D153" s="1503"/>
      <c r="E153" s="1503"/>
      <c r="F153" s="1503"/>
      <c r="G153" s="1503"/>
      <c r="H153" s="1092"/>
      <c r="I153" s="1510"/>
    </row>
    <row r="154" spans="2:9" ht="268.5" customHeight="1">
      <c r="B154" s="1980" t="s">
        <v>1693</v>
      </c>
      <c r="C154" s="2029" t="s">
        <v>2310</v>
      </c>
      <c r="D154" s="2030"/>
      <c r="E154" s="2030"/>
      <c r="F154" s="2030"/>
      <c r="G154" s="2030"/>
      <c r="H154" s="2030"/>
      <c r="I154" s="2133"/>
    </row>
    <row r="155" spans="2:9" ht="130.5" customHeight="1">
      <c r="B155" s="1980"/>
      <c r="C155" s="2031"/>
      <c r="D155" s="2032"/>
      <c r="E155" s="2032"/>
      <c r="F155" s="2032"/>
      <c r="G155" s="2032"/>
      <c r="H155" s="2032"/>
      <c r="I155" s="2134"/>
    </row>
    <row r="156" spans="2:9" ht="153" customHeight="1">
      <c r="B156" s="1980"/>
      <c r="C156" s="2031"/>
      <c r="D156" s="2032"/>
      <c r="E156" s="2032"/>
      <c r="F156" s="2032"/>
      <c r="G156" s="2032"/>
      <c r="H156" s="2032"/>
      <c r="I156" s="2134"/>
    </row>
    <row r="157" spans="2:9" ht="315" customHeight="1">
      <c r="B157" s="1980"/>
      <c r="C157" s="2031"/>
      <c r="D157" s="2032"/>
      <c r="E157" s="2032"/>
      <c r="F157" s="2032"/>
      <c r="G157" s="2032"/>
      <c r="H157" s="2032"/>
      <c r="I157" s="2134"/>
    </row>
    <row r="158" spans="2:9" ht="14.25" customHeight="1">
      <c r="B158" s="1980"/>
      <c r="C158" s="2031"/>
      <c r="D158" s="2032"/>
      <c r="E158" s="2032"/>
      <c r="F158" s="2032"/>
      <c r="G158" s="2032"/>
      <c r="H158" s="2032"/>
      <c r="I158" s="2134"/>
    </row>
    <row r="159" spans="2:9" ht="14.25" customHeight="1">
      <c r="B159" s="1980"/>
      <c r="C159" s="2031"/>
      <c r="D159" s="2032"/>
      <c r="E159" s="2032"/>
      <c r="F159" s="2032"/>
      <c r="G159" s="2032"/>
      <c r="H159" s="2032"/>
      <c r="I159" s="2134"/>
    </row>
    <row r="160" spans="2:9" ht="14.25" customHeight="1">
      <c r="B160" s="1980"/>
      <c r="C160" s="2031"/>
      <c r="D160" s="2032"/>
      <c r="E160" s="2032"/>
      <c r="F160" s="2032"/>
      <c r="G160" s="2032"/>
      <c r="H160" s="2032"/>
      <c r="I160" s="2134"/>
    </row>
    <row r="161" spans="2:9" ht="14.25" customHeight="1">
      <c r="B161" s="1980"/>
      <c r="C161" s="2031"/>
      <c r="D161" s="2032"/>
      <c r="E161" s="2032"/>
      <c r="F161" s="2032"/>
      <c r="G161" s="2032"/>
      <c r="H161" s="2032"/>
      <c r="I161" s="2134"/>
    </row>
    <row r="162" spans="2:9" ht="14.25" customHeight="1">
      <c r="B162" s="1980"/>
      <c r="C162" s="2031"/>
      <c r="D162" s="2032"/>
      <c r="E162" s="2032"/>
      <c r="F162" s="2032"/>
      <c r="G162" s="2032"/>
      <c r="H162" s="2032"/>
      <c r="I162" s="2134"/>
    </row>
    <row r="163" spans="2:9" s="120" customFormat="1" ht="16.5" customHeight="1">
      <c r="B163" s="2000"/>
      <c r="C163" s="2033"/>
      <c r="D163" s="2034"/>
      <c r="E163" s="2034"/>
      <c r="F163" s="2034"/>
      <c r="G163" s="2034"/>
      <c r="H163" s="2034"/>
      <c r="I163" s="2135"/>
    </row>
    <row r="164" spans="2:9" ht="19.5" customHeight="1">
      <c r="B164" s="871" t="s">
        <v>1749</v>
      </c>
      <c r="C164" s="820"/>
      <c r="D164" s="820"/>
      <c r="E164" s="820"/>
      <c r="F164" s="820"/>
      <c r="G164" s="821"/>
      <c r="H164" s="821"/>
      <c r="I164" s="822"/>
    </row>
    <row r="165" spans="2:9" ht="19.5" customHeight="1">
      <c r="B165" s="1993" t="s">
        <v>1634</v>
      </c>
      <c r="C165" s="2006" t="s">
        <v>2311</v>
      </c>
      <c r="D165" s="2007"/>
      <c r="E165" s="2007"/>
      <c r="F165" s="2007"/>
      <c r="G165" s="2007"/>
      <c r="H165" s="2007"/>
      <c r="I165" s="2078"/>
    </row>
    <row r="166" spans="2:9" ht="19.5" customHeight="1">
      <c r="B166" s="1980"/>
      <c r="C166" s="2008"/>
      <c r="D166" s="2009"/>
      <c r="E166" s="2009"/>
      <c r="F166" s="2009"/>
      <c r="G166" s="2009"/>
      <c r="H166" s="2009"/>
      <c r="I166" s="2079"/>
    </row>
    <row r="167" spans="2:9" ht="19.5" customHeight="1">
      <c r="B167" s="1980"/>
      <c r="C167" s="2008"/>
      <c r="D167" s="2009"/>
      <c r="E167" s="2009"/>
      <c r="F167" s="2009"/>
      <c r="G167" s="2009"/>
      <c r="H167" s="2009"/>
      <c r="I167" s="2079"/>
    </row>
    <row r="168" spans="2:9" ht="19.5" customHeight="1">
      <c r="B168" s="1980"/>
      <c r="C168" s="2008"/>
      <c r="D168" s="2009"/>
      <c r="E168" s="2009"/>
      <c r="F168" s="2009"/>
      <c r="G168" s="2009"/>
      <c r="H168" s="2009"/>
      <c r="I168" s="2079"/>
    </row>
    <row r="169" spans="2:9" ht="81.75" customHeight="1">
      <c r="B169" s="1980"/>
      <c r="C169" s="2008"/>
      <c r="D169" s="2009"/>
      <c r="E169" s="2009"/>
      <c r="F169" s="2009"/>
      <c r="G169" s="2009"/>
      <c r="H169" s="2009"/>
      <c r="I169" s="2079"/>
    </row>
    <row r="170" spans="2:9" ht="19.5" customHeight="1">
      <c r="B170" s="2000"/>
      <c r="C170" s="2011"/>
      <c r="D170" s="2012"/>
      <c r="E170" s="2012"/>
      <c r="F170" s="2012"/>
      <c r="G170" s="2012"/>
      <c r="H170" s="2012"/>
      <c r="I170" s="2080"/>
    </row>
    <row r="171" spans="2:9" ht="19.5" customHeight="1">
      <c r="B171" s="1980" t="s">
        <v>1717</v>
      </c>
      <c r="C171" s="2029" t="s">
        <v>2312</v>
      </c>
      <c r="D171" s="2030"/>
      <c r="E171" s="2030"/>
      <c r="F171" s="2030"/>
      <c r="G171" s="2030"/>
      <c r="H171" s="2030"/>
      <c r="I171" s="2133"/>
    </row>
    <row r="172" spans="2:9" ht="19.5" customHeight="1">
      <c r="B172" s="1980"/>
      <c r="C172" s="2031"/>
      <c r="D172" s="2032"/>
      <c r="E172" s="2032"/>
      <c r="F172" s="2032"/>
      <c r="G172" s="2032"/>
      <c r="H172" s="2032"/>
      <c r="I172" s="2134"/>
    </row>
    <row r="173" spans="2:9" ht="114.75" customHeight="1">
      <c r="B173" s="1980"/>
      <c r="C173" s="2031"/>
      <c r="D173" s="2032"/>
      <c r="E173" s="2032"/>
      <c r="F173" s="2032"/>
      <c r="G173" s="2032"/>
      <c r="H173" s="2032"/>
      <c r="I173" s="2134"/>
    </row>
    <row r="174" spans="2:9" ht="51.75" customHeight="1">
      <c r="B174" s="1980"/>
      <c r="C174" s="2031"/>
      <c r="D174" s="2032"/>
      <c r="E174" s="2032"/>
      <c r="F174" s="2032"/>
      <c r="G174" s="2032"/>
      <c r="H174" s="2032"/>
      <c r="I174" s="2134"/>
    </row>
    <row r="175" spans="2:9" ht="19.5" customHeight="1">
      <c r="B175" s="2000"/>
      <c r="C175" s="2033"/>
      <c r="D175" s="2034"/>
      <c r="E175" s="2034"/>
      <c r="F175" s="2034"/>
      <c r="G175" s="2034"/>
      <c r="H175" s="2034"/>
      <c r="I175" s="2135"/>
    </row>
    <row r="176" spans="2:9" ht="48.75" customHeight="1">
      <c r="B176" s="2056" t="s">
        <v>1721</v>
      </c>
      <c r="C176" s="2006" t="s">
        <v>2313</v>
      </c>
      <c r="D176" s="2016"/>
      <c r="E176" s="2016"/>
      <c r="F176" s="2016"/>
      <c r="G176" s="2016"/>
      <c r="H176" s="2016"/>
      <c r="I176" s="1500"/>
    </row>
    <row r="177" spans="2:9" ht="19.5" customHeight="1">
      <c r="B177" s="2001"/>
      <c r="C177" s="2017"/>
      <c r="D177" s="2018"/>
      <c r="E177" s="2018"/>
      <c r="F177" s="2018"/>
      <c r="G177" s="2018"/>
      <c r="H177" s="2018"/>
      <c r="I177" s="121"/>
    </row>
    <row r="178" spans="2:9" ht="19.5" customHeight="1">
      <c r="B178" s="2001"/>
      <c r="C178" s="2017"/>
      <c r="D178" s="2018"/>
      <c r="E178" s="2018"/>
      <c r="F178" s="2018"/>
      <c r="G178" s="2018"/>
      <c r="H178" s="2018"/>
      <c r="I178" s="121"/>
    </row>
    <row r="179" spans="2:9" ht="19.5" customHeight="1">
      <c r="B179" s="2001"/>
      <c r="C179" s="2017"/>
      <c r="D179" s="2018"/>
      <c r="E179" s="2018"/>
      <c r="F179" s="2018"/>
      <c r="G179" s="2018"/>
      <c r="H179" s="2018"/>
      <c r="I179" s="121"/>
    </row>
    <row r="180" spans="2:9" ht="19.5" customHeight="1">
      <c r="B180" s="2002"/>
      <c r="C180" s="2019"/>
      <c r="D180" s="2020"/>
      <c r="E180" s="2020"/>
      <c r="F180" s="2020"/>
      <c r="G180" s="2020"/>
      <c r="H180" s="2020"/>
      <c r="I180" s="1092"/>
    </row>
    <row r="181" spans="2:9" ht="19.5" customHeight="1">
      <c r="B181" s="2044" t="s">
        <v>1743</v>
      </c>
      <c r="C181" s="2006" t="s">
        <v>2314</v>
      </c>
      <c r="D181" s="2103"/>
      <c r="E181" s="2103"/>
      <c r="F181" s="2103"/>
      <c r="G181" s="2103"/>
      <c r="H181" s="2103"/>
      <c r="I181" s="2104"/>
    </row>
    <row r="182" spans="2:9" ht="19.5" customHeight="1">
      <c r="B182" s="2044"/>
      <c r="C182" s="2105"/>
      <c r="D182" s="2106"/>
      <c r="E182" s="2106"/>
      <c r="F182" s="2106"/>
      <c r="G182" s="2106"/>
      <c r="H182" s="2106"/>
      <c r="I182" s="2107"/>
    </row>
    <row r="183" spans="2:9" ht="19.5" customHeight="1">
      <c r="B183" s="2045"/>
      <c r="C183" s="2105"/>
      <c r="D183" s="2106"/>
      <c r="E183" s="2106"/>
      <c r="F183" s="2106"/>
      <c r="G183" s="2106"/>
      <c r="H183" s="2106"/>
      <c r="I183" s="2107"/>
    </row>
    <row r="184" spans="2:9" ht="19.5" customHeight="1">
      <c r="B184" s="2046"/>
      <c r="C184" s="2108"/>
      <c r="D184" s="2109"/>
      <c r="E184" s="2109"/>
      <c r="F184" s="2109"/>
      <c r="G184" s="2109"/>
      <c r="H184" s="2109"/>
      <c r="I184" s="2110"/>
    </row>
    <row r="185" spans="2:9" ht="19.5" customHeight="1">
      <c r="B185" s="1980" t="s">
        <v>1635</v>
      </c>
      <c r="C185" s="2006" t="s">
        <v>2315</v>
      </c>
      <c r="D185" s="2007"/>
      <c r="E185" s="2007"/>
      <c r="F185" s="2007"/>
      <c r="G185" s="2007"/>
      <c r="H185" s="2007"/>
      <c r="I185" s="2078"/>
    </row>
    <row r="186" spans="2:9" ht="19.5" customHeight="1">
      <c r="B186" s="1980"/>
      <c r="C186" s="2008"/>
      <c r="D186" s="2009"/>
      <c r="E186" s="2009"/>
      <c r="F186" s="2009"/>
      <c r="G186" s="2009"/>
      <c r="H186" s="2009"/>
      <c r="I186" s="2079"/>
    </row>
    <row r="187" spans="2:9" ht="19.5" customHeight="1">
      <c r="B187" s="1980"/>
      <c r="C187" s="2008"/>
      <c r="D187" s="2009"/>
      <c r="E187" s="2009"/>
      <c r="F187" s="2009"/>
      <c r="G187" s="2009"/>
      <c r="H187" s="2009"/>
      <c r="I187" s="2079"/>
    </row>
    <row r="188" spans="2:9" ht="19.5" customHeight="1">
      <c r="B188" s="1980"/>
      <c r="C188" s="2008"/>
      <c r="D188" s="2009"/>
      <c r="E188" s="2009"/>
      <c r="F188" s="2009"/>
      <c r="G188" s="2009"/>
      <c r="H188" s="2009"/>
      <c r="I188" s="2079"/>
    </row>
    <row r="189" spans="2:9" ht="19.5" customHeight="1">
      <c r="B189" s="1980"/>
      <c r="C189" s="2008"/>
      <c r="D189" s="2009"/>
      <c r="E189" s="2009"/>
      <c r="F189" s="2009"/>
      <c r="G189" s="2009"/>
      <c r="H189" s="2009"/>
      <c r="I189" s="2079"/>
    </row>
    <row r="190" spans="2:9" ht="19.5" customHeight="1">
      <c r="B190" s="1980"/>
      <c r="C190" s="2008"/>
      <c r="D190" s="2009"/>
      <c r="E190" s="2009"/>
      <c r="F190" s="2009"/>
      <c r="G190" s="2009"/>
      <c r="H190" s="2009"/>
      <c r="I190" s="2079"/>
    </row>
    <row r="191" spans="2:9" ht="19.5" customHeight="1">
      <c r="B191" s="1980"/>
      <c r="C191" s="2008"/>
      <c r="D191" s="2009"/>
      <c r="E191" s="2009"/>
      <c r="F191" s="2009"/>
      <c r="G191" s="2009"/>
      <c r="H191" s="2009"/>
      <c r="I191" s="2079"/>
    </row>
    <row r="192" spans="2:9" ht="19.5" customHeight="1">
      <c r="B192" s="1980"/>
      <c r="C192" s="2011"/>
      <c r="D192" s="2012"/>
      <c r="E192" s="2012"/>
      <c r="F192" s="2012"/>
      <c r="G192" s="2012"/>
      <c r="H192" s="2012"/>
      <c r="I192" s="2080"/>
    </row>
    <row r="193" spans="2:9" ht="19.5" customHeight="1">
      <c r="B193" s="1992" t="s">
        <v>1669</v>
      </c>
      <c r="C193" s="2083" t="s">
        <v>2316</v>
      </c>
      <c r="D193" s="2084"/>
      <c r="E193" s="2084"/>
      <c r="F193" s="2084"/>
      <c r="G193" s="2084"/>
      <c r="H193" s="2084"/>
      <c r="I193" s="2085"/>
    </row>
    <row r="194" spans="2:9" ht="19.5" customHeight="1">
      <c r="B194" s="1992"/>
      <c r="C194" s="2082"/>
      <c r="D194" s="2086"/>
      <c r="E194" s="2086"/>
      <c r="F194" s="2086"/>
      <c r="G194" s="2086"/>
      <c r="H194" s="2086"/>
      <c r="I194" s="2087"/>
    </row>
    <row r="195" spans="2:9" ht="19.5" customHeight="1">
      <c r="B195" s="1992"/>
      <c r="C195" s="2082"/>
      <c r="D195" s="2086"/>
      <c r="E195" s="2086"/>
      <c r="F195" s="2086"/>
      <c r="G195" s="2086"/>
      <c r="H195" s="2086"/>
      <c r="I195" s="2087"/>
    </row>
    <row r="196" spans="2:9" ht="67.5" customHeight="1">
      <c r="B196" s="1992"/>
      <c r="C196" s="2082"/>
      <c r="D196" s="2086"/>
      <c r="E196" s="2086"/>
      <c r="F196" s="2086"/>
      <c r="G196" s="2086"/>
      <c r="H196" s="2086"/>
      <c r="I196" s="2087"/>
    </row>
    <row r="197" spans="2:9" ht="87" customHeight="1">
      <c r="B197" s="1992"/>
      <c r="C197" s="2082"/>
      <c r="D197" s="2086"/>
      <c r="E197" s="2086"/>
      <c r="F197" s="2086"/>
      <c r="G197" s="2086"/>
      <c r="H197" s="2086"/>
      <c r="I197" s="2087"/>
    </row>
    <row r="198" spans="2:9" ht="19.5" customHeight="1">
      <c r="B198" s="1992"/>
      <c r="C198" s="2082"/>
      <c r="D198" s="2086"/>
      <c r="E198" s="2086"/>
      <c r="F198" s="2086"/>
      <c r="G198" s="2086"/>
      <c r="H198" s="2086"/>
      <c r="I198" s="2087"/>
    </row>
    <row r="199" spans="2:9" ht="19.5" customHeight="1">
      <c r="B199" s="1992"/>
      <c r="C199" s="2082"/>
      <c r="D199" s="2086"/>
      <c r="E199" s="2086"/>
      <c r="F199" s="2086"/>
      <c r="G199" s="2086"/>
      <c r="H199" s="2086"/>
      <c r="I199" s="2087"/>
    </row>
    <row r="200" spans="2:9" ht="19.5" customHeight="1">
      <c r="B200" s="1992"/>
      <c r="C200" s="2082"/>
      <c r="D200" s="2086"/>
      <c r="E200" s="2086"/>
      <c r="F200" s="2086"/>
      <c r="G200" s="2086"/>
      <c r="H200" s="2086"/>
      <c r="I200" s="2087"/>
    </row>
    <row r="201" spans="2:9" ht="19.5" customHeight="1">
      <c r="B201" s="1992"/>
      <c r="C201" s="2088"/>
      <c r="D201" s="2089"/>
      <c r="E201" s="2089"/>
      <c r="F201" s="2089"/>
      <c r="G201" s="2089"/>
      <c r="H201" s="2089"/>
      <c r="I201" s="2090"/>
    </row>
    <row r="202" spans="2:9" ht="19.5" customHeight="1">
      <c r="B202" s="1980" t="s">
        <v>1652</v>
      </c>
      <c r="C202" s="2017" t="s">
        <v>2317</v>
      </c>
      <c r="D202" s="2009"/>
      <c r="E202" s="2009"/>
      <c r="F202" s="2009"/>
      <c r="G202" s="2009"/>
      <c r="H202" s="2009"/>
      <c r="I202" s="2079"/>
    </row>
    <row r="203" spans="2:9" ht="19.5" customHeight="1">
      <c r="B203" s="1980"/>
      <c r="C203" s="2008"/>
      <c r="D203" s="2009"/>
      <c r="E203" s="2009"/>
      <c r="F203" s="2009"/>
      <c r="G203" s="2009"/>
      <c r="H203" s="2009"/>
      <c r="I203" s="2079"/>
    </row>
    <row r="204" spans="2:9" ht="19.5" customHeight="1">
      <c r="B204" s="1980"/>
      <c r="C204" s="2008"/>
      <c r="D204" s="2009"/>
      <c r="E204" s="2009"/>
      <c r="F204" s="2009"/>
      <c r="G204" s="2009"/>
      <c r="H204" s="2009"/>
      <c r="I204" s="2079"/>
    </row>
    <row r="205" spans="2:9" ht="19.5" customHeight="1">
      <c r="B205" s="1980"/>
      <c r="C205" s="2008"/>
      <c r="D205" s="2009"/>
      <c r="E205" s="2009"/>
      <c r="F205" s="2009"/>
      <c r="G205" s="2009"/>
      <c r="H205" s="2009"/>
      <c r="I205" s="2079"/>
    </row>
    <row r="206" spans="2:9" ht="19.5" customHeight="1">
      <c r="B206" s="1980"/>
      <c r="C206" s="2008"/>
      <c r="D206" s="2009"/>
      <c r="E206" s="2009"/>
      <c r="F206" s="2009"/>
      <c r="G206" s="2009"/>
      <c r="H206" s="2009"/>
      <c r="I206" s="2079"/>
    </row>
    <row r="207" spans="2:9" ht="19.5" customHeight="1">
      <c r="B207" s="1980"/>
      <c r="C207" s="2008"/>
      <c r="D207" s="2009"/>
      <c r="E207" s="2009"/>
      <c r="F207" s="2009"/>
      <c r="G207" s="2009"/>
      <c r="H207" s="2009"/>
      <c r="I207" s="2079"/>
    </row>
    <row r="208" spans="2:9" ht="19.5" customHeight="1">
      <c r="B208" s="1980"/>
      <c r="C208" s="2008"/>
      <c r="D208" s="2009"/>
      <c r="E208" s="2009"/>
      <c r="F208" s="2009"/>
      <c r="G208" s="2009"/>
      <c r="H208" s="2009"/>
      <c r="I208" s="2079"/>
    </row>
    <row r="209" spans="2:9" ht="19.5" customHeight="1">
      <c r="B209" s="1980"/>
      <c r="C209" s="2008"/>
      <c r="D209" s="2009"/>
      <c r="E209" s="2009"/>
      <c r="F209" s="2009"/>
      <c r="G209" s="2009"/>
      <c r="H209" s="2009"/>
      <c r="I209" s="2079"/>
    </row>
    <row r="210" spans="2:9" ht="19.5" customHeight="1">
      <c r="B210" s="1980"/>
      <c r="C210" s="2008"/>
      <c r="D210" s="2009"/>
      <c r="E210" s="2009"/>
      <c r="F210" s="2009"/>
      <c r="G210" s="2009"/>
      <c r="H210" s="2009"/>
      <c r="I210" s="2079"/>
    </row>
    <row r="211" spans="2:9" ht="19.5" customHeight="1">
      <c r="B211" s="2000"/>
      <c r="C211" s="2011"/>
      <c r="D211" s="2012"/>
      <c r="E211" s="2012"/>
      <c r="F211" s="2012"/>
      <c r="G211" s="2012"/>
      <c r="H211" s="2012"/>
      <c r="I211" s="2080"/>
    </row>
    <row r="212" spans="2:9" ht="14.25" customHeight="1">
      <c r="B212" s="1980" t="s">
        <v>1693</v>
      </c>
      <c r="C212" s="2111" t="s">
        <v>2318</v>
      </c>
      <c r="D212" s="2112"/>
      <c r="E212" s="2112"/>
      <c r="F212" s="2112"/>
      <c r="G212" s="2112"/>
      <c r="H212" s="2112"/>
      <c r="I212" s="2113"/>
    </row>
    <row r="213" spans="2:9" ht="14.25" customHeight="1">
      <c r="B213" s="1980"/>
      <c r="C213" s="2022"/>
      <c r="D213" s="1865"/>
      <c r="E213" s="1865"/>
      <c r="F213" s="1865"/>
      <c r="G213" s="1865"/>
      <c r="H213" s="1865"/>
      <c r="I213" s="2114"/>
    </row>
    <row r="214" spans="2:9" ht="69" customHeight="1">
      <c r="B214" s="1980"/>
      <c r="C214" s="2022"/>
      <c r="D214" s="1865"/>
      <c r="E214" s="1865"/>
      <c r="F214" s="1865"/>
      <c r="G214" s="1865"/>
      <c r="H214" s="1865"/>
      <c r="I214" s="2114"/>
    </row>
    <row r="215" spans="2:9" ht="195" customHeight="1">
      <c r="B215" s="1980"/>
      <c r="C215" s="2022"/>
      <c r="D215" s="1865"/>
      <c r="E215" s="1865"/>
      <c r="F215" s="1865"/>
      <c r="G215" s="1865"/>
      <c r="H215" s="1865"/>
      <c r="I215" s="2114"/>
    </row>
    <row r="216" spans="2:9" ht="195" customHeight="1">
      <c r="B216" s="1980"/>
      <c r="C216" s="2022"/>
      <c r="D216" s="1865"/>
      <c r="E216" s="1865"/>
      <c r="F216" s="1865"/>
      <c r="G216" s="1865"/>
      <c r="H216" s="1865"/>
      <c r="I216" s="2114"/>
    </row>
    <row r="217" spans="2:9" ht="224.25" customHeight="1">
      <c r="B217" s="1980"/>
      <c r="C217" s="2022"/>
      <c r="D217" s="1865"/>
      <c r="E217" s="1865"/>
      <c r="F217" s="1865"/>
      <c r="G217" s="1865"/>
      <c r="H217" s="1865"/>
      <c r="I217" s="2114"/>
    </row>
    <row r="218" spans="2:9" ht="19.5" customHeight="1">
      <c r="B218" s="1980"/>
      <c r="C218" s="2022"/>
      <c r="D218" s="1865"/>
      <c r="E218" s="1865"/>
      <c r="F218" s="1865"/>
      <c r="G218" s="1865"/>
      <c r="H218" s="1865"/>
      <c r="I218" s="2114"/>
    </row>
    <row r="219" spans="2:9" ht="19.5" customHeight="1">
      <c r="B219" s="1980"/>
      <c r="C219" s="2022"/>
      <c r="D219" s="1865"/>
      <c r="E219" s="1865"/>
      <c r="F219" s="1865"/>
      <c r="G219" s="1865"/>
      <c r="H219" s="1865"/>
      <c r="I219" s="2114"/>
    </row>
    <row r="220" spans="2:9" ht="19.5" customHeight="1">
      <c r="B220" s="1980"/>
      <c r="C220" s="2022"/>
      <c r="D220" s="1865"/>
      <c r="E220" s="1865"/>
      <c r="F220" s="1865"/>
      <c r="G220" s="1865"/>
      <c r="H220" s="1865"/>
      <c r="I220" s="2114"/>
    </row>
    <row r="221" spans="2:9" ht="19.5" customHeight="1">
      <c r="B221" s="2000"/>
      <c r="C221" s="2115"/>
      <c r="D221" s="2116"/>
      <c r="E221" s="2116"/>
      <c r="F221" s="2116"/>
      <c r="G221" s="2116"/>
      <c r="H221" s="2116"/>
      <c r="I221" s="2117"/>
    </row>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56">
    <mergeCell ref="B202:B211"/>
    <mergeCell ref="C202:I211"/>
    <mergeCell ref="B212:B221"/>
    <mergeCell ref="C212:I221"/>
    <mergeCell ref="B181:B184"/>
    <mergeCell ref="C181:I184"/>
    <mergeCell ref="B185:B192"/>
    <mergeCell ref="C185:I192"/>
    <mergeCell ref="B193:B201"/>
    <mergeCell ref="C193:I201"/>
    <mergeCell ref="B176:B180"/>
    <mergeCell ref="C176:H180"/>
    <mergeCell ref="B113:B119"/>
    <mergeCell ref="B120:B125"/>
    <mergeCell ref="B126:B128"/>
    <mergeCell ref="B133:B135"/>
    <mergeCell ref="B136:B145"/>
    <mergeCell ref="B146:B153"/>
    <mergeCell ref="B154:B163"/>
    <mergeCell ref="B165:B170"/>
    <mergeCell ref="C165:I170"/>
    <mergeCell ref="B171:B175"/>
    <mergeCell ref="C171:I175"/>
    <mergeCell ref="C154:I163"/>
    <mergeCell ref="B108:B112"/>
    <mergeCell ref="B74:B76"/>
    <mergeCell ref="B77:B83"/>
    <mergeCell ref="C77:I82"/>
    <mergeCell ref="B84:B90"/>
    <mergeCell ref="C84:I90"/>
    <mergeCell ref="C91:I91"/>
    <mergeCell ref="B92:B97"/>
    <mergeCell ref="C92:I97"/>
    <mergeCell ref="B98:B106"/>
    <mergeCell ref="C98:I106"/>
    <mergeCell ref="B107:I107"/>
    <mergeCell ref="C108:H112"/>
    <mergeCell ref="B67:B73"/>
    <mergeCell ref="C67:I73"/>
    <mergeCell ref="F15:H15"/>
    <mergeCell ref="F17:I17"/>
    <mergeCell ref="B23:B24"/>
    <mergeCell ref="C23:C24"/>
    <mergeCell ref="D23:D24"/>
    <mergeCell ref="E23:E24"/>
    <mergeCell ref="B54:B60"/>
    <mergeCell ref="C54:I59"/>
    <mergeCell ref="B61:B66"/>
    <mergeCell ref="C61:I66"/>
    <mergeCell ref="B1:I1"/>
    <mergeCell ref="B7:E7"/>
    <mergeCell ref="F7:I7"/>
    <mergeCell ref="B11:B12"/>
    <mergeCell ref="C11:C12"/>
    <mergeCell ref="D11:D12"/>
    <mergeCell ref="E11:E12"/>
  </mergeCells>
  <pageMargins left="0.7" right="0.7" top="0.75" bottom="0.75" header="0" footer="0"/>
  <pageSetup paperSize="9" orientation="portrait"/>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71A17-ADD5-4F51-95BE-D118AA66771A}">
  <sheetPr codeName="Hoja200">
    <tabColor rgb="FFFFFF00"/>
    <pageSetUpPr fitToPage="1"/>
  </sheetPr>
  <dimension ref="B1:I1084"/>
  <sheetViews>
    <sheetView showGridLines="0" topLeftCell="A174" workbookViewId="0">
      <selection activeCell="E218" sqref="E218"/>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2319</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1908</v>
      </c>
      <c r="D8" s="141" t="s">
        <v>1908</v>
      </c>
      <c r="E8" s="141" t="s">
        <v>1908</v>
      </c>
      <c r="F8" s="13" t="s">
        <v>1638</v>
      </c>
      <c r="G8" s="8"/>
      <c r="H8" s="9"/>
      <c r="I8" s="9"/>
    </row>
    <row r="9" spans="2:9" ht="14.25" customHeight="1">
      <c r="B9" s="6" t="s">
        <v>1639</v>
      </c>
      <c r="C9" s="137" t="s">
        <v>2036</v>
      </c>
      <c r="D9" s="137" t="s">
        <v>2036</v>
      </c>
      <c r="E9" s="137" t="s">
        <v>2036</v>
      </c>
      <c r="F9" s="13" t="s">
        <v>1642</v>
      </c>
      <c r="G9" s="96">
        <v>0</v>
      </c>
      <c r="H9" s="96">
        <v>0</v>
      </c>
      <c r="I9" s="96">
        <v>0</v>
      </c>
    </row>
    <row r="10" spans="2:9" ht="14.25" customHeight="1">
      <c r="B10" s="10" t="s">
        <v>56</v>
      </c>
      <c r="C10" s="142"/>
      <c r="D10" s="142"/>
      <c r="E10" s="142"/>
      <c r="F10" s="13" t="s">
        <v>1643</v>
      </c>
      <c r="G10" s="1465">
        <v>0.32</v>
      </c>
      <c r="H10" s="1465">
        <v>0.4</v>
      </c>
      <c r="I10" s="1465">
        <v>0.5</v>
      </c>
    </row>
    <row r="11" spans="2:9" ht="14.25" customHeight="1">
      <c r="B11" s="1976" t="s">
        <v>1644</v>
      </c>
      <c r="C11" s="1977">
        <v>1192</v>
      </c>
      <c r="D11" s="1977">
        <v>2075</v>
      </c>
      <c r="E11" s="1977">
        <v>4128</v>
      </c>
      <c r="F11" s="6" t="s">
        <v>1645</v>
      </c>
      <c r="G11" s="1465">
        <v>0.5</v>
      </c>
      <c r="H11" s="1465">
        <v>0.3</v>
      </c>
      <c r="I11" s="1465">
        <v>0.38</v>
      </c>
    </row>
    <row r="12" spans="2:9" ht="14.25" customHeight="1">
      <c r="B12" s="1976"/>
      <c r="C12" s="1977"/>
      <c r="D12" s="1977"/>
      <c r="E12" s="1977"/>
      <c r="F12" s="6" t="s">
        <v>1646</v>
      </c>
      <c r="G12" s="691">
        <v>8.1999999999999993</v>
      </c>
      <c r="H12" s="691">
        <v>8.1</v>
      </c>
      <c r="I12" s="691"/>
    </row>
    <row r="13" spans="2:9" ht="14.25" customHeight="1">
      <c r="B13" s="6" t="s">
        <v>1647</v>
      </c>
      <c r="C13" s="8"/>
      <c r="D13" s="8"/>
      <c r="E13" s="8"/>
      <c r="F13" s="6" t="s">
        <v>1648</v>
      </c>
      <c r="G13" s="691">
        <v>61.1</v>
      </c>
      <c r="H13" s="691">
        <v>64.2</v>
      </c>
      <c r="I13" s="691"/>
    </row>
    <row r="14" spans="2:9" ht="14.25" customHeight="1">
      <c r="B14" s="7">
        <v>1</v>
      </c>
      <c r="C14" s="7">
        <v>3</v>
      </c>
      <c r="D14" s="7">
        <v>3</v>
      </c>
      <c r="E14" s="7">
        <v>3</v>
      </c>
      <c r="F14" s="6" t="s">
        <v>1649</v>
      </c>
      <c r="G14" s="138">
        <v>1.34E-3</v>
      </c>
      <c r="H14" s="138">
        <v>1.8799999999999999E-3</v>
      </c>
      <c r="I14" s="138"/>
    </row>
    <row r="15" spans="2:9" ht="14.25" customHeight="1">
      <c r="B15" s="7">
        <v>2</v>
      </c>
      <c r="C15" s="7">
        <v>4</v>
      </c>
      <c r="D15" s="7">
        <v>4</v>
      </c>
      <c r="E15" s="7">
        <v>4</v>
      </c>
      <c r="F15" s="1990" t="s">
        <v>1650</v>
      </c>
      <c r="G15" s="1990"/>
      <c r="H15" s="1990"/>
      <c r="I15" s="12">
        <f>+G16+H16+I16</f>
        <v>6040</v>
      </c>
    </row>
    <row r="16" spans="2:9" ht="14.25" customHeight="1">
      <c r="B16" s="7">
        <v>3</v>
      </c>
      <c r="C16" s="7">
        <v>1</v>
      </c>
      <c r="D16" s="7">
        <v>1</v>
      </c>
      <c r="E16" s="7">
        <v>3</v>
      </c>
      <c r="F16" s="4" t="s">
        <v>1651</v>
      </c>
      <c r="G16" s="14">
        <v>6040</v>
      </c>
      <c r="H16" s="14"/>
      <c r="I16" s="11"/>
    </row>
    <row r="17" spans="2:9" ht="14.25" customHeight="1">
      <c r="B17" s="7">
        <v>4</v>
      </c>
      <c r="C17" s="7">
        <v>1</v>
      </c>
      <c r="D17" s="7">
        <v>1</v>
      </c>
      <c r="E17" s="7">
        <v>1</v>
      </c>
      <c r="F17" s="1975" t="s">
        <v>703</v>
      </c>
      <c r="G17" s="1975"/>
      <c r="H17" s="1975"/>
      <c r="I17" s="1975"/>
    </row>
    <row r="18" spans="2:9" ht="14.25" customHeight="1">
      <c r="B18" s="7">
        <v>5</v>
      </c>
      <c r="C18" s="7">
        <v>3</v>
      </c>
      <c r="D18" s="7">
        <v>2</v>
      </c>
      <c r="E18" s="7">
        <v>3</v>
      </c>
      <c r="F18" s="6" t="s">
        <v>1653</v>
      </c>
      <c r="G18" s="691" t="s">
        <v>2320</v>
      </c>
      <c r="H18" s="97" t="s">
        <v>2039</v>
      </c>
      <c r="I18" s="97" t="s">
        <v>2321</v>
      </c>
    </row>
    <row r="19" spans="2:9" ht="14.25" customHeight="1">
      <c r="B19" s="7">
        <v>6</v>
      </c>
      <c r="C19" s="7">
        <v>4</v>
      </c>
      <c r="D19" s="7">
        <v>1</v>
      </c>
      <c r="E19" s="7">
        <v>3</v>
      </c>
      <c r="F19" s="6" t="s">
        <v>1657</v>
      </c>
      <c r="G19" s="691">
        <v>12</v>
      </c>
      <c r="H19" s="691">
        <v>11</v>
      </c>
      <c r="I19" s="691">
        <v>12</v>
      </c>
    </row>
    <row r="20" spans="2:9" ht="14.25" customHeight="1">
      <c r="B20" s="7">
        <v>7</v>
      </c>
      <c r="C20" s="7">
        <v>2</v>
      </c>
      <c r="D20" s="7">
        <v>2</v>
      </c>
      <c r="E20" s="7">
        <v>1</v>
      </c>
      <c r="F20" s="6" t="s">
        <v>1658</v>
      </c>
      <c r="G20" s="691">
        <v>13</v>
      </c>
      <c r="H20" s="691">
        <v>12</v>
      </c>
      <c r="I20" s="691">
        <v>13</v>
      </c>
    </row>
    <row r="21" spans="2:9" ht="14.25" customHeight="1">
      <c r="B21" s="7">
        <v>8</v>
      </c>
      <c r="C21" s="7">
        <v>4</v>
      </c>
      <c r="D21" s="7">
        <v>3</v>
      </c>
      <c r="E21" s="7">
        <v>2</v>
      </c>
      <c r="F21" s="6" t="s">
        <v>1659</v>
      </c>
      <c r="G21" s="691">
        <v>6.26</v>
      </c>
      <c r="H21" s="691">
        <v>17</v>
      </c>
      <c r="I21" s="691">
        <v>17</v>
      </c>
    </row>
    <row r="22" spans="2:9" ht="14.25" customHeight="1">
      <c r="B22" s="7">
        <v>9</v>
      </c>
      <c r="C22" s="7">
        <v>4</v>
      </c>
      <c r="D22" s="7">
        <v>2</v>
      </c>
      <c r="E22" s="7">
        <v>3</v>
      </c>
      <c r="F22" s="6" t="s">
        <v>1660</v>
      </c>
      <c r="G22" s="691">
        <v>5.03</v>
      </c>
      <c r="H22" s="691">
        <v>6.1</v>
      </c>
      <c r="I22" s="691">
        <v>6.98</v>
      </c>
    </row>
    <row r="23" spans="2:9" ht="20.25" customHeight="1">
      <c r="B23" s="1976" t="s">
        <v>476</v>
      </c>
      <c r="C23" s="1991" t="s">
        <v>1865</v>
      </c>
      <c r="D23" s="1991" t="s">
        <v>1865</v>
      </c>
      <c r="E23" s="1991" t="s">
        <v>1865</v>
      </c>
      <c r="F23" s="13" t="s">
        <v>1662</v>
      </c>
      <c r="G23" s="691">
        <v>745</v>
      </c>
      <c r="H23" s="691">
        <v>646</v>
      </c>
      <c r="I23" s="691">
        <v>625</v>
      </c>
    </row>
    <row r="24" spans="2:9" ht="14.25" customHeight="1">
      <c r="B24" s="1976"/>
      <c r="C24" s="1991"/>
      <c r="D24" s="1991"/>
      <c r="E24" s="1991"/>
      <c r="F24" s="6" t="s">
        <v>1663</v>
      </c>
      <c r="G24" s="691">
        <v>5.22</v>
      </c>
      <c r="H24" s="691">
        <v>3.3</v>
      </c>
      <c r="I24" s="691">
        <v>4.4000000000000004</v>
      </c>
    </row>
    <row r="25" spans="2:9" ht="27.75" customHeight="1">
      <c r="B25" s="7" t="s">
        <v>1664</v>
      </c>
      <c r="C25" s="823" t="s">
        <v>1665</v>
      </c>
      <c r="D25" s="823" t="s">
        <v>1665</v>
      </c>
      <c r="E25" s="823" t="s">
        <v>1665</v>
      </c>
      <c r="F25" s="6" t="s">
        <v>1666</v>
      </c>
      <c r="G25" s="691">
        <v>300</v>
      </c>
      <c r="H25" s="691">
        <v>323</v>
      </c>
      <c r="I25" s="691">
        <v>415</v>
      </c>
    </row>
    <row r="26" spans="2:9" ht="14.25" customHeight="1">
      <c r="B26" s="7"/>
      <c r="C26" s="824"/>
      <c r="D26" s="823"/>
      <c r="E26" s="7"/>
      <c r="F26" s="6" t="s">
        <v>1667</v>
      </c>
      <c r="G26" s="1466">
        <v>971</v>
      </c>
      <c r="H26" s="1466">
        <v>1040</v>
      </c>
      <c r="I26" s="1466">
        <v>948</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2040</v>
      </c>
      <c r="D29" s="206" t="s">
        <v>1674</v>
      </c>
      <c r="E29" s="206" t="s">
        <v>2295</v>
      </c>
      <c r="F29" s="4" t="s">
        <v>1676</v>
      </c>
      <c r="G29" s="7" t="s">
        <v>1677</v>
      </c>
      <c r="H29" s="7" t="s">
        <v>1677</v>
      </c>
      <c r="I29" s="7" t="s">
        <v>1677</v>
      </c>
    </row>
    <row r="30" spans="2:9" ht="14.25" customHeight="1">
      <c r="B30" s="15" t="s">
        <v>1679</v>
      </c>
      <c r="C30" s="11" t="s">
        <v>2183</v>
      </c>
      <c r="D30" s="11" t="s">
        <v>2183</v>
      </c>
      <c r="E30" s="11" t="s">
        <v>2296</v>
      </c>
      <c r="F30" s="4" t="s">
        <v>1682</v>
      </c>
      <c r="G30" s="7">
        <v>117</v>
      </c>
      <c r="H30" s="7">
        <v>116</v>
      </c>
      <c r="I30" s="7">
        <v>114</v>
      </c>
    </row>
    <row r="31" spans="2:9" ht="14.25" customHeight="1">
      <c r="B31" s="15" t="s">
        <v>1683</v>
      </c>
      <c r="C31" s="6"/>
      <c r="D31" s="100"/>
      <c r="E31" s="100"/>
      <c r="F31" s="4" t="s">
        <v>1684</v>
      </c>
      <c r="G31" s="7">
        <v>2595</v>
      </c>
      <c r="H31" s="7">
        <v>2540</v>
      </c>
      <c r="I31" s="7">
        <v>2699</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1.7</v>
      </c>
      <c r="H33" s="7">
        <v>2.5299999999999998</v>
      </c>
      <c r="I33" s="7">
        <v>2.2999999999999998</v>
      </c>
    </row>
    <row r="34" spans="2:9" ht="14.25" customHeight="1">
      <c r="B34" s="15"/>
      <c r="C34" s="6"/>
      <c r="D34" s="6"/>
      <c r="E34" s="6"/>
      <c r="F34" s="4" t="s">
        <v>1688</v>
      </c>
      <c r="G34" s="6"/>
      <c r="H34" s="6"/>
      <c r="I34" s="6"/>
    </row>
    <row r="35" spans="2:9" ht="14.25" customHeight="1">
      <c r="B35" s="15"/>
      <c r="C35" s="6"/>
      <c r="D35" s="6"/>
      <c r="E35" s="6"/>
      <c r="F35" s="4" t="s">
        <v>1676</v>
      </c>
      <c r="G35" s="7" t="s">
        <v>1913</v>
      </c>
      <c r="H35" s="7" t="s">
        <v>1913</v>
      </c>
      <c r="I35" s="7" t="s">
        <v>1913</v>
      </c>
    </row>
    <row r="36" spans="2:9" ht="14.25" customHeight="1">
      <c r="B36" s="15"/>
      <c r="C36" s="6"/>
      <c r="D36" s="6"/>
      <c r="E36" s="6"/>
      <c r="F36" s="4" t="s">
        <v>1682</v>
      </c>
      <c r="G36" s="7">
        <v>114</v>
      </c>
      <c r="H36" s="7">
        <v>107</v>
      </c>
      <c r="I36" s="7">
        <v>105</v>
      </c>
    </row>
    <row r="37" spans="2:9" ht="14.25" customHeight="1">
      <c r="B37" s="15" t="s">
        <v>1690</v>
      </c>
      <c r="C37" s="6"/>
      <c r="D37" s="6"/>
      <c r="E37" s="6"/>
      <c r="F37" s="4" t="s">
        <v>1684</v>
      </c>
      <c r="G37" s="7">
        <v>2710</v>
      </c>
      <c r="H37" s="7">
        <v>3032</v>
      </c>
      <c r="I37" s="7">
        <v>3208</v>
      </c>
    </row>
    <row r="38" spans="2:9" ht="14.25" customHeight="1">
      <c r="B38" s="6"/>
      <c r="C38" s="6"/>
      <c r="D38" s="6"/>
      <c r="E38" s="6"/>
      <c r="F38" s="4" t="s">
        <v>1685</v>
      </c>
      <c r="G38" s="7" t="s">
        <v>1952</v>
      </c>
      <c r="H38" s="7" t="s">
        <v>2184</v>
      </c>
      <c r="I38" s="7" t="s">
        <v>2123</v>
      </c>
    </row>
    <row r="39" spans="2:9" ht="14.25" customHeight="1">
      <c r="B39" s="6"/>
      <c r="C39" s="173"/>
      <c r="D39" s="173"/>
      <c r="E39" s="173"/>
      <c r="F39" s="4" t="s">
        <v>1692</v>
      </c>
      <c r="G39" s="6"/>
      <c r="H39" s="6"/>
      <c r="I39" s="6"/>
    </row>
    <row r="40" spans="2:9" ht="14.25" customHeight="1">
      <c r="B40" s="99" t="s">
        <v>1693</v>
      </c>
      <c r="C40" s="1571"/>
      <c r="D40" s="1571"/>
      <c r="E40" s="1571"/>
      <c r="F40" s="954" t="s">
        <v>1676</v>
      </c>
      <c r="G40" s="7" t="s">
        <v>1694</v>
      </c>
      <c r="H40" s="7" t="s">
        <v>1694</v>
      </c>
      <c r="I40" s="7" t="s">
        <v>1694</v>
      </c>
    </row>
    <row r="41" spans="2:9" ht="14.25" customHeight="1">
      <c r="B41" s="102" t="s">
        <v>44</v>
      </c>
      <c r="C41" s="1625" t="s">
        <v>2168</v>
      </c>
      <c r="D41" s="1573"/>
      <c r="E41" s="1573" t="s">
        <v>2297</v>
      </c>
      <c r="F41" s="954" t="s">
        <v>1676</v>
      </c>
      <c r="G41" s="7" t="s">
        <v>1678</v>
      </c>
      <c r="H41" s="7" t="s">
        <v>1678</v>
      </c>
      <c r="I41" s="7" t="s">
        <v>1678</v>
      </c>
    </row>
    <row r="42" spans="2:9" ht="14.25" customHeight="1">
      <c r="B42" s="102" t="s">
        <v>1698</v>
      </c>
      <c r="C42" s="1626" t="s">
        <v>1699</v>
      </c>
      <c r="D42" s="1627"/>
      <c r="E42" s="1627" t="s">
        <v>2228</v>
      </c>
      <c r="F42" s="954" t="s">
        <v>1682</v>
      </c>
      <c r="G42" s="7">
        <v>47</v>
      </c>
      <c r="H42" s="7">
        <v>64</v>
      </c>
      <c r="I42" s="7">
        <v>63</v>
      </c>
    </row>
    <row r="43" spans="2:9" ht="14.25" customHeight="1">
      <c r="B43" s="102" t="s">
        <v>45</v>
      </c>
      <c r="C43" s="1580" t="s">
        <v>2169</v>
      </c>
      <c r="D43" s="1628"/>
      <c r="E43" s="1641" t="s">
        <v>2298</v>
      </c>
      <c r="F43" s="954" t="s">
        <v>1682</v>
      </c>
      <c r="G43" s="7">
        <v>94</v>
      </c>
      <c r="H43" s="7">
        <v>68</v>
      </c>
      <c r="I43" s="7">
        <v>70</v>
      </c>
    </row>
    <row r="44" spans="2:9" ht="15.75">
      <c r="B44" s="43" t="s">
        <v>1702</v>
      </c>
      <c r="C44" s="1577"/>
      <c r="D44" s="1586"/>
      <c r="E44" s="1586"/>
      <c r="F44" s="954" t="s">
        <v>1704</v>
      </c>
      <c r="G44" s="7" t="s">
        <v>1705</v>
      </c>
      <c r="H44" s="7" t="s">
        <v>1705</v>
      </c>
      <c r="I44" s="7" t="s">
        <v>1705</v>
      </c>
    </row>
    <row r="45" spans="2:9" ht="14.25" customHeight="1">
      <c r="B45" s="956" t="s">
        <v>1706</v>
      </c>
      <c r="C45" s="1588"/>
      <c r="D45" s="1641"/>
      <c r="E45" s="125"/>
      <c r="F45" s="142" t="s">
        <v>1708</v>
      </c>
      <c r="G45" s="6"/>
      <c r="H45" s="6"/>
      <c r="I45" s="6"/>
    </row>
    <row r="46" spans="2:9" ht="14.25" customHeight="1">
      <c r="B46" s="102" t="s">
        <v>1709</v>
      </c>
      <c r="C46" s="1589">
        <v>22500</v>
      </c>
      <c r="D46" s="1642"/>
      <c r="E46" s="1589">
        <v>115500</v>
      </c>
      <c r="F46" s="954" t="s">
        <v>1710</v>
      </c>
      <c r="G46" s="59" t="s">
        <v>1869</v>
      </c>
      <c r="H46" s="59" t="s">
        <v>1869</v>
      </c>
      <c r="I46" s="59" t="s">
        <v>1869</v>
      </c>
    </row>
    <row r="47" spans="2:9" ht="14.25" customHeight="1">
      <c r="B47" s="102" t="s">
        <v>44</v>
      </c>
      <c r="C47" s="1573"/>
      <c r="D47" s="1586"/>
      <c r="E47" s="1586"/>
      <c r="F47" s="973" t="s">
        <v>1682</v>
      </c>
      <c r="G47" s="972"/>
      <c r="H47" s="972"/>
      <c r="I47" s="972"/>
    </row>
    <row r="48" spans="2:9" ht="14.25" customHeight="1">
      <c r="B48" s="102" t="s">
        <v>1698</v>
      </c>
      <c r="C48" s="7"/>
      <c r="D48" s="125"/>
      <c r="E48" s="125"/>
      <c r="F48" s="973" t="s">
        <v>1684</v>
      </c>
      <c r="G48" s="972"/>
      <c r="H48" s="972"/>
      <c r="I48" s="972"/>
    </row>
    <row r="49" spans="2:9" ht="14.25" customHeight="1">
      <c r="B49" s="102" t="s">
        <v>45</v>
      </c>
      <c r="C49" s="1588"/>
      <c r="D49" s="1580"/>
      <c r="E49" s="1580"/>
      <c r="F49" s="954" t="s">
        <v>1711</v>
      </c>
      <c r="G49" s="966">
        <v>28</v>
      </c>
      <c r="H49" s="966">
        <v>28</v>
      </c>
      <c r="I49" s="966">
        <v>26</v>
      </c>
    </row>
    <row r="50" spans="2:9" ht="14.25" customHeight="1">
      <c r="B50" s="102" t="s">
        <v>1702</v>
      </c>
      <c r="C50" s="1590"/>
      <c r="D50" s="7"/>
      <c r="E50" s="955"/>
      <c r="F50" s="954" t="s">
        <v>1712</v>
      </c>
      <c r="G50" s="7"/>
      <c r="H50" s="7"/>
      <c r="I50" s="7"/>
    </row>
    <row r="51" spans="2:9" ht="14.25" customHeight="1">
      <c r="B51" s="60" t="s">
        <v>1706</v>
      </c>
      <c r="C51" s="1591"/>
      <c r="D51" s="1592"/>
      <c r="E51" s="1593"/>
      <c r="F51" s="954" t="s">
        <v>1713</v>
      </c>
      <c r="G51" s="7">
        <v>18</v>
      </c>
      <c r="H51" s="7">
        <v>18</v>
      </c>
      <c r="I51" s="7">
        <v>18</v>
      </c>
    </row>
    <row r="52" spans="2:9" ht="14.25" customHeight="1">
      <c r="B52" s="6" t="s">
        <v>1709</v>
      </c>
      <c r="C52" s="1538"/>
      <c r="D52" s="1483"/>
      <c r="E52" s="1581"/>
      <c r="F52" s="1485" t="s">
        <v>1714</v>
      </c>
      <c r="G52" s="59" t="s">
        <v>2185</v>
      </c>
      <c r="H52" s="1620" t="s">
        <v>2231</v>
      </c>
      <c r="I52" s="59">
        <v>5</v>
      </c>
    </row>
    <row r="53" spans="2:9" ht="14.25" customHeight="1">
      <c r="B53" s="136" t="s">
        <v>1715</v>
      </c>
      <c r="C53" s="1480"/>
      <c r="D53" s="1481"/>
      <c r="E53" s="1481"/>
      <c r="F53" s="1481"/>
      <c r="G53" s="1481"/>
      <c r="H53" s="1481"/>
      <c r="I53" s="1482"/>
    </row>
    <row r="54" spans="2:9" ht="15" customHeight="1">
      <c r="B54" s="1992" t="s">
        <v>1634</v>
      </c>
      <c r="C54" s="1994" t="s">
        <v>2322</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2186</v>
      </c>
      <c r="D61" s="2061"/>
      <c r="E61" s="2061"/>
      <c r="F61" s="2061"/>
      <c r="G61" s="2061"/>
      <c r="H61" s="2061"/>
      <c r="I61" s="2062"/>
    </row>
    <row r="62" spans="2:9" ht="25.5" customHeight="1">
      <c r="B62" s="1980"/>
      <c r="C62" s="2063"/>
      <c r="D62" s="2064"/>
      <c r="E62" s="2064"/>
      <c r="F62" s="2064"/>
      <c r="G62" s="2064"/>
      <c r="H62" s="2064"/>
      <c r="I62" s="2065"/>
    </row>
    <row r="63" spans="2:9" ht="25.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1955</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t="s">
        <v>1956</v>
      </c>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2323</v>
      </c>
      <c r="D77" s="1982"/>
      <c r="E77" s="1982"/>
      <c r="F77" s="1982"/>
      <c r="G77" s="1982"/>
      <c r="H77" s="1982"/>
      <c r="I77" s="1983"/>
    </row>
    <row r="78" spans="2:9" ht="39.75" customHeight="1">
      <c r="B78" s="1979"/>
      <c r="C78" s="1984"/>
      <c r="D78" s="1985"/>
      <c r="E78" s="1985"/>
      <c r="F78" s="1985"/>
      <c r="G78" s="1985"/>
      <c r="H78" s="1985"/>
      <c r="I78" s="1986"/>
    </row>
    <row r="79" spans="2:9" ht="40.5" customHeight="1">
      <c r="B79" s="1979"/>
      <c r="C79" s="1984"/>
      <c r="D79" s="1985"/>
      <c r="E79" s="1985"/>
      <c r="F79" s="1985"/>
      <c r="G79" s="1985"/>
      <c r="H79" s="1985"/>
      <c r="I79" s="1986"/>
    </row>
    <row r="80" spans="2:9" ht="45.7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2324</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12"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2325</v>
      </c>
      <c r="D91" s="2014"/>
      <c r="E91" s="2014"/>
      <c r="F91" s="2014"/>
      <c r="G91" s="2014"/>
      <c r="H91" s="2014"/>
      <c r="I91" s="2015"/>
    </row>
    <row r="92" spans="2:9" ht="19.5" customHeight="1">
      <c r="B92" s="1993" t="s">
        <v>1669</v>
      </c>
      <c r="C92" s="1981"/>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19.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2113</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14.25" customHeight="1">
      <c r="B108" s="1980" t="s">
        <v>1634</v>
      </c>
      <c r="C108" s="2006"/>
      <c r="D108" s="2016"/>
      <c r="E108" s="2016"/>
      <c r="F108" s="2016"/>
      <c r="G108" s="2016"/>
      <c r="H108" s="2016"/>
      <c r="I108" s="1629"/>
    </row>
    <row r="109" spans="2:9" ht="14.25" customHeight="1">
      <c r="B109" s="1980"/>
      <c r="C109" s="2017"/>
      <c r="D109" s="2018"/>
      <c r="E109" s="2018"/>
      <c r="F109" s="2018"/>
      <c r="G109" s="2018"/>
      <c r="H109" s="2018"/>
      <c r="I109" s="1630"/>
    </row>
    <row r="110" spans="2:9" ht="125.25" customHeight="1">
      <c r="B110" s="1980"/>
      <c r="C110" s="2017"/>
      <c r="D110" s="2018"/>
      <c r="E110" s="2018"/>
      <c r="F110" s="2018"/>
      <c r="G110" s="2018"/>
      <c r="H110" s="2018"/>
      <c r="I110" s="1630"/>
    </row>
    <row r="111" spans="2:9" ht="14.25" customHeight="1">
      <c r="B111" s="1980"/>
      <c r="C111" s="2017"/>
      <c r="D111" s="2018"/>
      <c r="E111" s="2018"/>
      <c r="F111" s="2018"/>
      <c r="G111" s="2018"/>
      <c r="H111" s="2018"/>
      <c r="I111" s="1630"/>
    </row>
    <row r="112" spans="2:9" ht="14.25" customHeight="1">
      <c r="B112" s="2000"/>
      <c r="C112" s="2019"/>
      <c r="D112" s="2020"/>
      <c r="E112" s="2020"/>
      <c r="F112" s="2020"/>
      <c r="G112" s="2020"/>
      <c r="H112" s="2020"/>
      <c r="I112" s="1631"/>
    </row>
    <row r="113" spans="2:9" ht="14.25" customHeight="1">
      <c r="B113" s="1980" t="s">
        <v>1717</v>
      </c>
      <c r="C113" s="1502"/>
      <c r="D113" s="1632"/>
      <c r="E113" s="1632"/>
      <c r="F113" s="1632"/>
      <c r="G113" s="1632"/>
      <c r="H113" s="1632"/>
      <c r="I113" s="1633"/>
    </row>
    <row r="114" spans="2:9" ht="14.25" customHeight="1">
      <c r="B114" s="1980"/>
      <c r="C114" s="1502"/>
      <c r="D114" s="1635"/>
      <c r="E114" s="1635"/>
      <c r="F114" s="1635"/>
      <c r="G114" s="1635"/>
      <c r="H114" s="1635"/>
      <c r="I114" s="1636"/>
    </row>
    <row r="115" spans="2:9" ht="14.25" customHeight="1">
      <c r="B115" s="1980"/>
      <c r="C115" s="1502"/>
      <c r="D115" s="1635"/>
      <c r="E115" s="1635"/>
      <c r="F115" s="1635"/>
      <c r="G115" s="1635"/>
      <c r="H115" s="1635"/>
      <c r="I115" s="1636"/>
    </row>
    <row r="116" spans="2:9" ht="14.25" customHeight="1">
      <c r="B116" s="1980"/>
      <c r="C116" s="1502"/>
      <c r="D116" s="1635"/>
      <c r="E116" s="1635"/>
      <c r="F116" s="1635"/>
      <c r="G116" s="1635"/>
      <c r="H116" s="1635"/>
      <c r="I116" s="1636"/>
    </row>
    <row r="117" spans="2:9" ht="14.25" customHeight="1">
      <c r="B117" s="1980"/>
      <c r="C117" s="1502" t="s">
        <v>2305</v>
      </c>
      <c r="D117" s="1635"/>
      <c r="E117" s="1635"/>
      <c r="F117" s="1635"/>
      <c r="G117" s="1635"/>
      <c r="H117" s="1635"/>
      <c r="I117" s="1636"/>
    </row>
    <row r="118" spans="2:9" ht="14.25" customHeight="1">
      <c r="B118" s="1980"/>
      <c r="C118" s="1634"/>
      <c r="D118" s="1635"/>
      <c r="E118" s="1635"/>
      <c r="F118" s="1635"/>
      <c r="G118" s="1635"/>
      <c r="H118" s="1635"/>
      <c r="I118" s="1636"/>
    </row>
    <row r="119" spans="2:9" ht="14.25" customHeight="1">
      <c r="B119" s="2000"/>
      <c r="C119" s="1637"/>
      <c r="D119" s="1638"/>
      <c r="E119" s="1638"/>
      <c r="F119" s="1638"/>
      <c r="G119" s="1638"/>
      <c r="H119" s="1638"/>
      <c r="I119" s="1639"/>
    </row>
    <row r="120" spans="2:9" ht="14.25" customHeight="1">
      <c r="B120" s="2001" t="s">
        <v>1741</v>
      </c>
      <c r="C120" s="1502" t="s">
        <v>2306</v>
      </c>
      <c r="D120" s="1610"/>
      <c r="E120" s="1610"/>
      <c r="F120" s="1610"/>
      <c r="G120" s="1610"/>
      <c r="H120" s="1610"/>
      <c r="I120" s="1516"/>
    </row>
    <row r="121" spans="2:9" ht="14.25" customHeight="1">
      <c r="B121" s="2001"/>
      <c r="C121" s="1502" t="s">
        <v>2307</v>
      </c>
      <c r="D121" s="1502"/>
      <c r="E121" s="1502"/>
      <c r="F121" s="1502"/>
      <c r="G121" s="1502"/>
      <c r="H121" s="1502"/>
      <c r="I121" s="1516"/>
    </row>
    <row r="122" spans="2:9" ht="14.25" customHeight="1">
      <c r="B122" s="2001"/>
      <c r="C122" s="1502" t="s">
        <v>2308</v>
      </c>
      <c r="D122" s="1502"/>
      <c r="E122" s="1502"/>
      <c r="F122" s="1502"/>
      <c r="G122" s="1502"/>
      <c r="H122" s="1502"/>
      <c r="I122" s="1516"/>
    </row>
    <row r="123" spans="2:9" ht="14.25" customHeight="1">
      <c r="B123" s="2001"/>
      <c r="C123" s="1502"/>
      <c r="D123" s="1502"/>
      <c r="E123" s="1502"/>
      <c r="F123" s="1502"/>
      <c r="G123" s="1502"/>
      <c r="H123" s="1502"/>
      <c r="I123" s="1516"/>
    </row>
    <row r="124" spans="2:9" ht="14.25" customHeight="1">
      <c r="B124" s="2001"/>
      <c r="C124" s="1502"/>
      <c r="D124" s="1502"/>
      <c r="E124" s="1502"/>
      <c r="F124" s="1502"/>
      <c r="G124" s="1502"/>
      <c r="H124" s="1502"/>
      <c r="I124" s="1505"/>
    </row>
    <row r="125" spans="2:9" ht="14.25" customHeight="1">
      <c r="B125" s="2001"/>
      <c r="C125" s="1612"/>
      <c r="D125" s="1503"/>
      <c r="E125" s="1503"/>
      <c r="F125" s="1503"/>
      <c r="G125" s="1503"/>
      <c r="H125" s="1503"/>
      <c r="I125" s="1507"/>
    </row>
    <row r="126" spans="2:9" ht="14.25" customHeight="1">
      <c r="B126" s="1993" t="s">
        <v>1743</v>
      </c>
      <c r="C126" s="1614"/>
      <c r="D126" s="1610"/>
      <c r="E126" s="1610"/>
      <c r="F126" s="1610"/>
      <c r="G126" s="1610"/>
      <c r="H126" s="1522"/>
      <c r="I126" s="1523"/>
    </row>
    <row r="127" spans="2:9" ht="14.25" customHeight="1">
      <c r="B127" s="1980"/>
      <c r="C127" s="1502" t="s">
        <v>2309</v>
      </c>
      <c r="D127" s="1502"/>
      <c r="E127" s="1502"/>
      <c r="F127" s="1502"/>
      <c r="G127" s="1502"/>
      <c r="H127" s="1524"/>
      <c r="I127" s="1525"/>
    </row>
    <row r="128" spans="2:9" ht="14.25" customHeight="1">
      <c r="B128" s="2000"/>
      <c r="C128" s="1503"/>
      <c r="D128" s="1503"/>
      <c r="E128" s="1503"/>
      <c r="F128" s="1503"/>
      <c r="G128" s="1503"/>
      <c r="H128" s="1527"/>
      <c r="I128" s="1528"/>
    </row>
    <row r="129" spans="2:9" ht="14.25" customHeight="1">
      <c r="B129" s="1489"/>
      <c r="C129" s="1502" t="s">
        <v>2246</v>
      </c>
      <c r="D129" s="1610"/>
      <c r="E129" s="1610"/>
      <c r="F129" s="1610"/>
      <c r="G129" s="1610"/>
      <c r="H129" s="1610"/>
      <c r="I129" s="1629"/>
    </row>
    <row r="130" spans="2:9" ht="14.25" customHeight="1">
      <c r="B130" s="1489"/>
      <c r="C130" s="1502" t="s">
        <v>2138</v>
      </c>
      <c r="D130" s="1502"/>
      <c r="E130" s="1502"/>
      <c r="F130" s="1502"/>
      <c r="G130" s="1502"/>
      <c r="H130" s="1502"/>
      <c r="I130" s="1630"/>
    </row>
    <row r="131" spans="2:9" ht="14.25" customHeight="1">
      <c r="B131" s="1489"/>
      <c r="C131" s="1502" t="s">
        <v>2139</v>
      </c>
      <c r="D131" s="1502"/>
      <c r="E131" s="1502"/>
      <c r="F131" s="1502"/>
      <c r="G131" s="1502"/>
      <c r="H131" s="1502"/>
      <c r="I131" s="1630"/>
    </row>
    <row r="132" spans="2:9" ht="14.25" customHeight="1">
      <c r="B132" s="1489"/>
      <c r="C132" s="1558"/>
      <c r="D132" s="1502"/>
      <c r="E132" s="1502"/>
      <c r="F132" s="1502"/>
      <c r="G132" s="1502"/>
      <c r="H132" s="1502"/>
      <c r="I132" s="1630"/>
    </row>
    <row r="133" spans="2:9" ht="14.25" customHeight="1">
      <c r="B133" s="1980" t="s">
        <v>1635</v>
      </c>
      <c r="C133" s="1558" t="s">
        <v>1841</v>
      </c>
      <c r="D133" s="1502"/>
      <c r="E133" s="1502"/>
      <c r="F133" s="1502"/>
      <c r="G133" s="1502"/>
      <c r="H133" s="1502"/>
      <c r="I133" s="1630"/>
    </row>
    <row r="134" spans="2:9" ht="14.25" customHeight="1">
      <c r="B134" s="1980"/>
      <c r="C134" s="1611"/>
      <c r="D134" s="1502"/>
      <c r="E134" s="1502"/>
      <c r="F134" s="1502"/>
      <c r="G134" s="1502"/>
      <c r="H134" s="1502"/>
      <c r="I134" s="1630"/>
    </row>
    <row r="135" spans="2:9" ht="14.25" customHeight="1">
      <c r="B135" s="2000"/>
      <c r="C135" s="1612"/>
      <c r="D135" s="1503"/>
      <c r="E135" s="1503"/>
      <c r="F135" s="1503"/>
      <c r="G135" s="1503"/>
      <c r="H135" s="1503"/>
      <c r="I135" s="1631"/>
    </row>
    <row r="136" spans="2:9" ht="14.25" customHeight="1">
      <c r="B136" s="1980" t="s">
        <v>1652</v>
      </c>
      <c r="C136" s="1502" t="s">
        <v>2248</v>
      </c>
      <c r="D136" s="1610"/>
      <c r="E136" s="1610"/>
      <c r="F136" s="1610"/>
      <c r="G136" s="1610"/>
      <c r="H136" s="1500"/>
      <c r="I136" s="1508"/>
    </row>
    <row r="137" spans="2:9" ht="14.25" customHeight="1">
      <c r="B137" s="1980"/>
      <c r="C137" s="1502" t="s">
        <v>1792</v>
      </c>
      <c r="D137" s="1502"/>
      <c r="E137" s="1502"/>
      <c r="F137" s="1502"/>
      <c r="G137" s="1502"/>
      <c r="H137" s="121"/>
      <c r="I137" s="1509"/>
    </row>
    <row r="138" spans="2:9" ht="14.25" customHeight="1">
      <c r="B138" s="1980"/>
      <c r="C138" s="1502" t="s">
        <v>2249</v>
      </c>
      <c r="D138" s="1502"/>
      <c r="E138" s="1502"/>
      <c r="F138" s="1502"/>
      <c r="G138" s="1502"/>
      <c r="H138" s="121"/>
      <c r="I138" s="1509"/>
    </row>
    <row r="139" spans="2:9" ht="14.25" customHeight="1">
      <c r="B139" s="1980"/>
      <c r="C139" s="1502" t="s">
        <v>2250</v>
      </c>
      <c r="D139" s="1502"/>
      <c r="E139" s="1502"/>
      <c r="F139" s="1502"/>
      <c r="G139" s="1502"/>
      <c r="H139" s="121"/>
      <c r="I139" s="1509"/>
    </row>
    <row r="140" spans="2:9" ht="14.25" customHeight="1">
      <c r="B140" s="1980"/>
      <c r="C140" s="1502" t="s">
        <v>2251</v>
      </c>
      <c r="D140" s="1502"/>
      <c r="E140" s="1502"/>
      <c r="F140" s="1502"/>
      <c r="G140" s="1502"/>
      <c r="H140" s="121"/>
      <c r="I140" s="1509"/>
    </row>
    <row r="141" spans="2:9" ht="14.25" customHeight="1">
      <c r="B141" s="1980"/>
      <c r="C141" s="1502" t="s">
        <v>2252</v>
      </c>
      <c r="D141" s="1502"/>
      <c r="E141" s="1502"/>
      <c r="F141" s="1502"/>
      <c r="G141" s="1502"/>
      <c r="H141" s="121"/>
      <c r="I141" s="1509"/>
    </row>
    <row r="142" spans="2:9" ht="14.25" customHeight="1">
      <c r="B142" s="1980"/>
      <c r="C142" s="1502" t="s">
        <v>2253</v>
      </c>
      <c r="D142" s="1502"/>
      <c r="E142" s="1502"/>
      <c r="F142" s="1502"/>
      <c r="G142" s="1502"/>
      <c r="H142" s="121"/>
      <c r="I142" s="1509"/>
    </row>
    <row r="143" spans="2:9" ht="14.25" customHeight="1">
      <c r="B143" s="1980"/>
      <c r="C143" s="1502" t="s">
        <v>2254</v>
      </c>
      <c r="D143" s="1502"/>
      <c r="E143" s="1502"/>
      <c r="F143" s="1502"/>
      <c r="G143" s="1502"/>
      <c r="H143" s="121"/>
      <c r="I143" s="1509"/>
    </row>
    <row r="144" spans="2:9" ht="14.25" customHeight="1">
      <c r="B144" s="1980"/>
      <c r="C144" s="1502" t="s">
        <v>2255</v>
      </c>
      <c r="D144" s="1502"/>
      <c r="E144" s="1502"/>
      <c r="F144" s="1502"/>
      <c r="G144" s="1502"/>
      <c r="H144" s="121"/>
      <c r="I144" s="1509"/>
    </row>
    <row r="145" spans="2:9" ht="14.25" customHeight="1">
      <c r="B145" s="2000"/>
      <c r="C145" s="1503"/>
      <c r="D145" s="1092"/>
      <c r="E145" s="1092"/>
      <c r="F145" s="1092"/>
      <c r="G145" s="1092"/>
      <c r="H145" s="1092"/>
      <c r="I145" s="1510"/>
    </row>
    <row r="146" spans="2:9" ht="14.25" customHeight="1">
      <c r="B146" s="1980" t="s">
        <v>1669</v>
      </c>
      <c r="C146" s="1502" t="s">
        <v>1692</v>
      </c>
      <c r="D146" s="1610"/>
      <c r="E146" s="1610"/>
      <c r="F146" s="1610"/>
      <c r="G146" s="1610"/>
      <c r="H146" s="1500"/>
      <c r="I146" s="1508"/>
    </row>
    <row r="147" spans="2:9" ht="14.25" customHeight="1">
      <c r="B147" s="1980"/>
      <c r="C147" s="1502" t="s">
        <v>2256</v>
      </c>
      <c r="D147" s="1502"/>
      <c r="E147" s="1502"/>
      <c r="F147" s="1502"/>
      <c r="G147" s="1502"/>
      <c r="H147" s="121"/>
      <c r="I147" s="1509"/>
    </row>
    <row r="148" spans="2:9" ht="14.25" customHeight="1">
      <c r="B148" s="1980"/>
      <c r="C148" s="1502" t="s">
        <v>2257</v>
      </c>
      <c r="D148" s="1502"/>
      <c r="E148" s="1502"/>
      <c r="F148" s="1502"/>
      <c r="G148" s="1502"/>
      <c r="H148" s="121"/>
      <c r="I148" s="1509"/>
    </row>
    <row r="149" spans="2:9" ht="14.25" customHeight="1">
      <c r="B149" s="1980"/>
      <c r="C149" s="1502" t="s">
        <v>2258</v>
      </c>
      <c r="D149" s="1502"/>
      <c r="E149" s="1502"/>
      <c r="F149" s="1502"/>
      <c r="G149" s="1502"/>
      <c r="H149" s="121"/>
      <c r="I149" s="1509"/>
    </row>
    <row r="150" spans="2:9" ht="14.25" customHeight="1">
      <c r="B150" s="1980"/>
      <c r="C150" s="1502" t="s">
        <v>2259</v>
      </c>
      <c r="D150" s="1502"/>
      <c r="E150" s="1502"/>
      <c r="F150" s="1502"/>
      <c r="G150" s="1502"/>
      <c r="H150" s="121"/>
      <c r="I150" s="1509"/>
    </row>
    <row r="151" spans="2:9" ht="14.25" customHeight="1">
      <c r="B151" s="1980"/>
      <c r="C151" s="1502" t="s">
        <v>2260</v>
      </c>
      <c r="D151" s="1502"/>
      <c r="E151" s="1502"/>
      <c r="F151" s="1502"/>
      <c r="G151" s="1502"/>
      <c r="H151" s="121"/>
      <c r="I151" s="1509"/>
    </row>
    <row r="152" spans="2:9" ht="14.25" customHeight="1">
      <c r="B152" s="1980"/>
      <c r="C152" s="1502" t="s">
        <v>2261</v>
      </c>
      <c r="D152" s="1502"/>
      <c r="E152" s="1502"/>
      <c r="F152" s="1502"/>
      <c r="G152" s="1502"/>
      <c r="H152" s="121"/>
      <c r="I152" s="1509"/>
    </row>
    <row r="153" spans="2:9" ht="14.25" customHeight="1">
      <c r="B153" s="2000"/>
      <c r="C153" s="1502" t="s">
        <v>2262</v>
      </c>
      <c r="D153" s="1503"/>
      <c r="E153" s="1503"/>
      <c r="F153" s="1503"/>
      <c r="G153" s="1503"/>
      <c r="H153" s="1092"/>
      <c r="I153" s="1510"/>
    </row>
    <row r="154" spans="2:9" ht="268.5" customHeight="1">
      <c r="B154" s="1980" t="s">
        <v>1693</v>
      </c>
      <c r="C154" s="2029" t="s">
        <v>2310</v>
      </c>
      <c r="D154" s="2030"/>
      <c r="E154" s="2030"/>
      <c r="F154" s="2030"/>
      <c r="G154" s="2030"/>
      <c r="H154" s="2030"/>
      <c r="I154" s="2133"/>
    </row>
    <row r="155" spans="2:9" ht="130.5" customHeight="1">
      <c r="B155" s="1980"/>
      <c r="C155" s="2031"/>
      <c r="D155" s="2032"/>
      <c r="E155" s="2032"/>
      <c r="F155" s="2032"/>
      <c r="G155" s="2032"/>
      <c r="H155" s="2032"/>
      <c r="I155" s="2134"/>
    </row>
    <row r="156" spans="2:9" ht="153" customHeight="1">
      <c r="B156" s="1980"/>
      <c r="C156" s="2031"/>
      <c r="D156" s="2032"/>
      <c r="E156" s="2032"/>
      <c r="F156" s="2032"/>
      <c r="G156" s="2032"/>
      <c r="H156" s="2032"/>
      <c r="I156" s="2134"/>
    </row>
    <row r="157" spans="2:9" ht="315" customHeight="1">
      <c r="B157" s="1980"/>
      <c r="C157" s="2031"/>
      <c r="D157" s="2032"/>
      <c r="E157" s="2032"/>
      <c r="F157" s="2032"/>
      <c r="G157" s="2032"/>
      <c r="H157" s="2032"/>
      <c r="I157" s="2134"/>
    </row>
    <row r="158" spans="2:9" ht="14.25" customHeight="1">
      <c r="B158" s="1980"/>
      <c r="C158" s="2031"/>
      <c r="D158" s="2032"/>
      <c r="E158" s="2032"/>
      <c r="F158" s="2032"/>
      <c r="G158" s="2032"/>
      <c r="H158" s="2032"/>
      <c r="I158" s="2134"/>
    </row>
    <row r="159" spans="2:9" ht="14.25" customHeight="1">
      <c r="B159" s="1980"/>
      <c r="C159" s="2031"/>
      <c r="D159" s="2032"/>
      <c r="E159" s="2032"/>
      <c r="F159" s="2032"/>
      <c r="G159" s="2032"/>
      <c r="H159" s="2032"/>
      <c r="I159" s="2134"/>
    </row>
    <row r="160" spans="2:9" ht="14.25" customHeight="1">
      <c r="B160" s="1980"/>
      <c r="C160" s="2031"/>
      <c r="D160" s="2032"/>
      <c r="E160" s="2032"/>
      <c r="F160" s="2032"/>
      <c r="G160" s="2032"/>
      <c r="H160" s="2032"/>
      <c r="I160" s="2134"/>
    </row>
    <row r="161" spans="2:9" ht="14.25" customHeight="1">
      <c r="B161" s="1980"/>
      <c r="C161" s="2031"/>
      <c r="D161" s="2032"/>
      <c r="E161" s="2032"/>
      <c r="F161" s="2032"/>
      <c r="G161" s="2032"/>
      <c r="H161" s="2032"/>
      <c r="I161" s="2134"/>
    </row>
    <row r="162" spans="2:9" ht="14.25" customHeight="1">
      <c r="B162" s="1980"/>
      <c r="C162" s="2031"/>
      <c r="D162" s="2032"/>
      <c r="E162" s="2032"/>
      <c r="F162" s="2032"/>
      <c r="G162" s="2032"/>
      <c r="H162" s="2032"/>
      <c r="I162" s="2134"/>
    </row>
    <row r="163" spans="2:9" s="120" customFormat="1" ht="16.5" customHeight="1">
      <c r="B163" s="2000"/>
      <c r="C163" s="2033"/>
      <c r="D163" s="2034"/>
      <c r="E163" s="2034"/>
      <c r="F163" s="2034"/>
      <c r="G163" s="2034"/>
      <c r="H163" s="2034"/>
      <c r="I163" s="2135"/>
    </row>
    <row r="164" spans="2:9" ht="19.5" customHeight="1">
      <c r="B164" s="871" t="s">
        <v>1749</v>
      </c>
      <c r="C164" s="820"/>
      <c r="D164" s="820"/>
      <c r="E164" s="820"/>
      <c r="F164" s="820"/>
      <c r="G164" s="821"/>
      <c r="H164" s="821"/>
      <c r="I164" s="822"/>
    </row>
    <row r="165" spans="2:9" ht="22.5" customHeight="1">
      <c r="B165" s="1993" t="s">
        <v>1634</v>
      </c>
      <c r="C165" s="1643"/>
      <c r="D165" s="1610"/>
      <c r="E165" s="1610"/>
      <c r="F165" s="1610"/>
      <c r="G165" s="1610"/>
      <c r="H165" s="1610"/>
      <c r="I165" s="1629"/>
    </row>
    <row r="166" spans="2:9" ht="22.5" customHeight="1">
      <c r="B166" s="1980"/>
      <c r="C166" s="1502" t="s">
        <v>2326</v>
      </c>
      <c r="D166" s="1502"/>
      <c r="E166" s="1502"/>
      <c r="F166" s="1502"/>
      <c r="G166" s="1502"/>
      <c r="H166" s="1502"/>
      <c r="I166" s="1630"/>
    </row>
    <row r="167" spans="2:9" ht="22.5" customHeight="1">
      <c r="B167" s="1980"/>
      <c r="C167" s="1502" t="s">
        <v>1829</v>
      </c>
      <c r="D167" s="1502"/>
      <c r="E167" s="1502"/>
      <c r="F167" s="1502"/>
      <c r="G167" s="1502"/>
      <c r="H167" s="1502"/>
      <c r="I167" s="1630"/>
    </row>
    <row r="168" spans="2:9" ht="22.5" customHeight="1">
      <c r="B168" s="1980"/>
      <c r="C168" s="1502" t="s">
        <v>1768</v>
      </c>
      <c r="D168" s="1502"/>
      <c r="E168" s="1502"/>
      <c r="F168" s="1502"/>
      <c r="G168" s="1502"/>
      <c r="H168" s="1502"/>
      <c r="I168" s="1630"/>
    </row>
    <row r="169" spans="2:9" ht="22.5" customHeight="1">
      <c r="B169" s="1980"/>
      <c r="C169" s="1558" t="s">
        <v>2327</v>
      </c>
      <c r="D169" s="1502"/>
      <c r="E169" s="1502"/>
      <c r="F169" s="1502"/>
      <c r="G169" s="1502"/>
      <c r="H169" s="1502"/>
      <c r="I169" s="1630"/>
    </row>
    <row r="170" spans="2:9" ht="22.5" customHeight="1">
      <c r="B170" s="2000"/>
      <c r="C170" s="1558" t="s">
        <v>2328</v>
      </c>
      <c r="D170" s="1503"/>
      <c r="E170" s="1503"/>
      <c r="F170" s="1503"/>
      <c r="G170" s="1503"/>
      <c r="H170" s="1503"/>
      <c r="I170" s="1631"/>
    </row>
    <row r="171" spans="2:9" ht="22.5" customHeight="1">
      <c r="B171" s="1993" t="s">
        <v>1717</v>
      </c>
      <c r="C171" s="1502" t="s">
        <v>2329</v>
      </c>
      <c r="D171" s="1552"/>
      <c r="E171" s="1552"/>
      <c r="F171" s="1552"/>
      <c r="G171" s="1552"/>
      <c r="H171" s="1552"/>
      <c r="I171" s="1644"/>
    </row>
    <row r="172" spans="2:9" ht="22.5" customHeight="1">
      <c r="B172" s="1980"/>
      <c r="C172" s="1502" t="s">
        <v>2330</v>
      </c>
      <c r="D172" s="1553"/>
      <c r="E172" s="1553"/>
      <c r="F172" s="1553"/>
      <c r="G172" s="1553"/>
      <c r="H172" s="1553"/>
      <c r="I172" s="1645"/>
    </row>
    <row r="173" spans="2:9" ht="22.5" customHeight="1">
      <c r="B173" s="1980"/>
      <c r="C173" s="1502" t="s">
        <v>2331</v>
      </c>
      <c r="D173" s="1553"/>
      <c r="E173" s="1553"/>
      <c r="F173" s="1553"/>
      <c r="G173" s="1553"/>
      <c r="H173" s="1553"/>
      <c r="I173" s="1645"/>
    </row>
    <row r="174" spans="2:9" ht="22.5" customHeight="1">
      <c r="B174" s="1980"/>
      <c r="C174" s="1558" t="s">
        <v>2332</v>
      </c>
      <c r="D174" s="1553"/>
      <c r="E174" s="1553"/>
      <c r="F174" s="1553"/>
      <c r="G174" s="1553"/>
      <c r="H174" s="1553"/>
      <c r="I174" s="1645"/>
    </row>
    <row r="175" spans="2:9" ht="22.5" customHeight="1">
      <c r="B175" s="2000"/>
      <c r="C175" s="1502" t="s">
        <v>2333</v>
      </c>
      <c r="D175" s="1554"/>
      <c r="E175" s="1554"/>
      <c r="F175" s="1554"/>
      <c r="G175" s="1554"/>
      <c r="H175" s="1554"/>
      <c r="I175" s="1646"/>
    </row>
    <row r="176" spans="2:9" ht="22.5" customHeight="1">
      <c r="B176" s="2056" t="s">
        <v>1721</v>
      </c>
      <c r="C176" s="1643"/>
      <c r="D176" s="1647"/>
      <c r="E176" s="1647"/>
      <c r="F176" s="1647"/>
      <c r="G176" s="1647"/>
      <c r="H176" s="1647"/>
      <c r="I176" s="1500"/>
    </row>
    <row r="177" spans="2:9" ht="22.5" customHeight="1">
      <c r="B177" s="2001"/>
      <c r="C177" s="1502" t="s">
        <v>2334</v>
      </c>
      <c r="D177" s="1648"/>
      <c r="E177" s="1648"/>
      <c r="F177" s="1648"/>
      <c r="G177" s="1648"/>
      <c r="H177" s="1648"/>
      <c r="I177" s="121"/>
    </row>
    <row r="178" spans="2:9" ht="22.5" customHeight="1">
      <c r="B178" s="2001"/>
      <c r="C178" s="1502" t="s">
        <v>2335</v>
      </c>
      <c r="D178" s="1648"/>
      <c r="E178" s="1648"/>
      <c r="F178" s="1648"/>
      <c r="G178" s="1648"/>
      <c r="H178" s="1648"/>
      <c r="I178" s="121"/>
    </row>
    <row r="179" spans="2:9" ht="22.5" customHeight="1">
      <c r="B179" s="2001"/>
      <c r="C179" s="1502" t="s">
        <v>2336</v>
      </c>
      <c r="D179" s="1648"/>
      <c r="E179" s="1648"/>
      <c r="F179" s="1648"/>
      <c r="G179" s="1648"/>
      <c r="H179" s="1648"/>
      <c r="I179" s="121"/>
    </row>
    <row r="180" spans="2:9" ht="22.5" customHeight="1">
      <c r="B180" s="2002"/>
      <c r="C180" s="1649"/>
      <c r="D180" s="1650"/>
      <c r="E180" s="1650"/>
      <c r="F180" s="1650"/>
      <c r="G180" s="1650"/>
      <c r="H180" s="1650"/>
      <c r="I180" s="1092"/>
    </row>
    <row r="181" spans="2:9" ht="22.5" customHeight="1">
      <c r="B181" s="2044" t="s">
        <v>1743</v>
      </c>
      <c r="C181" s="1643"/>
      <c r="D181" s="1651"/>
      <c r="E181" s="1651"/>
      <c r="F181" s="1651"/>
      <c r="G181" s="1651"/>
      <c r="H181" s="1651"/>
      <c r="I181" s="1652"/>
    </row>
    <row r="182" spans="2:9" ht="22.5" customHeight="1">
      <c r="B182" s="2044"/>
      <c r="C182" s="1653"/>
      <c r="D182" s="1654"/>
      <c r="E182" s="1654"/>
      <c r="F182" s="1654"/>
      <c r="G182" s="1654"/>
      <c r="H182" s="1654"/>
      <c r="I182" s="1655"/>
    </row>
    <row r="183" spans="2:9" ht="22.5" customHeight="1">
      <c r="B183" s="2045"/>
      <c r="C183" s="1653"/>
      <c r="D183" s="1654"/>
      <c r="E183" s="1654"/>
      <c r="F183" s="1654"/>
      <c r="G183" s="1654"/>
      <c r="H183" s="1654"/>
      <c r="I183" s="1655"/>
    </row>
    <row r="184" spans="2:9" ht="22.5" customHeight="1">
      <c r="B184" s="2046"/>
      <c r="C184" s="1656"/>
      <c r="D184" s="1657"/>
      <c r="E184" s="1657"/>
      <c r="F184" s="1657"/>
      <c r="G184" s="1657"/>
      <c r="H184" s="1657"/>
      <c r="I184" s="1658"/>
    </row>
    <row r="185" spans="2:9" ht="22.5" customHeight="1">
      <c r="B185" s="1993" t="s">
        <v>1635</v>
      </c>
      <c r="C185" s="1502" t="s">
        <v>2337</v>
      </c>
      <c r="D185" s="1610"/>
      <c r="E185" s="1610"/>
      <c r="F185" s="1610"/>
      <c r="G185" s="1610"/>
      <c r="H185" s="1610"/>
      <c r="I185" s="1629"/>
    </row>
    <row r="186" spans="2:9" ht="22.5" customHeight="1">
      <c r="B186" s="1980"/>
      <c r="C186" s="1502" t="s">
        <v>2338</v>
      </c>
      <c r="D186" s="1502"/>
      <c r="E186" s="1502"/>
      <c r="F186" s="1502"/>
      <c r="G186" s="1502"/>
      <c r="H186" s="1502"/>
      <c r="I186" s="1630"/>
    </row>
    <row r="187" spans="2:9" ht="22.5" customHeight="1">
      <c r="B187" s="1980"/>
      <c r="C187" s="1502" t="s">
        <v>2139</v>
      </c>
      <c r="D187" s="1502"/>
      <c r="E187" s="1502"/>
      <c r="F187" s="1502"/>
      <c r="G187" s="1502"/>
      <c r="H187" s="1502"/>
      <c r="I187" s="1630"/>
    </row>
    <row r="188" spans="2:9" ht="22.5" customHeight="1">
      <c r="B188" s="1980"/>
      <c r="C188" s="1558" t="s">
        <v>2339</v>
      </c>
      <c r="D188" s="1502"/>
      <c r="E188" s="1502"/>
      <c r="F188" s="1502"/>
      <c r="G188" s="1502"/>
      <c r="H188" s="1502"/>
      <c r="I188" s="1630"/>
    </row>
    <row r="189" spans="2:9" ht="22.5" customHeight="1">
      <c r="B189" s="1980"/>
      <c r="C189" s="1502" t="s">
        <v>2340</v>
      </c>
      <c r="D189" s="1502"/>
      <c r="E189" s="1502"/>
      <c r="F189" s="1502"/>
      <c r="G189" s="1502"/>
      <c r="H189" s="1502"/>
      <c r="I189" s="1630"/>
    </row>
    <row r="190" spans="2:9" ht="22.5" customHeight="1">
      <c r="B190" s="1980"/>
      <c r="C190" s="1502" t="s">
        <v>2341</v>
      </c>
      <c r="D190" s="1502"/>
      <c r="E190" s="1502"/>
      <c r="F190" s="1502"/>
      <c r="G190" s="1502"/>
      <c r="H190" s="1502"/>
      <c r="I190" s="1630"/>
    </row>
    <row r="191" spans="2:9" ht="22.5" customHeight="1">
      <c r="B191" s="1980"/>
      <c r="C191" s="1611"/>
      <c r="D191" s="1502"/>
      <c r="E191" s="1502"/>
      <c r="F191" s="1502"/>
      <c r="G191" s="1502"/>
      <c r="H191" s="1502"/>
      <c r="I191" s="1630"/>
    </row>
    <row r="192" spans="2:9" ht="22.5" customHeight="1">
      <c r="B192" s="2000"/>
      <c r="C192" s="1612"/>
      <c r="D192" s="1503"/>
      <c r="E192" s="1503"/>
      <c r="F192" s="1503"/>
      <c r="G192" s="1503"/>
      <c r="H192" s="1503"/>
      <c r="I192" s="1631"/>
    </row>
    <row r="193" spans="2:9" ht="22.5" customHeight="1">
      <c r="B193" s="1992" t="s">
        <v>1669</v>
      </c>
      <c r="C193" s="1502" t="s">
        <v>37</v>
      </c>
      <c r="D193" s="1659"/>
      <c r="E193" s="1659"/>
      <c r="F193" s="1659"/>
      <c r="G193" s="1659"/>
      <c r="H193" s="1659"/>
      <c r="I193" s="1660"/>
    </row>
    <row r="194" spans="2:9" ht="22.5" customHeight="1">
      <c r="B194" s="1992"/>
      <c r="C194" s="1502" t="s">
        <v>1692</v>
      </c>
      <c r="D194" s="1584"/>
      <c r="E194" s="1584"/>
      <c r="F194" s="1584"/>
      <c r="G194" s="1584"/>
      <c r="H194" s="1584"/>
      <c r="I194" s="1661"/>
    </row>
    <row r="195" spans="2:9" ht="22.5" customHeight="1">
      <c r="B195" s="1992"/>
      <c r="C195" s="1502" t="s">
        <v>2342</v>
      </c>
      <c r="D195" s="1584"/>
      <c r="E195" s="1584"/>
      <c r="F195" s="1584"/>
      <c r="G195" s="1584"/>
      <c r="H195" s="1584"/>
      <c r="I195" s="1661"/>
    </row>
    <row r="196" spans="2:9" ht="22.5" customHeight="1">
      <c r="B196" s="1992"/>
      <c r="C196" s="1502" t="s">
        <v>2343</v>
      </c>
      <c r="D196" s="1584"/>
      <c r="E196" s="1584"/>
      <c r="F196" s="1584"/>
      <c r="G196" s="1584"/>
      <c r="H196" s="1584"/>
      <c r="I196" s="1661"/>
    </row>
    <row r="197" spans="2:9" ht="22.5" customHeight="1">
      <c r="B197" s="1992"/>
      <c r="C197" s="1502" t="s">
        <v>2258</v>
      </c>
      <c r="D197" s="1584"/>
      <c r="E197" s="1584"/>
      <c r="F197" s="1584"/>
      <c r="G197" s="1584"/>
      <c r="H197" s="1584"/>
      <c r="I197" s="1661"/>
    </row>
    <row r="198" spans="2:9" ht="22.5" customHeight="1">
      <c r="B198" s="1992"/>
      <c r="C198" s="1502" t="s">
        <v>2344</v>
      </c>
      <c r="D198" s="1584"/>
      <c r="E198" s="1584"/>
      <c r="F198" s="1584"/>
      <c r="G198" s="1584"/>
      <c r="H198" s="1584"/>
      <c r="I198" s="1661"/>
    </row>
    <row r="199" spans="2:9" ht="22.5" customHeight="1">
      <c r="B199" s="1992"/>
      <c r="C199" s="1502" t="s">
        <v>2260</v>
      </c>
      <c r="D199" s="1584"/>
      <c r="E199" s="1584"/>
      <c r="F199" s="1584"/>
      <c r="G199" s="1584"/>
      <c r="H199" s="1584"/>
      <c r="I199" s="1661"/>
    </row>
    <row r="200" spans="2:9" ht="22.5" customHeight="1">
      <c r="B200" s="1992"/>
      <c r="C200" s="1502" t="s">
        <v>2345</v>
      </c>
      <c r="D200" s="1584"/>
      <c r="E200" s="1584"/>
      <c r="F200" s="1584"/>
      <c r="G200" s="1584"/>
      <c r="H200" s="1584"/>
      <c r="I200" s="1661"/>
    </row>
    <row r="201" spans="2:9" ht="22.5" customHeight="1">
      <c r="B201" s="1992"/>
      <c r="C201" s="1503" t="s">
        <v>2262</v>
      </c>
      <c r="D201" s="1662"/>
      <c r="E201" s="1662"/>
      <c r="F201" s="1662"/>
      <c r="G201" s="1662"/>
      <c r="H201" s="1662"/>
      <c r="I201" s="1663"/>
    </row>
    <row r="202" spans="2:9" ht="22.5" customHeight="1">
      <c r="B202" s="1980" t="s">
        <v>1652</v>
      </c>
      <c r="C202" s="1502" t="s">
        <v>2346</v>
      </c>
      <c r="D202" s="1502"/>
      <c r="E202" s="1502"/>
      <c r="F202" s="1502"/>
      <c r="G202" s="1502"/>
      <c r="H202" s="1502"/>
      <c r="I202" s="1630"/>
    </row>
    <row r="203" spans="2:9" ht="22.5" customHeight="1">
      <c r="B203" s="1980"/>
      <c r="C203" s="1502" t="s">
        <v>1792</v>
      </c>
      <c r="D203" s="1502"/>
      <c r="E203" s="1502"/>
      <c r="F203" s="1502"/>
      <c r="G203" s="1502"/>
      <c r="H203" s="1502"/>
      <c r="I203" s="1630"/>
    </row>
    <row r="204" spans="2:9" ht="22.5" customHeight="1">
      <c r="B204" s="1980"/>
      <c r="C204" s="1502" t="s">
        <v>1793</v>
      </c>
      <c r="D204" s="1502"/>
      <c r="E204" s="1502"/>
      <c r="F204" s="1502"/>
      <c r="G204" s="1502"/>
      <c r="H204" s="1502"/>
      <c r="I204" s="1630"/>
    </row>
    <row r="205" spans="2:9" ht="22.5" customHeight="1">
      <c r="B205" s="1980"/>
      <c r="C205" s="1502" t="s">
        <v>1794</v>
      </c>
      <c r="D205" s="1502"/>
      <c r="E205" s="1502"/>
      <c r="F205" s="1502"/>
      <c r="G205" s="1502"/>
      <c r="H205" s="1502"/>
      <c r="I205" s="1630"/>
    </row>
    <row r="206" spans="2:9" ht="22.5" customHeight="1">
      <c r="B206" s="1980"/>
      <c r="C206" s="1502" t="s">
        <v>2347</v>
      </c>
      <c r="D206" s="1502"/>
      <c r="E206" s="1502"/>
      <c r="F206" s="1502"/>
      <c r="G206" s="1502"/>
      <c r="H206" s="1502"/>
      <c r="I206" s="1630"/>
    </row>
    <row r="207" spans="2:9" ht="22.5" customHeight="1">
      <c r="B207" s="1980"/>
      <c r="C207" s="1502" t="s">
        <v>2348</v>
      </c>
      <c r="D207" s="1502"/>
      <c r="E207" s="1502"/>
      <c r="F207" s="1502"/>
      <c r="G207" s="1502"/>
      <c r="H207" s="1502"/>
      <c r="I207" s="1630"/>
    </row>
    <row r="208" spans="2:9" ht="22.5" customHeight="1">
      <c r="B208" s="1980"/>
      <c r="C208" s="1502" t="s">
        <v>2349</v>
      </c>
      <c r="D208" s="1502"/>
      <c r="E208" s="1502"/>
      <c r="F208" s="1502"/>
      <c r="G208" s="1502"/>
      <c r="H208" s="1502"/>
      <c r="I208" s="1630"/>
    </row>
    <row r="209" spans="2:9" ht="22.5" customHeight="1">
      <c r="B209" s="1980"/>
      <c r="C209" s="1502" t="s">
        <v>2350</v>
      </c>
      <c r="D209" s="1502"/>
      <c r="E209" s="1502"/>
      <c r="F209" s="1502"/>
      <c r="G209" s="1502"/>
      <c r="H209" s="1502"/>
      <c r="I209" s="1630"/>
    </row>
    <row r="210" spans="2:9" ht="22.5" customHeight="1">
      <c r="B210" s="1980"/>
      <c r="C210" s="1502" t="s">
        <v>2351</v>
      </c>
      <c r="D210" s="1502"/>
      <c r="E210" s="1502"/>
      <c r="F210" s="1502"/>
      <c r="G210" s="1502"/>
      <c r="H210" s="1502"/>
      <c r="I210" s="1630"/>
    </row>
    <row r="211" spans="2:9" ht="22.5" customHeight="1">
      <c r="B211" s="2000"/>
      <c r="C211" s="1612"/>
      <c r="D211" s="1503"/>
      <c r="E211" s="1503"/>
      <c r="F211" s="1503"/>
      <c r="G211" s="1503"/>
      <c r="H211" s="1503"/>
      <c r="I211" s="1631"/>
    </row>
    <row r="212" spans="2:9" ht="22.5" customHeight="1">
      <c r="B212" s="1980" t="s">
        <v>1693</v>
      </c>
      <c r="C212" s="1502" t="s">
        <v>2352</v>
      </c>
      <c r="D212" s="1664"/>
      <c r="E212" s="1664"/>
      <c r="F212" s="1664"/>
      <c r="G212" s="1664"/>
      <c r="H212" s="1664"/>
      <c r="I212" s="101"/>
    </row>
    <row r="213" spans="2:9" ht="22.5" customHeight="1">
      <c r="B213" s="1980"/>
      <c r="C213" s="1093" t="s">
        <v>2353</v>
      </c>
      <c r="I213" s="1665"/>
    </row>
    <row r="214" spans="2:9" ht="22.5" customHeight="1">
      <c r="B214" s="1980"/>
      <c r="C214" s="1093" t="s">
        <v>2354</v>
      </c>
      <c r="I214" s="1665"/>
    </row>
    <row r="215" spans="2:9" ht="22.5" customHeight="1">
      <c r="B215" s="1980"/>
      <c r="C215" s="1502" t="s">
        <v>2355</v>
      </c>
      <c r="I215" s="1665"/>
    </row>
    <row r="216" spans="2:9" ht="22.5" customHeight="1">
      <c r="B216" s="1980"/>
      <c r="C216" s="1502" t="s">
        <v>2356</v>
      </c>
      <c r="I216" s="1665"/>
    </row>
    <row r="217" spans="2:9" ht="22.5" customHeight="1">
      <c r="B217" s="1980"/>
      <c r="C217" s="1093" t="s">
        <v>2357</v>
      </c>
      <c r="I217" s="1665"/>
    </row>
    <row r="218" spans="2:9" ht="22.5" customHeight="1">
      <c r="B218" s="1980"/>
      <c r="C218" s="1093" t="s">
        <v>2268</v>
      </c>
      <c r="I218" s="1665"/>
    </row>
    <row r="219" spans="2:9" ht="22.5" customHeight="1">
      <c r="B219" s="1980"/>
      <c r="C219" s="327"/>
      <c r="I219" s="1665"/>
    </row>
    <row r="220" spans="2:9" ht="22.5" customHeight="1">
      <c r="B220" s="1980"/>
      <c r="C220" s="327"/>
      <c r="I220" s="1665"/>
    </row>
    <row r="221" spans="2:9" ht="22.5" customHeight="1">
      <c r="B221" s="2000"/>
      <c r="C221" s="1666"/>
      <c r="D221" s="1667"/>
      <c r="E221" s="1667"/>
      <c r="F221" s="1667"/>
      <c r="G221" s="1667"/>
      <c r="H221" s="1667"/>
      <c r="I221" s="1668"/>
    </row>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48">
    <mergeCell ref="B1:I1"/>
    <mergeCell ref="B7:E7"/>
    <mergeCell ref="F7:I7"/>
    <mergeCell ref="B11:B12"/>
    <mergeCell ref="C11:C12"/>
    <mergeCell ref="D11:D12"/>
    <mergeCell ref="E11:E12"/>
    <mergeCell ref="F15:H15"/>
    <mergeCell ref="F17:I17"/>
    <mergeCell ref="B23:B24"/>
    <mergeCell ref="C23:C24"/>
    <mergeCell ref="D23:D24"/>
    <mergeCell ref="E23:E24"/>
    <mergeCell ref="C91:I91"/>
    <mergeCell ref="B54:B60"/>
    <mergeCell ref="C54:I59"/>
    <mergeCell ref="B61:B66"/>
    <mergeCell ref="C61:I66"/>
    <mergeCell ref="B67:B73"/>
    <mergeCell ref="C67:I73"/>
    <mergeCell ref="B74:B76"/>
    <mergeCell ref="B77:B83"/>
    <mergeCell ref="C77:I82"/>
    <mergeCell ref="B84:B90"/>
    <mergeCell ref="C84:I90"/>
    <mergeCell ref="B146:B153"/>
    <mergeCell ref="B92:B97"/>
    <mergeCell ref="C92:I97"/>
    <mergeCell ref="B98:B106"/>
    <mergeCell ref="C98:I106"/>
    <mergeCell ref="B107:I107"/>
    <mergeCell ref="B108:B112"/>
    <mergeCell ref="C108:H112"/>
    <mergeCell ref="B113:B119"/>
    <mergeCell ref="B120:B125"/>
    <mergeCell ref="B126:B128"/>
    <mergeCell ref="B133:B135"/>
    <mergeCell ref="B136:B145"/>
    <mergeCell ref="B154:B163"/>
    <mergeCell ref="C154:I163"/>
    <mergeCell ref="B165:B170"/>
    <mergeCell ref="B171:B175"/>
    <mergeCell ref="B176:B180"/>
    <mergeCell ref="B181:B184"/>
    <mergeCell ref="B185:B192"/>
    <mergeCell ref="B193:B201"/>
    <mergeCell ref="B202:B211"/>
    <mergeCell ref="B212:B221"/>
  </mergeCells>
  <pageMargins left="0.7" right="0.7" top="0.75" bottom="0.75" header="0" footer="0"/>
  <pageSetup paperSize="9" orientation="portrait"/>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ACCB6-D7C4-4BBF-8B20-93780A243EFF}">
  <sheetPr codeName="Hoja201">
    <tabColor rgb="FFFFFF00"/>
    <pageSetUpPr fitToPage="1"/>
  </sheetPr>
  <dimension ref="B1:I1084"/>
  <sheetViews>
    <sheetView showGridLines="0" topLeftCell="B11" workbookViewId="0">
      <selection activeCell="C98" sqref="C98:I106"/>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2358</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2359</v>
      </c>
      <c r="D8" s="141" t="s">
        <v>1637</v>
      </c>
      <c r="E8" s="141" t="s">
        <v>1637</v>
      </c>
      <c r="F8" s="13" t="s">
        <v>1638</v>
      </c>
      <c r="G8" s="8"/>
      <c r="H8" s="9"/>
      <c r="I8" s="9"/>
    </row>
    <row r="9" spans="2:9" ht="14.25" customHeight="1">
      <c r="B9" s="6" t="s">
        <v>1639</v>
      </c>
      <c r="C9" s="137"/>
      <c r="D9" s="137">
        <v>9</v>
      </c>
      <c r="E9" s="137" t="s">
        <v>2360</v>
      </c>
      <c r="F9" s="13" t="s">
        <v>1642</v>
      </c>
      <c r="G9" s="96">
        <v>0</v>
      </c>
      <c r="H9" s="96">
        <v>0</v>
      </c>
      <c r="I9" s="96">
        <v>0</v>
      </c>
    </row>
    <row r="10" spans="2:9" ht="14.25" customHeight="1">
      <c r="B10" s="10" t="s">
        <v>56</v>
      </c>
      <c r="C10" s="142"/>
      <c r="D10" s="142"/>
      <c r="E10" s="142"/>
      <c r="F10" s="13" t="s">
        <v>1643</v>
      </c>
      <c r="G10" s="1465">
        <v>0.4</v>
      </c>
      <c r="H10" s="1465">
        <v>0.42</v>
      </c>
      <c r="I10" s="1465">
        <v>0.4</v>
      </c>
    </row>
    <row r="11" spans="2:9" ht="14.25" customHeight="1">
      <c r="B11" s="1976" t="s">
        <v>1644</v>
      </c>
      <c r="C11" s="1977">
        <v>1150</v>
      </c>
      <c r="D11" s="1977">
        <v>1811</v>
      </c>
      <c r="E11" s="1977">
        <v>5191</v>
      </c>
      <c r="F11" s="6" t="s">
        <v>1645</v>
      </c>
      <c r="G11" s="1465">
        <v>0.5</v>
      </c>
      <c r="H11" s="1465">
        <v>0.4</v>
      </c>
      <c r="I11" s="1465">
        <v>0.38</v>
      </c>
    </row>
    <row r="12" spans="2:9" ht="14.25" customHeight="1">
      <c r="B12" s="1976"/>
      <c r="C12" s="1977"/>
      <c r="D12" s="1977"/>
      <c r="E12" s="1977"/>
      <c r="F12" s="6" t="s">
        <v>1646</v>
      </c>
      <c r="G12" s="691">
        <v>8.6</v>
      </c>
      <c r="H12" s="691">
        <v>8.1</v>
      </c>
      <c r="I12" s="691"/>
    </row>
    <row r="13" spans="2:9" ht="14.25" customHeight="1">
      <c r="B13" s="6" t="s">
        <v>1647</v>
      </c>
      <c r="C13" s="8"/>
      <c r="D13" s="8"/>
      <c r="E13" s="8"/>
      <c r="F13" s="6" t="s">
        <v>1648</v>
      </c>
      <c r="G13" s="691">
        <v>62.9</v>
      </c>
      <c r="H13" s="691">
        <v>66.5</v>
      </c>
      <c r="I13" s="691"/>
    </row>
    <row r="14" spans="2:9" ht="14.25" customHeight="1">
      <c r="B14" s="7">
        <v>1</v>
      </c>
      <c r="C14" s="7">
        <v>4</v>
      </c>
      <c r="D14" s="7">
        <v>1</v>
      </c>
      <c r="E14" s="7">
        <v>4</v>
      </c>
      <c r="F14" s="6" t="s">
        <v>1649</v>
      </c>
      <c r="G14" s="138">
        <v>1.7700000000000001E-3</v>
      </c>
      <c r="H14" s="138">
        <v>1.5100000000000001E-3</v>
      </c>
      <c r="I14" s="138"/>
    </row>
    <row r="15" spans="2:9" ht="14.25" customHeight="1">
      <c r="B15" s="7">
        <v>2</v>
      </c>
      <c r="C15" s="7">
        <v>4</v>
      </c>
      <c r="D15" s="7">
        <v>1</v>
      </c>
      <c r="E15" s="7">
        <v>5</v>
      </c>
      <c r="F15" s="1990" t="s">
        <v>1650</v>
      </c>
      <c r="G15" s="1990"/>
      <c r="H15" s="1990"/>
      <c r="I15" s="12">
        <f>+G16+H16+I16</f>
        <v>5752</v>
      </c>
    </row>
    <row r="16" spans="2:9" ht="14.25" customHeight="1">
      <c r="B16" s="7">
        <v>3</v>
      </c>
      <c r="C16" s="7">
        <v>2</v>
      </c>
      <c r="D16" s="7">
        <v>1</v>
      </c>
      <c r="E16" s="7">
        <v>1</v>
      </c>
      <c r="F16" s="4" t="s">
        <v>1651</v>
      </c>
      <c r="G16" s="14">
        <v>5752</v>
      </c>
      <c r="H16" s="14"/>
      <c r="I16" s="11"/>
    </row>
    <row r="17" spans="2:9" ht="14.25" customHeight="1">
      <c r="B17" s="7">
        <v>4</v>
      </c>
      <c r="C17" s="7">
        <v>4</v>
      </c>
      <c r="D17" s="7">
        <v>1</v>
      </c>
      <c r="E17" s="7">
        <v>4</v>
      </c>
      <c r="F17" s="1975" t="s">
        <v>703</v>
      </c>
      <c r="G17" s="1975"/>
      <c r="H17" s="1975"/>
      <c r="I17" s="1975"/>
    </row>
    <row r="18" spans="2:9" ht="14.25" customHeight="1">
      <c r="B18" s="7">
        <v>5</v>
      </c>
      <c r="C18" s="7">
        <v>4</v>
      </c>
      <c r="D18" s="7">
        <v>1</v>
      </c>
      <c r="E18" s="7">
        <v>4</v>
      </c>
      <c r="F18" s="6" t="s">
        <v>1653</v>
      </c>
      <c r="G18" s="691" t="s">
        <v>2361</v>
      </c>
      <c r="H18" s="97" t="s">
        <v>2362</v>
      </c>
      <c r="I18" s="97" t="s">
        <v>2363</v>
      </c>
    </row>
    <row r="19" spans="2:9" ht="14.25" customHeight="1">
      <c r="B19" s="7">
        <v>6</v>
      </c>
      <c r="C19" s="7">
        <v>3</v>
      </c>
      <c r="D19" s="7">
        <v>1</v>
      </c>
      <c r="E19" s="7">
        <v>5</v>
      </c>
      <c r="F19" s="6" t="s">
        <v>1657</v>
      </c>
      <c r="G19" s="691">
        <v>11</v>
      </c>
      <c r="H19" s="691">
        <v>11</v>
      </c>
      <c r="I19" s="691">
        <v>11</v>
      </c>
    </row>
    <row r="20" spans="2:9" ht="14.25" customHeight="1">
      <c r="B20" s="7">
        <v>7</v>
      </c>
      <c r="C20" s="7">
        <v>1</v>
      </c>
      <c r="D20" s="7">
        <v>1</v>
      </c>
      <c r="E20" s="7">
        <v>1</v>
      </c>
      <c r="F20" s="6" t="s">
        <v>1658</v>
      </c>
      <c r="G20" s="691">
        <v>12</v>
      </c>
      <c r="H20" s="691">
        <v>12</v>
      </c>
      <c r="I20" s="691">
        <v>12</v>
      </c>
    </row>
    <row r="21" spans="2:9" ht="14.25" customHeight="1">
      <c r="B21" s="7">
        <v>8</v>
      </c>
      <c r="C21" s="7">
        <v>2</v>
      </c>
      <c r="D21" s="7">
        <v>2</v>
      </c>
      <c r="E21" s="7">
        <v>4</v>
      </c>
      <c r="F21" s="6" t="s">
        <v>1659</v>
      </c>
      <c r="G21" s="691">
        <v>16</v>
      </c>
      <c r="H21" s="691">
        <v>16</v>
      </c>
      <c r="I21" s="691">
        <v>16</v>
      </c>
    </row>
    <row r="22" spans="2:9" ht="14.25" customHeight="1">
      <c r="B22" s="7">
        <v>9</v>
      </c>
      <c r="C22" s="7">
        <v>3</v>
      </c>
      <c r="D22" s="7">
        <v>1</v>
      </c>
      <c r="E22" s="7">
        <v>5</v>
      </c>
      <c r="F22" s="6" t="s">
        <v>1660</v>
      </c>
      <c r="G22" s="691">
        <v>7.82</v>
      </c>
      <c r="H22" s="691">
        <v>6.9</v>
      </c>
      <c r="I22" s="691">
        <v>6.72</v>
      </c>
    </row>
    <row r="23" spans="2:9" ht="20.25" customHeight="1">
      <c r="B23" s="1976" t="s">
        <v>476</v>
      </c>
      <c r="C23" s="1991" t="s">
        <v>1865</v>
      </c>
      <c r="D23" s="1991" t="s">
        <v>1865</v>
      </c>
      <c r="E23" s="1991" t="s">
        <v>1865</v>
      </c>
      <c r="F23" s="13" t="s">
        <v>1662</v>
      </c>
      <c r="G23" s="691">
        <v>672</v>
      </c>
      <c r="H23" s="691">
        <v>720</v>
      </c>
      <c r="I23" s="691">
        <v>655</v>
      </c>
    </row>
    <row r="24" spans="2:9" ht="14.25" customHeight="1">
      <c r="B24" s="1976"/>
      <c r="C24" s="1991"/>
      <c r="D24" s="1991"/>
      <c r="E24" s="1991"/>
      <c r="F24" s="6" t="s">
        <v>1663</v>
      </c>
      <c r="G24" s="691">
        <v>4.9000000000000004</v>
      </c>
      <c r="H24" s="691">
        <v>4.4400000000000004</v>
      </c>
      <c r="I24" s="691">
        <v>3.8</v>
      </c>
    </row>
    <row r="25" spans="2:9" ht="27.75" customHeight="1">
      <c r="B25" s="7" t="s">
        <v>1664</v>
      </c>
      <c r="C25" s="823" t="s">
        <v>1665</v>
      </c>
      <c r="D25" s="823" t="s">
        <v>1665</v>
      </c>
      <c r="E25" s="823" t="s">
        <v>1665</v>
      </c>
      <c r="F25" s="6" t="s">
        <v>1666</v>
      </c>
      <c r="G25" s="691">
        <v>360</v>
      </c>
      <c r="H25" s="691">
        <v>360</v>
      </c>
      <c r="I25" s="691">
        <v>380</v>
      </c>
    </row>
    <row r="26" spans="2:9" ht="14.25" customHeight="1">
      <c r="B26" s="7"/>
      <c r="C26" s="824"/>
      <c r="D26" s="823"/>
      <c r="E26" s="7"/>
      <c r="F26" s="6" t="s">
        <v>1667</v>
      </c>
      <c r="G26" s="1466">
        <v>980</v>
      </c>
      <c r="H26" s="1466">
        <v>990</v>
      </c>
      <c r="I26" s="1466">
        <v>937</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2040</v>
      </c>
      <c r="D29" s="206" t="s">
        <v>2364</v>
      </c>
      <c r="E29" s="206" t="s">
        <v>2364</v>
      </c>
      <c r="F29" s="4" t="s">
        <v>1676</v>
      </c>
      <c r="G29" s="7" t="s">
        <v>1677</v>
      </c>
      <c r="H29" s="7" t="s">
        <v>1677</v>
      </c>
      <c r="I29" s="7" t="s">
        <v>1677</v>
      </c>
    </row>
    <row r="30" spans="2:9" ht="14.25" customHeight="1">
      <c r="B30" s="15" t="s">
        <v>1679</v>
      </c>
      <c r="C30" s="11" t="s">
        <v>2183</v>
      </c>
      <c r="D30" s="11" t="s">
        <v>2365</v>
      </c>
      <c r="E30" s="11" t="s">
        <v>2365</v>
      </c>
      <c r="F30" s="4" t="s">
        <v>1682</v>
      </c>
      <c r="G30" s="7">
        <v>117</v>
      </c>
      <c r="H30" s="7">
        <v>110</v>
      </c>
      <c r="I30" s="7">
        <v>110</v>
      </c>
    </row>
    <row r="31" spans="2:9" ht="14.25" customHeight="1">
      <c r="B31" s="15" t="s">
        <v>1683</v>
      </c>
      <c r="C31" s="6"/>
      <c r="D31" s="100"/>
      <c r="E31" s="100"/>
      <c r="F31" s="4" t="s">
        <v>1684</v>
      </c>
      <c r="G31" s="7">
        <v>2595</v>
      </c>
      <c r="H31" s="7">
        <v>2840</v>
      </c>
      <c r="I31" s="7">
        <v>2886</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1.7</v>
      </c>
      <c r="H33" s="7">
        <v>3.3</v>
      </c>
      <c r="I33" s="7">
        <v>3.1</v>
      </c>
    </row>
    <row r="34" spans="2:9" ht="14.25" customHeight="1">
      <c r="B34" s="15"/>
      <c r="C34" s="6"/>
      <c r="D34" s="6"/>
      <c r="E34" s="6"/>
      <c r="F34" s="4" t="s">
        <v>1688</v>
      </c>
      <c r="G34" s="6"/>
      <c r="H34" s="6"/>
      <c r="I34" s="6"/>
    </row>
    <row r="35" spans="2:9" ht="14.25" customHeight="1">
      <c r="B35" s="15"/>
      <c r="C35" s="6"/>
      <c r="D35" s="6"/>
      <c r="E35" s="6"/>
      <c r="F35" s="4" t="s">
        <v>1676</v>
      </c>
      <c r="G35" s="7" t="s">
        <v>1913</v>
      </c>
      <c r="H35" s="7" t="s">
        <v>1689</v>
      </c>
      <c r="I35" s="7" t="s">
        <v>1689</v>
      </c>
    </row>
    <row r="36" spans="2:9" ht="14.25" customHeight="1">
      <c r="B36" s="15"/>
      <c r="C36" s="6"/>
      <c r="D36" s="6"/>
      <c r="E36" s="6"/>
      <c r="F36" s="4" t="s">
        <v>1682</v>
      </c>
      <c r="G36" s="7">
        <v>114</v>
      </c>
      <c r="H36" s="7">
        <v>97</v>
      </c>
      <c r="I36" s="7">
        <v>99</v>
      </c>
    </row>
    <row r="37" spans="2:9" ht="14.25" customHeight="1">
      <c r="B37" s="15" t="s">
        <v>1690</v>
      </c>
      <c r="C37" s="6"/>
      <c r="D37" s="6"/>
      <c r="E37" s="6"/>
      <c r="F37" s="4" t="s">
        <v>1684</v>
      </c>
      <c r="G37" s="7">
        <v>2710</v>
      </c>
      <c r="H37" s="7">
        <v>2715</v>
      </c>
      <c r="I37" s="7">
        <v>2785</v>
      </c>
    </row>
    <row r="38" spans="2:9" ht="14.25" customHeight="1">
      <c r="B38" s="6"/>
      <c r="C38" s="6"/>
      <c r="D38" s="6"/>
      <c r="E38" s="6"/>
      <c r="F38" s="4" t="s">
        <v>1685</v>
      </c>
      <c r="G38" s="7" t="s">
        <v>1952</v>
      </c>
      <c r="H38" s="7" t="s">
        <v>1691</v>
      </c>
      <c r="I38" s="7" t="s">
        <v>2123</v>
      </c>
    </row>
    <row r="39" spans="2:9" ht="14.25" customHeight="1">
      <c r="B39" s="6"/>
      <c r="C39" s="173"/>
      <c r="D39" s="173"/>
      <c r="E39" s="173"/>
      <c r="F39" s="4" t="s">
        <v>1692</v>
      </c>
      <c r="G39" s="6"/>
      <c r="H39" s="6"/>
      <c r="I39" s="6"/>
    </row>
    <row r="40" spans="2:9" ht="14.25" customHeight="1">
      <c r="B40" s="99" t="s">
        <v>1693</v>
      </c>
      <c r="C40" s="1571"/>
      <c r="D40" s="1571"/>
      <c r="E40" s="1571"/>
      <c r="F40" s="954" t="s">
        <v>1676</v>
      </c>
      <c r="G40" s="7" t="s">
        <v>1694</v>
      </c>
      <c r="H40" s="7" t="s">
        <v>1694</v>
      </c>
      <c r="I40" s="7" t="s">
        <v>1694</v>
      </c>
    </row>
    <row r="41" spans="2:9" ht="14.25" customHeight="1">
      <c r="B41" s="102" t="s">
        <v>44</v>
      </c>
      <c r="C41" s="1625" t="s">
        <v>2168</v>
      </c>
      <c r="D41" s="1573" t="s">
        <v>2297</v>
      </c>
      <c r="E41" s="1093" t="s">
        <v>2366</v>
      </c>
      <c r="F41" s="954" t="s">
        <v>1676</v>
      </c>
      <c r="G41" s="7" t="s">
        <v>1678</v>
      </c>
      <c r="H41" s="7" t="s">
        <v>1678</v>
      </c>
      <c r="I41" s="7" t="s">
        <v>1678</v>
      </c>
    </row>
    <row r="42" spans="2:9" ht="14.25" customHeight="1">
      <c r="B42" s="102" t="s">
        <v>1698</v>
      </c>
      <c r="C42" s="1626" t="s">
        <v>1699</v>
      </c>
      <c r="D42" s="1627" t="s">
        <v>2228</v>
      </c>
      <c r="E42" s="1627" t="s">
        <v>2228</v>
      </c>
      <c r="F42" s="954" t="s">
        <v>1682</v>
      </c>
      <c r="G42" s="7">
        <v>47</v>
      </c>
      <c r="H42" s="7">
        <v>37</v>
      </c>
      <c r="I42" s="7">
        <v>36</v>
      </c>
    </row>
    <row r="43" spans="2:9" ht="14.25" customHeight="1">
      <c r="B43" s="102" t="s">
        <v>45</v>
      </c>
      <c r="C43" s="1580" t="s">
        <v>2169</v>
      </c>
      <c r="D43" s="1641" t="s">
        <v>2298</v>
      </c>
      <c r="E43" s="1093" t="s">
        <v>2367</v>
      </c>
      <c r="F43" s="954" t="s">
        <v>1682</v>
      </c>
      <c r="G43" s="7">
        <v>94</v>
      </c>
      <c r="H43" s="7">
        <v>105</v>
      </c>
      <c r="I43" s="7">
        <v>107</v>
      </c>
    </row>
    <row r="44" spans="2:9" ht="15.75">
      <c r="B44" s="43" t="s">
        <v>1702</v>
      </c>
      <c r="C44" s="1577"/>
      <c r="D44" s="1641" t="s">
        <v>2368</v>
      </c>
      <c r="E44" s="1586"/>
      <c r="F44" s="954" t="s">
        <v>1704</v>
      </c>
      <c r="G44" s="7" t="s">
        <v>1705</v>
      </c>
      <c r="H44" s="7" t="s">
        <v>1705</v>
      </c>
      <c r="I44" s="7" t="s">
        <v>1705</v>
      </c>
    </row>
    <row r="45" spans="2:9" ht="14.25" customHeight="1">
      <c r="B45" s="956" t="s">
        <v>1706</v>
      </c>
      <c r="C45" s="1588"/>
      <c r="D45" s="125"/>
      <c r="E45" s="125"/>
      <c r="F45" s="142" t="s">
        <v>1708</v>
      </c>
      <c r="G45" s="6"/>
      <c r="H45" s="6"/>
      <c r="I45" s="6"/>
    </row>
    <row r="46" spans="2:9" ht="14.25" customHeight="1">
      <c r="B46" s="102" t="s">
        <v>1709</v>
      </c>
      <c r="C46" s="1589">
        <v>22500</v>
      </c>
      <c r="D46" s="1589">
        <v>166798</v>
      </c>
      <c r="E46" s="1093" t="s">
        <v>2369</v>
      </c>
      <c r="F46" s="954" t="s">
        <v>1710</v>
      </c>
      <c r="G46" s="59" t="s">
        <v>1869</v>
      </c>
      <c r="H46" s="59" t="s">
        <v>1869</v>
      </c>
      <c r="I46" s="59" t="s">
        <v>1869</v>
      </c>
    </row>
    <row r="47" spans="2:9" ht="14.25" customHeight="1">
      <c r="B47" s="102" t="s">
        <v>44</v>
      </c>
      <c r="C47" s="1573"/>
      <c r="D47" s="1586"/>
      <c r="E47" s="1586"/>
      <c r="F47" s="973" t="s">
        <v>1682</v>
      </c>
      <c r="G47" s="972"/>
      <c r="H47" s="972"/>
      <c r="I47" s="972"/>
    </row>
    <row r="48" spans="2:9" ht="14.25" customHeight="1">
      <c r="B48" s="102" t="s">
        <v>1698</v>
      </c>
      <c r="C48" s="7"/>
      <c r="D48" s="125"/>
      <c r="E48" s="125"/>
      <c r="F48" s="973" t="s">
        <v>1684</v>
      </c>
      <c r="G48" s="972"/>
      <c r="H48" s="972"/>
      <c r="I48" s="972"/>
    </row>
    <row r="49" spans="2:9" ht="14.25" customHeight="1">
      <c r="B49" s="102" t="s">
        <v>45</v>
      </c>
      <c r="C49" s="1588"/>
      <c r="D49" s="1580"/>
      <c r="E49" s="1580"/>
      <c r="F49" s="954" t="s">
        <v>1711</v>
      </c>
      <c r="G49" s="966">
        <v>28</v>
      </c>
      <c r="H49" s="966">
        <v>27</v>
      </c>
      <c r="I49" s="966">
        <v>27</v>
      </c>
    </row>
    <row r="50" spans="2:9" ht="14.25" customHeight="1">
      <c r="B50" s="102" t="s">
        <v>1702</v>
      </c>
      <c r="C50" s="1590"/>
      <c r="D50" s="7"/>
      <c r="E50" s="955"/>
      <c r="F50" s="954" t="s">
        <v>1712</v>
      </c>
      <c r="G50" s="7"/>
      <c r="H50" s="7">
        <v>27</v>
      </c>
      <c r="I50" s="7"/>
    </row>
    <row r="51" spans="2:9" ht="14.25" customHeight="1">
      <c r="B51" s="60" t="s">
        <v>1706</v>
      </c>
      <c r="C51" s="1591"/>
      <c r="D51" s="1592"/>
      <c r="E51" s="1593"/>
      <c r="F51" s="954" t="s">
        <v>1713</v>
      </c>
      <c r="G51" s="7">
        <v>18</v>
      </c>
      <c r="H51" s="7">
        <v>17</v>
      </c>
      <c r="I51" s="7">
        <v>16</v>
      </c>
    </row>
    <row r="52" spans="2:9" ht="14.25" customHeight="1">
      <c r="B52" s="6" t="s">
        <v>1709</v>
      </c>
      <c r="C52" s="1538"/>
      <c r="D52" s="1483"/>
      <c r="E52" s="1581"/>
      <c r="F52" s="1485" t="s">
        <v>1714</v>
      </c>
      <c r="G52" s="59" t="s">
        <v>2185</v>
      </c>
      <c r="H52" s="1620" t="s">
        <v>2370</v>
      </c>
      <c r="I52" s="59">
        <v>5</v>
      </c>
    </row>
    <row r="53" spans="2:9" ht="14.25" customHeight="1">
      <c r="B53" s="136" t="s">
        <v>1715</v>
      </c>
      <c r="C53" s="1480"/>
      <c r="D53" s="1481"/>
      <c r="E53" s="1481"/>
      <c r="F53" s="1481"/>
      <c r="G53" s="1481"/>
      <c r="H53" s="1481"/>
      <c r="I53" s="1482"/>
    </row>
    <row r="54" spans="2:9" ht="15" customHeight="1">
      <c r="B54" s="1992" t="s">
        <v>1634</v>
      </c>
      <c r="C54" s="1994" t="s">
        <v>2371</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2186</v>
      </c>
      <c r="D61" s="2061"/>
      <c r="E61" s="2061"/>
      <c r="F61" s="2061"/>
      <c r="G61" s="2061"/>
      <c r="H61" s="2061"/>
      <c r="I61" s="2062"/>
    </row>
    <row r="62" spans="2:9" ht="25.5" customHeight="1">
      <c r="B62" s="1980"/>
      <c r="C62" s="2063"/>
      <c r="D62" s="2064"/>
      <c r="E62" s="2064"/>
      <c r="F62" s="2064"/>
      <c r="G62" s="2064"/>
      <c r="H62" s="2064"/>
      <c r="I62" s="2065"/>
    </row>
    <row r="63" spans="2:9" ht="25.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1955</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t="s">
        <v>1956</v>
      </c>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2372</v>
      </c>
      <c r="D77" s="1982"/>
      <c r="E77" s="1982"/>
      <c r="F77" s="1982"/>
      <c r="G77" s="1982"/>
      <c r="H77" s="1982"/>
      <c r="I77" s="1983"/>
    </row>
    <row r="78" spans="2:9" ht="39.75" customHeight="1">
      <c r="B78" s="1979"/>
      <c r="C78" s="1984"/>
      <c r="D78" s="1985"/>
      <c r="E78" s="1985"/>
      <c r="F78" s="1985"/>
      <c r="G78" s="1985"/>
      <c r="H78" s="1985"/>
      <c r="I78" s="1986"/>
    </row>
    <row r="79" spans="2:9" ht="40.5" customHeight="1">
      <c r="B79" s="1979"/>
      <c r="C79" s="1984"/>
      <c r="D79" s="1985"/>
      <c r="E79" s="1985"/>
      <c r="F79" s="1985"/>
      <c r="G79" s="1985"/>
      <c r="H79" s="1985"/>
      <c r="I79" s="1986"/>
    </row>
    <row r="80" spans="2:9" ht="45.7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2373</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12"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2374</v>
      </c>
      <c r="D91" s="2014"/>
      <c r="E91" s="2014"/>
      <c r="F91" s="2014"/>
      <c r="G91" s="2014"/>
      <c r="H91" s="2014"/>
      <c r="I91" s="2015"/>
    </row>
    <row r="92" spans="2:9" ht="19.5" customHeight="1">
      <c r="B92" s="1993" t="s">
        <v>1669</v>
      </c>
      <c r="C92" s="1981"/>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19.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2113</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14.25" customHeight="1">
      <c r="B108" s="1980" t="s">
        <v>1634</v>
      </c>
      <c r="C108" s="2006" t="s">
        <v>2375</v>
      </c>
      <c r="D108" s="2016"/>
      <c r="E108" s="2016"/>
      <c r="F108" s="2016"/>
      <c r="G108" s="2016"/>
      <c r="H108" s="2016"/>
      <c r="I108" s="1629"/>
    </row>
    <row r="109" spans="2:9" ht="14.25" customHeight="1">
      <c r="B109" s="1980"/>
      <c r="C109" s="2017"/>
      <c r="D109" s="2018"/>
      <c r="E109" s="2018"/>
      <c r="F109" s="2018"/>
      <c r="G109" s="2018"/>
      <c r="H109" s="2018"/>
      <c r="I109" s="1630"/>
    </row>
    <row r="110" spans="2:9" ht="125.25" customHeight="1">
      <c r="B110" s="1980"/>
      <c r="C110" s="2017"/>
      <c r="D110" s="2018"/>
      <c r="E110" s="2018"/>
      <c r="F110" s="2018"/>
      <c r="G110" s="2018"/>
      <c r="H110" s="2018"/>
      <c r="I110" s="1630"/>
    </row>
    <row r="111" spans="2:9" ht="14.25" customHeight="1">
      <c r="B111" s="1980"/>
      <c r="C111" s="2017"/>
      <c r="D111" s="2018"/>
      <c r="E111" s="2018"/>
      <c r="F111" s="2018"/>
      <c r="G111" s="2018"/>
      <c r="H111" s="2018"/>
      <c r="I111" s="1630"/>
    </row>
    <row r="112" spans="2:9" ht="14.25" customHeight="1">
      <c r="B112" s="2000"/>
      <c r="C112" s="2019"/>
      <c r="D112" s="2020"/>
      <c r="E112" s="2020"/>
      <c r="F112" s="2020"/>
      <c r="G112" s="2020"/>
      <c r="H112" s="2020"/>
      <c r="I112" s="1631"/>
    </row>
    <row r="113" spans="2:9" ht="14.25" customHeight="1">
      <c r="B113" s="1980" t="s">
        <v>1717</v>
      </c>
      <c r="C113" s="2006" t="s">
        <v>2376</v>
      </c>
      <c r="D113" s="2016"/>
      <c r="E113" s="2016"/>
      <c r="F113" s="2016"/>
      <c r="G113" s="2016"/>
      <c r="H113" s="2016"/>
      <c r="I113" s="1633"/>
    </row>
    <row r="114" spans="2:9" ht="42.75" customHeight="1">
      <c r="B114" s="1980"/>
      <c r="C114" s="2017"/>
      <c r="D114" s="2018"/>
      <c r="E114" s="2018"/>
      <c r="F114" s="2018"/>
      <c r="G114" s="2018"/>
      <c r="H114" s="2018"/>
      <c r="I114" s="1636"/>
    </row>
    <row r="115" spans="2:9" ht="14.25" customHeight="1">
      <c r="B115" s="1980"/>
      <c r="C115" s="2017"/>
      <c r="D115" s="2018"/>
      <c r="E115" s="2018"/>
      <c r="F115" s="2018"/>
      <c r="G115" s="2018"/>
      <c r="H115" s="2018"/>
      <c r="I115" s="1636"/>
    </row>
    <row r="116" spans="2:9" ht="14.25" customHeight="1">
      <c r="B116" s="1980"/>
      <c r="C116" s="2017"/>
      <c r="D116" s="2018"/>
      <c r="E116" s="2018"/>
      <c r="F116" s="2018"/>
      <c r="G116" s="2018"/>
      <c r="H116" s="2018"/>
      <c r="I116" s="1636"/>
    </row>
    <row r="117" spans="2:9" ht="14.25" customHeight="1">
      <c r="B117" s="1980"/>
      <c r="C117" s="2017"/>
      <c r="D117" s="2018"/>
      <c r="E117" s="2018"/>
      <c r="F117" s="2018"/>
      <c r="G117" s="2018"/>
      <c r="H117" s="2018"/>
      <c r="I117" s="1636"/>
    </row>
    <row r="118" spans="2:9" ht="14.25" customHeight="1">
      <c r="B118" s="1980"/>
      <c r="C118" s="2017"/>
      <c r="D118" s="2018"/>
      <c r="E118" s="2018"/>
      <c r="F118" s="2018"/>
      <c r="G118" s="2018"/>
      <c r="H118" s="2018"/>
      <c r="I118" s="1636"/>
    </row>
    <row r="119" spans="2:9" ht="14.25" customHeight="1">
      <c r="B119" s="2000"/>
      <c r="C119" s="2019"/>
      <c r="D119" s="2020"/>
      <c r="E119" s="2020"/>
      <c r="F119" s="2020"/>
      <c r="G119" s="2020"/>
      <c r="H119" s="2020"/>
      <c r="I119" s="1639"/>
    </row>
    <row r="120" spans="2:9" ht="14.25" customHeight="1">
      <c r="B120" s="2001" t="s">
        <v>1741</v>
      </c>
      <c r="C120" s="2006" t="s">
        <v>2377</v>
      </c>
      <c r="D120" s="2016"/>
      <c r="E120" s="2016"/>
      <c r="F120" s="2016"/>
      <c r="G120" s="2016"/>
      <c r="H120" s="2016"/>
      <c r="I120" s="1516"/>
    </row>
    <row r="121" spans="2:9" ht="14.25" customHeight="1">
      <c r="B121" s="2001"/>
      <c r="C121" s="2017"/>
      <c r="D121" s="2018"/>
      <c r="E121" s="2018"/>
      <c r="F121" s="2018"/>
      <c r="G121" s="2018"/>
      <c r="H121" s="2018"/>
      <c r="I121" s="1516"/>
    </row>
    <row r="122" spans="2:9" ht="14.25" customHeight="1">
      <c r="B122" s="2001"/>
      <c r="C122" s="2017"/>
      <c r="D122" s="2018"/>
      <c r="E122" s="2018"/>
      <c r="F122" s="2018"/>
      <c r="G122" s="2018"/>
      <c r="H122" s="2018"/>
      <c r="I122" s="1516"/>
    </row>
    <row r="123" spans="2:9" ht="14.25" customHeight="1">
      <c r="B123" s="2001"/>
      <c r="C123" s="2017"/>
      <c r="D123" s="2018"/>
      <c r="E123" s="2018"/>
      <c r="F123" s="2018"/>
      <c r="G123" s="2018"/>
      <c r="H123" s="2018"/>
      <c r="I123" s="1516"/>
    </row>
    <row r="124" spans="2:9" ht="14.25" customHeight="1">
      <c r="B124" s="2001"/>
      <c r="C124" s="2017"/>
      <c r="D124" s="2018"/>
      <c r="E124" s="2018"/>
      <c r="F124" s="2018"/>
      <c r="G124" s="2018"/>
      <c r="H124" s="2018"/>
      <c r="I124" s="1505"/>
    </row>
    <row r="125" spans="2:9" ht="14.25" customHeight="1">
      <c r="B125" s="2001"/>
      <c r="C125" s="2019"/>
      <c r="D125" s="2020"/>
      <c r="E125" s="2020"/>
      <c r="F125" s="2020"/>
      <c r="G125" s="2020"/>
      <c r="H125" s="2020"/>
      <c r="I125" s="1507"/>
    </row>
    <row r="126" spans="2:9" ht="14.25" customHeight="1">
      <c r="B126" s="1993" t="s">
        <v>1743</v>
      </c>
      <c r="C126" s="2057" t="s">
        <v>1744</v>
      </c>
      <c r="D126" s="2007"/>
      <c r="E126" s="2007"/>
      <c r="F126" s="2007"/>
      <c r="G126" s="2007"/>
      <c r="H126" s="2007"/>
      <c r="I126" s="2078"/>
    </row>
    <row r="127" spans="2:9" ht="14.25" customHeight="1">
      <c r="B127" s="1980"/>
      <c r="C127" s="2008"/>
      <c r="D127" s="2009"/>
      <c r="E127" s="2009"/>
      <c r="F127" s="2009"/>
      <c r="G127" s="2009"/>
      <c r="H127" s="2009"/>
      <c r="I127" s="2079"/>
    </row>
    <row r="128" spans="2:9" ht="14.25" customHeight="1">
      <c r="B128" s="2000"/>
      <c r="C128" s="2011"/>
      <c r="D128" s="2012"/>
      <c r="E128" s="2012"/>
      <c r="F128" s="2012"/>
      <c r="G128" s="2012"/>
      <c r="H128" s="2012"/>
      <c r="I128" s="2080"/>
    </row>
    <row r="129" spans="2:9" ht="14.25" customHeight="1">
      <c r="B129" s="1489"/>
      <c r="C129" s="2006" t="s">
        <v>2378</v>
      </c>
      <c r="D129" s="2016"/>
      <c r="E129" s="2016"/>
      <c r="F129" s="2016"/>
      <c r="G129" s="2016"/>
      <c r="H129" s="2016"/>
      <c r="I129" s="2100"/>
    </row>
    <row r="130" spans="2:9" ht="14.25" customHeight="1">
      <c r="B130" s="1489"/>
      <c r="C130" s="2017"/>
      <c r="D130" s="2018"/>
      <c r="E130" s="2018"/>
      <c r="F130" s="2018"/>
      <c r="G130" s="2018"/>
      <c r="H130" s="2018"/>
      <c r="I130" s="2101"/>
    </row>
    <row r="131" spans="2:9" ht="49.5" customHeight="1">
      <c r="B131" s="1489"/>
      <c r="C131" s="2017"/>
      <c r="D131" s="2018"/>
      <c r="E131" s="2018"/>
      <c r="F131" s="2018"/>
      <c r="G131" s="2018"/>
      <c r="H131" s="2018"/>
      <c r="I131" s="2101"/>
    </row>
    <row r="132" spans="2:9" ht="14.25" customHeight="1">
      <c r="B132" s="1489"/>
      <c r="C132" s="2017"/>
      <c r="D132" s="2018"/>
      <c r="E132" s="2018"/>
      <c r="F132" s="2018"/>
      <c r="G132" s="2018"/>
      <c r="H132" s="2018"/>
      <c r="I132" s="2101"/>
    </row>
    <row r="133" spans="2:9" ht="14.25" customHeight="1">
      <c r="B133" s="1980" t="s">
        <v>1635</v>
      </c>
      <c r="C133" s="2136"/>
      <c r="D133" s="2018"/>
      <c r="E133" s="2018"/>
      <c r="F133" s="2018"/>
      <c r="G133" s="2018"/>
      <c r="H133" s="2018"/>
      <c r="I133" s="2101"/>
    </row>
    <row r="134" spans="2:9" ht="14.25" customHeight="1">
      <c r="B134" s="1980"/>
      <c r="C134" s="2017"/>
      <c r="D134" s="2018"/>
      <c r="E134" s="2018"/>
      <c r="F134" s="2018"/>
      <c r="G134" s="2018"/>
      <c r="H134" s="2018"/>
      <c r="I134" s="2101"/>
    </row>
    <row r="135" spans="2:9" ht="14.25" customHeight="1">
      <c r="B135" s="2000"/>
      <c r="C135" s="2019"/>
      <c r="D135" s="2020"/>
      <c r="E135" s="2020"/>
      <c r="F135" s="2020"/>
      <c r="G135" s="2020"/>
      <c r="H135" s="2020"/>
      <c r="I135" s="2102"/>
    </row>
    <row r="136" spans="2:9" ht="14.25" customHeight="1">
      <c r="B136" s="1980" t="s">
        <v>1652</v>
      </c>
      <c r="C136" s="2006" t="s">
        <v>2379</v>
      </c>
      <c r="D136" s="2016"/>
      <c r="E136" s="2016"/>
      <c r="F136" s="2016"/>
      <c r="G136" s="2016"/>
      <c r="H136" s="2016"/>
      <c r="I136" s="2100"/>
    </row>
    <row r="137" spans="2:9" ht="14.25" customHeight="1">
      <c r="B137" s="1980"/>
      <c r="C137" s="2017"/>
      <c r="D137" s="2018"/>
      <c r="E137" s="2018"/>
      <c r="F137" s="2018"/>
      <c r="G137" s="2018"/>
      <c r="H137" s="2018"/>
      <c r="I137" s="2101"/>
    </row>
    <row r="138" spans="2:9" ht="14.25" customHeight="1">
      <c r="B138" s="1980"/>
      <c r="C138" s="2017"/>
      <c r="D138" s="2018"/>
      <c r="E138" s="2018"/>
      <c r="F138" s="2018"/>
      <c r="G138" s="2018"/>
      <c r="H138" s="2018"/>
      <c r="I138" s="2101"/>
    </row>
    <row r="139" spans="2:9" ht="14.25" customHeight="1">
      <c r="B139" s="1980"/>
      <c r="C139" s="2017"/>
      <c r="D139" s="2018"/>
      <c r="E139" s="2018"/>
      <c r="F139" s="2018"/>
      <c r="G139" s="2018"/>
      <c r="H139" s="2018"/>
      <c r="I139" s="2101"/>
    </row>
    <row r="140" spans="2:9" ht="14.25" customHeight="1">
      <c r="B140" s="1980"/>
      <c r="C140" s="2017"/>
      <c r="D140" s="2018"/>
      <c r="E140" s="2018"/>
      <c r="F140" s="2018"/>
      <c r="G140" s="2018"/>
      <c r="H140" s="2018"/>
      <c r="I140" s="2101"/>
    </row>
    <row r="141" spans="2:9" ht="14.25" customHeight="1">
      <c r="B141" s="1980"/>
      <c r="C141" s="2017"/>
      <c r="D141" s="2018"/>
      <c r="E141" s="2018"/>
      <c r="F141" s="2018"/>
      <c r="G141" s="2018"/>
      <c r="H141" s="2018"/>
      <c r="I141" s="2101"/>
    </row>
    <row r="142" spans="2:9" ht="14.25" customHeight="1">
      <c r="B142" s="1980"/>
      <c r="C142" s="2017"/>
      <c r="D142" s="2018"/>
      <c r="E142" s="2018"/>
      <c r="F142" s="2018"/>
      <c r="G142" s="2018"/>
      <c r="H142" s="2018"/>
      <c r="I142" s="2101"/>
    </row>
    <row r="143" spans="2:9" ht="14.25" customHeight="1">
      <c r="B143" s="1980"/>
      <c r="C143" s="2017"/>
      <c r="D143" s="2018"/>
      <c r="E143" s="2018"/>
      <c r="F143" s="2018"/>
      <c r="G143" s="2018"/>
      <c r="H143" s="2018"/>
      <c r="I143" s="2101"/>
    </row>
    <row r="144" spans="2:9" ht="14.25" customHeight="1">
      <c r="B144" s="1980"/>
      <c r="C144" s="2017"/>
      <c r="D144" s="2018"/>
      <c r="E144" s="2018"/>
      <c r="F144" s="2018"/>
      <c r="G144" s="2018"/>
      <c r="H144" s="2018"/>
      <c r="I144" s="2101"/>
    </row>
    <row r="145" spans="2:9" ht="14.25" customHeight="1">
      <c r="B145" s="2000"/>
      <c r="C145" s="2019"/>
      <c r="D145" s="2020"/>
      <c r="E145" s="2020"/>
      <c r="F145" s="2020"/>
      <c r="G145" s="2020"/>
      <c r="H145" s="2020"/>
      <c r="I145" s="2102"/>
    </row>
    <row r="146" spans="2:9" ht="14.25" customHeight="1">
      <c r="B146" s="1980" t="s">
        <v>1669</v>
      </c>
      <c r="C146" s="2006" t="s">
        <v>2380</v>
      </c>
      <c r="D146" s="2016"/>
      <c r="E146" s="2016"/>
      <c r="F146" s="2016"/>
      <c r="G146" s="2016"/>
      <c r="H146" s="2016"/>
      <c r="I146" s="2100"/>
    </row>
    <row r="147" spans="2:9" ht="192.75" customHeight="1">
      <c r="B147" s="1980"/>
      <c r="C147" s="2017"/>
      <c r="D147" s="2018"/>
      <c r="E147" s="2018"/>
      <c r="F147" s="2018"/>
      <c r="G147" s="2018"/>
      <c r="H147" s="2018"/>
      <c r="I147" s="2101"/>
    </row>
    <row r="148" spans="2:9" ht="14.25" customHeight="1">
      <c r="B148" s="1980"/>
      <c r="C148" s="2017"/>
      <c r="D148" s="2018"/>
      <c r="E148" s="2018"/>
      <c r="F148" s="2018"/>
      <c r="G148" s="2018"/>
      <c r="H148" s="2018"/>
      <c r="I148" s="2101"/>
    </row>
    <row r="149" spans="2:9" ht="14.25" customHeight="1">
      <c r="B149" s="1980"/>
      <c r="C149" s="2017"/>
      <c r="D149" s="2018"/>
      <c r="E149" s="2018"/>
      <c r="F149" s="2018"/>
      <c r="G149" s="2018"/>
      <c r="H149" s="2018"/>
      <c r="I149" s="2101"/>
    </row>
    <row r="150" spans="2:9" ht="14.25" customHeight="1">
      <c r="B150" s="1980"/>
      <c r="C150" s="2017"/>
      <c r="D150" s="2018"/>
      <c r="E150" s="2018"/>
      <c r="F150" s="2018"/>
      <c r="G150" s="2018"/>
      <c r="H150" s="2018"/>
      <c r="I150" s="2101"/>
    </row>
    <row r="151" spans="2:9" ht="14.25" customHeight="1">
      <c r="B151" s="1980"/>
      <c r="C151" s="2017"/>
      <c r="D151" s="2018"/>
      <c r="E151" s="2018"/>
      <c r="F151" s="2018"/>
      <c r="G151" s="2018"/>
      <c r="H151" s="2018"/>
      <c r="I151" s="2101"/>
    </row>
    <row r="152" spans="2:9" ht="14.25" customHeight="1">
      <c r="B152" s="1980"/>
      <c r="C152" s="2017"/>
      <c r="D152" s="2018"/>
      <c r="E152" s="2018"/>
      <c r="F152" s="2018"/>
      <c r="G152" s="2018"/>
      <c r="H152" s="2018"/>
      <c r="I152" s="2101"/>
    </row>
    <row r="153" spans="2:9" ht="14.25" customHeight="1">
      <c r="B153" s="2000"/>
      <c r="C153" s="2019"/>
      <c r="D153" s="2020"/>
      <c r="E153" s="2020"/>
      <c r="F153" s="2020"/>
      <c r="G153" s="2020"/>
      <c r="H153" s="2020"/>
      <c r="I153" s="2102"/>
    </row>
    <row r="154" spans="2:9" ht="268.5" customHeight="1">
      <c r="B154" s="1980" t="s">
        <v>1693</v>
      </c>
      <c r="C154" s="2029" t="s">
        <v>2381</v>
      </c>
      <c r="D154" s="2030"/>
      <c r="E154" s="2030"/>
      <c r="F154" s="2030"/>
      <c r="G154" s="2030"/>
      <c r="H154" s="2030"/>
      <c r="I154" s="2133"/>
    </row>
    <row r="155" spans="2:9" ht="130.5" customHeight="1">
      <c r="B155" s="1980"/>
      <c r="C155" s="2031"/>
      <c r="D155" s="2032"/>
      <c r="E155" s="2032"/>
      <c r="F155" s="2032"/>
      <c r="G155" s="2032"/>
      <c r="H155" s="2032"/>
      <c r="I155" s="2134"/>
    </row>
    <row r="156" spans="2:9" ht="153" customHeight="1">
      <c r="B156" s="1980"/>
      <c r="C156" s="2031"/>
      <c r="D156" s="2032"/>
      <c r="E156" s="2032"/>
      <c r="F156" s="2032"/>
      <c r="G156" s="2032"/>
      <c r="H156" s="2032"/>
      <c r="I156" s="2134"/>
    </row>
    <row r="157" spans="2:9" ht="315" customHeight="1">
      <c r="B157" s="1980"/>
      <c r="C157" s="2031"/>
      <c r="D157" s="2032"/>
      <c r="E157" s="2032"/>
      <c r="F157" s="2032"/>
      <c r="G157" s="2032"/>
      <c r="H157" s="2032"/>
      <c r="I157" s="2134"/>
    </row>
    <row r="158" spans="2:9" ht="14.25" customHeight="1">
      <c r="B158" s="1980"/>
      <c r="C158" s="2031"/>
      <c r="D158" s="2032"/>
      <c r="E158" s="2032"/>
      <c r="F158" s="2032"/>
      <c r="G158" s="2032"/>
      <c r="H158" s="2032"/>
      <c r="I158" s="2134"/>
    </row>
    <row r="159" spans="2:9" ht="14.25" customHeight="1">
      <c r="B159" s="1980"/>
      <c r="C159" s="2031"/>
      <c r="D159" s="2032"/>
      <c r="E159" s="2032"/>
      <c r="F159" s="2032"/>
      <c r="G159" s="2032"/>
      <c r="H159" s="2032"/>
      <c r="I159" s="2134"/>
    </row>
    <row r="160" spans="2:9" ht="14.25" customHeight="1">
      <c r="B160" s="1980"/>
      <c r="C160" s="2031"/>
      <c r="D160" s="2032"/>
      <c r="E160" s="2032"/>
      <c r="F160" s="2032"/>
      <c r="G160" s="2032"/>
      <c r="H160" s="2032"/>
      <c r="I160" s="2134"/>
    </row>
    <row r="161" spans="2:9" ht="14.25" customHeight="1">
      <c r="B161" s="1980"/>
      <c r="C161" s="2031"/>
      <c r="D161" s="2032"/>
      <c r="E161" s="2032"/>
      <c r="F161" s="2032"/>
      <c r="G161" s="2032"/>
      <c r="H161" s="2032"/>
      <c r="I161" s="2134"/>
    </row>
    <row r="162" spans="2:9" ht="14.25" customHeight="1">
      <c r="B162" s="1980"/>
      <c r="C162" s="2031"/>
      <c r="D162" s="2032"/>
      <c r="E162" s="2032"/>
      <c r="F162" s="2032"/>
      <c r="G162" s="2032"/>
      <c r="H162" s="2032"/>
      <c r="I162" s="2134"/>
    </row>
    <row r="163" spans="2:9" s="120" customFormat="1" ht="16.5" customHeight="1">
      <c r="B163" s="2000"/>
      <c r="C163" s="2033"/>
      <c r="D163" s="2034"/>
      <c r="E163" s="2034"/>
      <c r="F163" s="2034"/>
      <c r="G163" s="2034"/>
      <c r="H163" s="2034"/>
      <c r="I163" s="2135"/>
    </row>
    <row r="164" spans="2:9" ht="19.5" customHeight="1">
      <c r="B164" s="871" t="s">
        <v>1749</v>
      </c>
      <c r="C164" s="820"/>
      <c r="D164" s="820"/>
      <c r="E164" s="820"/>
      <c r="F164" s="820"/>
      <c r="G164" s="821"/>
      <c r="H164" s="821"/>
      <c r="I164" s="822"/>
    </row>
    <row r="165" spans="2:9" ht="22.5" customHeight="1">
      <c r="B165" s="1993" t="s">
        <v>1634</v>
      </c>
      <c r="C165" s="1643"/>
      <c r="D165" s="1610"/>
      <c r="E165" s="1610"/>
      <c r="F165" s="1610"/>
      <c r="G165" s="1610"/>
      <c r="H165" s="1610"/>
      <c r="I165" s="1629"/>
    </row>
    <row r="166" spans="2:9" ht="22.5" customHeight="1">
      <c r="B166" s="1980"/>
      <c r="C166" s="1502" t="s">
        <v>2382</v>
      </c>
      <c r="D166" s="1502"/>
      <c r="E166" s="1502"/>
      <c r="F166" s="1502"/>
      <c r="G166" s="1502"/>
      <c r="H166" s="1502"/>
      <c r="I166" s="1630"/>
    </row>
    <row r="167" spans="2:9" ht="22.5" customHeight="1">
      <c r="B167" s="1980"/>
      <c r="C167" s="1502" t="s">
        <v>2383</v>
      </c>
      <c r="D167" s="1502"/>
      <c r="E167" s="1502"/>
      <c r="F167" s="1502"/>
      <c r="G167" s="1502"/>
      <c r="H167" s="1502"/>
      <c r="I167" s="1630"/>
    </row>
    <row r="168" spans="2:9" ht="22.5" customHeight="1">
      <c r="B168" s="1980"/>
      <c r="C168" s="1558" t="s">
        <v>2384</v>
      </c>
      <c r="D168" s="1502"/>
      <c r="E168" s="1502"/>
      <c r="F168" s="1502"/>
      <c r="G168" s="1502"/>
      <c r="H168" s="1502"/>
      <c r="I168" s="1630"/>
    </row>
    <row r="169" spans="2:9" ht="22.5" customHeight="1">
      <c r="B169" s="1980"/>
      <c r="C169" s="1558"/>
      <c r="D169" s="1502"/>
      <c r="E169" s="1502"/>
      <c r="F169" s="1502"/>
      <c r="G169" s="1502"/>
      <c r="H169" s="1502"/>
      <c r="I169" s="1630"/>
    </row>
    <row r="170" spans="2:9" ht="22.5" customHeight="1">
      <c r="B170" s="2000"/>
      <c r="C170" s="1576"/>
      <c r="D170" s="1503"/>
      <c r="E170" s="1503"/>
      <c r="F170" s="1503"/>
      <c r="G170" s="1503"/>
      <c r="H170" s="1503"/>
      <c r="I170" s="1631"/>
    </row>
    <row r="171" spans="2:9" ht="22.5" customHeight="1">
      <c r="B171" s="1993" t="s">
        <v>1717</v>
      </c>
      <c r="C171" s="1502"/>
      <c r="D171" s="1552"/>
      <c r="E171" s="1552"/>
      <c r="F171" s="1552"/>
      <c r="G171" s="1552"/>
      <c r="H171" s="1552"/>
      <c r="I171" s="1644"/>
    </row>
    <row r="172" spans="2:9" ht="22.5" customHeight="1">
      <c r="B172" s="1980"/>
      <c r="C172" s="1502" t="s">
        <v>2385</v>
      </c>
      <c r="D172" s="1553"/>
      <c r="E172" s="1553"/>
      <c r="F172" s="1553"/>
      <c r="G172" s="1553"/>
      <c r="H172" s="1553"/>
      <c r="I172" s="1645"/>
    </row>
    <row r="173" spans="2:9" ht="22.5" customHeight="1">
      <c r="B173" s="1980"/>
      <c r="C173" s="1502" t="s">
        <v>2386</v>
      </c>
      <c r="D173" s="1553"/>
      <c r="E173" s="1553"/>
      <c r="F173" s="1553"/>
      <c r="G173" s="1553"/>
      <c r="H173" s="1553"/>
      <c r="I173" s="1645"/>
    </row>
    <row r="174" spans="2:9" ht="22.5" customHeight="1">
      <c r="B174" s="1980"/>
      <c r="C174" s="1558" t="s">
        <v>2387</v>
      </c>
      <c r="D174" s="1553"/>
      <c r="E174" s="1553"/>
      <c r="F174" s="1553"/>
      <c r="G174" s="1553"/>
      <c r="H174" s="1553"/>
      <c r="I174" s="1645"/>
    </row>
    <row r="175" spans="2:9" ht="22.5" customHeight="1">
      <c r="B175" s="2000"/>
      <c r="C175" s="1502"/>
      <c r="D175" s="1554"/>
      <c r="E175" s="1554"/>
      <c r="F175" s="1554"/>
      <c r="G175" s="1554"/>
      <c r="H175" s="1554"/>
      <c r="I175" s="1646"/>
    </row>
    <row r="176" spans="2:9" ht="22.5" customHeight="1">
      <c r="B176" s="2056" t="s">
        <v>1721</v>
      </c>
      <c r="C176" s="1643"/>
      <c r="D176" s="1647"/>
      <c r="E176" s="1647"/>
      <c r="F176" s="1647"/>
      <c r="G176" s="1647"/>
      <c r="H176" s="1647"/>
      <c r="I176" s="1500"/>
    </row>
    <row r="177" spans="2:9" ht="22.5" customHeight="1">
      <c r="B177" s="2001"/>
      <c r="C177" s="1502" t="s">
        <v>2388</v>
      </c>
      <c r="D177" s="1648"/>
      <c r="E177" s="1648"/>
      <c r="F177" s="1648"/>
      <c r="G177" s="1648"/>
      <c r="H177" s="1648"/>
      <c r="I177" s="121"/>
    </row>
    <row r="178" spans="2:9" ht="22.5" customHeight="1">
      <c r="B178" s="2001"/>
      <c r="C178" s="1502" t="s">
        <v>2389</v>
      </c>
      <c r="D178" s="1648"/>
      <c r="E178" s="1648"/>
      <c r="F178" s="1648"/>
      <c r="G178" s="1648"/>
      <c r="H178" s="1648"/>
      <c r="I178" s="121"/>
    </row>
    <row r="179" spans="2:9" ht="22.5" customHeight="1">
      <c r="B179" s="2001"/>
      <c r="C179" s="1502"/>
      <c r="D179" s="1648"/>
      <c r="E179" s="1648"/>
      <c r="F179" s="1648"/>
      <c r="G179" s="1648"/>
      <c r="H179" s="1648"/>
      <c r="I179" s="121"/>
    </row>
    <row r="180" spans="2:9" ht="22.5" customHeight="1">
      <c r="B180" s="2002"/>
      <c r="C180" s="1649"/>
      <c r="D180" s="1650"/>
      <c r="E180" s="1650"/>
      <c r="F180" s="1650"/>
      <c r="G180" s="1650"/>
      <c r="H180" s="1650"/>
      <c r="I180" s="1092"/>
    </row>
    <row r="181" spans="2:9" ht="22.5" customHeight="1">
      <c r="B181" s="2044" t="s">
        <v>1743</v>
      </c>
      <c r="C181" s="1643"/>
      <c r="D181" s="1651"/>
      <c r="E181" s="1651"/>
      <c r="F181" s="1651"/>
      <c r="G181" s="1651"/>
      <c r="H181" s="1651"/>
      <c r="I181" s="1652"/>
    </row>
    <row r="182" spans="2:9" ht="22.5" customHeight="1">
      <c r="B182" s="2044"/>
      <c r="C182" s="1653"/>
      <c r="D182" s="1654"/>
      <c r="E182" s="1654"/>
      <c r="F182" s="1654"/>
      <c r="G182" s="1654"/>
      <c r="H182" s="1654"/>
      <c r="I182" s="1655"/>
    </row>
    <row r="183" spans="2:9" ht="22.5" customHeight="1">
      <c r="B183" s="2045"/>
      <c r="C183" s="1653"/>
      <c r="D183" s="1654"/>
      <c r="E183" s="1654"/>
      <c r="F183" s="1654"/>
      <c r="G183" s="1654"/>
      <c r="H183" s="1654"/>
      <c r="I183" s="1655"/>
    </row>
    <row r="184" spans="2:9" ht="22.5" customHeight="1">
      <c r="B184" s="2046"/>
      <c r="C184" s="1656"/>
      <c r="D184" s="1657"/>
      <c r="E184" s="1657"/>
      <c r="F184" s="1657"/>
      <c r="G184" s="1657"/>
      <c r="H184" s="1657"/>
      <c r="I184" s="1658"/>
    </row>
    <row r="185" spans="2:9" ht="22.5" customHeight="1">
      <c r="B185" s="1993" t="s">
        <v>1635</v>
      </c>
      <c r="C185" s="1502"/>
      <c r="D185" s="1610"/>
      <c r="E185" s="1610"/>
      <c r="F185" s="1610"/>
      <c r="G185" s="1610"/>
      <c r="H185" s="1610"/>
      <c r="I185" s="1629"/>
    </row>
    <row r="186" spans="2:9" ht="22.5" customHeight="1">
      <c r="B186" s="1980"/>
      <c r="C186" s="1502" t="s">
        <v>2337</v>
      </c>
      <c r="D186" s="1502"/>
      <c r="E186" s="1502"/>
      <c r="F186" s="1502"/>
      <c r="G186" s="1502"/>
      <c r="H186" s="1502"/>
      <c r="I186" s="1630"/>
    </row>
    <row r="187" spans="2:9" ht="22.5" customHeight="1">
      <c r="B187" s="1980"/>
      <c r="C187" s="1502" t="s">
        <v>2390</v>
      </c>
      <c r="D187" s="1502"/>
      <c r="E187" s="1502"/>
      <c r="F187" s="1502"/>
      <c r="G187" s="1502"/>
      <c r="H187" s="1502"/>
      <c r="I187" s="1630"/>
    </row>
    <row r="188" spans="2:9" ht="22.5" customHeight="1">
      <c r="B188" s="1980"/>
      <c r="C188" s="1502" t="s">
        <v>2391</v>
      </c>
      <c r="D188" s="1502"/>
      <c r="E188" s="1502"/>
      <c r="F188" s="1502"/>
      <c r="G188" s="1502"/>
      <c r="H188" s="1502"/>
      <c r="I188" s="1630"/>
    </row>
    <row r="189" spans="2:9" ht="22.5" customHeight="1">
      <c r="B189" s="1980"/>
      <c r="C189" s="1502" t="s">
        <v>2341</v>
      </c>
      <c r="D189" s="1502"/>
      <c r="E189" s="1502"/>
      <c r="F189" s="1502"/>
      <c r="G189" s="1502"/>
      <c r="H189" s="1502"/>
      <c r="I189" s="1630"/>
    </row>
    <row r="190" spans="2:9" ht="22.5" customHeight="1">
      <c r="B190" s="1980"/>
      <c r="C190" s="1502"/>
      <c r="D190" s="1502"/>
      <c r="E190" s="1502"/>
      <c r="F190" s="1502"/>
      <c r="G190" s="1502"/>
      <c r="H190" s="1502"/>
      <c r="I190" s="1630"/>
    </row>
    <row r="191" spans="2:9" ht="22.5" customHeight="1">
      <c r="B191" s="1980"/>
      <c r="C191" s="1611"/>
      <c r="D191" s="1502"/>
      <c r="E191" s="1502"/>
      <c r="F191" s="1502"/>
      <c r="G191" s="1502"/>
      <c r="H191" s="1502"/>
      <c r="I191" s="1630"/>
    </row>
    <row r="192" spans="2:9" ht="22.5" customHeight="1">
      <c r="B192" s="2000"/>
      <c r="C192" s="1612"/>
      <c r="D192" s="1503"/>
      <c r="E192" s="1503"/>
      <c r="F192" s="1503"/>
      <c r="G192" s="1503"/>
      <c r="H192" s="1503"/>
      <c r="I192" s="1631"/>
    </row>
    <row r="193" spans="2:9" ht="22.5" customHeight="1">
      <c r="B193" s="1992" t="s">
        <v>1669</v>
      </c>
      <c r="C193" s="1502" t="s">
        <v>1692</v>
      </c>
      <c r="D193" s="1659"/>
      <c r="E193" s="1659"/>
      <c r="F193" s="1659"/>
      <c r="G193" s="1659"/>
      <c r="H193" s="1659"/>
      <c r="I193" s="1660"/>
    </row>
    <row r="194" spans="2:9" ht="22.5" customHeight="1">
      <c r="B194" s="1992"/>
      <c r="C194" s="1502" t="s">
        <v>2392</v>
      </c>
      <c r="D194" s="1584"/>
      <c r="E194" s="1584"/>
      <c r="F194" s="1584"/>
      <c r="G194" s="1584"/>
      <c r="H194" s="1584"/>
      <c r="I194" s="1661"/>
    </row>
    <row r="195" spans="2:9" ht="22.5" customHeight="1">
      <c r="B195" s="1992"/>
      <c r="C195" s="1502" t="s">
        <v>2393</v>
      </c>
      <c r="D195" s="1584"/>
      <c r="E195" s="1584"/>
      <c r="F195" s="1584"/>
      <c r="G195" s="1584"/>
      <c r="H195" s="1584"/>
      <c r="I195" s="1661"/>
    </row>
    <row r="196" spans="2:9" ht="22.5" customHeight="1">
      <c r="B196" s="1992"/>
      <c r="C196" s="1502" t="s">
        <v>2258</v>
      </c>
      <c r="D196" s="1584"/>
      <c r="E196" s="1584"/>
      <c r="F196" s="1584"/>
      <c r="G196" s="1584"/>
      <c r="H196" s="1584"/>
      <c r="I196" s="1661"/>
    </row>
    <row r="197" spans="2:9" ht="22.5" customHeight="1">
      <c r="B197" s="1992"/>
      <c r="C197" s="1502" t="s">
        <v>2344</v>
      </c>
      <c r="D197" s="1584"/>
      <c r="E197" s="1584"/>
      <c r="F197" s="1584"/>
      <c r="G197" s="1584"/>
      <c r="H197" s="1584"/>
      <c r="I197" s="1661"/>
    </row>
    <row r="198" spans="2:9" ht="22.5" customHeight="1">
      <c r="B198" s="1992"/>
      <c r="C198" s="1502" t="s">
        <v>2394</v>
      </c>
      <c r="D198" s="1584"/>
      <c r="E198" s="1584"/>
      <c r="F198" s="1584"/>
      <c r="G198" s="1584"/>
      <c r="H198" s="1584"/>
      <c r="I198" s="1661"/>
    </row>
    <row r="199" spans="2:9" ht="22.5" customHeight="1">
      <c r="B199" s="1992"/>
      <c r="C199" s="1502" t="s">
        <v>2395</v>
      </c>
      <c r="D199" s="1584"/>
      <c r="E199" s="1584"/>
      <c r="F199" s="1584"/>
      <c r="G199" s="1584"/>
      <c r="H199" s="1584"/>
      <c r="I199" s="1661"/>
    </row>
    <row r="200" spans="2:9" ht="22.5" customHeight="1">
      <c r="B200" s="1992"/>
      <c r="C200" s="1502" t="s">
        <v>2262</v>
      </c>
      <c r="D200" s="1584"/>
      <c r="E200" s="1584"/>
      <c r="F200" s="1584"/>
      <c r="G200" s="1584"/>
      <c r="H200" s="1584"/>
      <c r="I200" s="1661"/>
    </row>
    <row r="201" spans="2:9" ht="22.5" customHeight="1">
      <c r="B201" s="1992"/>
      <c r="C201" s="1503"/>
      <c r="D201" s="1662"/>
      <c r="E201" s="1662"/>
      <c r="F201" s="1662"/>
      <c r="G201" s="1662"/>
      <c r="H201" s="1662"/>
      <c r="I201" s="1663"/>
    </row>
    <row r="202" spans="2:9" ht="22.5" customHeight="1">
      <c r="B202" s="1980" t="s">
        <v>1652</v>
      </c>
      <c r="C202" s="1502" t="s">
        <v>2396</v>
      </c>
      <c r="D202" s="1502"/>
      <c r="E202" s="1502"/>
      <c r="F202" s="1502"/>
      <c r="G202" s="1502"/>
      <c r="H202" s="1502"/>
      <c r="I202" s="1630"/>
    </row>
    <row r="203" spans="2:9" ht="22.5" customHeight="1">
      <c r="B203" s="1980"/>
      <c r="C203" s="1502" t="s">
        <v>1792</v>
      </c>
      <c r="D203" s="1502"/>
      <c r="E203" s="1502"/>
      <c r="F203" s="1502"/>
      <c r="G203" s="1502"/>
      <c r="H203" s="1502"/>
      <c r="I203" s="1630"/>
    </row>
    <row r="204" spans="2:9" ht="22.5" customHeight="1">
      <c r="B204" s="1980"/>
      <c r="C204" s="1502" t="s">
        <v>1793</v>
      </c>
      <c r="D204" s="1502"/>
      <c r="E204" s="1502"/>
      <c r="F204" s="1502"/>
      <c r="G204" s="1502"/>
      <c r="H204" s="1502"/>
      <c r="I204" s="1630"/>
    </row>
    <row r="205" spans="2:9" ht="22.5" customHeight="1">
      <c r="B205" s="1980"/>
      <c r="C205" s="1502" t="s">
        <v>1939</v>
      </c>
      <c r="D205" s="1502"/>
      <c r="E205" s="1502"/>
      <c r="F205" s="1502"/>
      <c r="G205" s="1502"/>
      <c r="H205" s="1502"/>
      <c r="I205" s="1630"/>
    </row>
    <row r="206" spans="2:9" ht="22.5" customHeight="1">
      <c r="B206" s="1980"/>
      <c r="C206" s="1502" t="s">
        <v>2397</v>
      </c>
      <c r="D206" s="1502"/>
      <c r="E206" s="1502"/>
      <c r="F206" s="1502"/>
      <c r="G206" s="1502"/>
      <c r="H206" s="1502"/>
      <c r="I206" s="1630"/>
    </row>
    <row r="207" spans="2:9" ht="22.5" customHeight="1">
      <c r="B207" s="1980"/>
      <c r="C207" s="1502" t="s">
        <v>2398</v>
      </c>
      <c r="D207" s="1502"/>
      <c r="E207" s="1502"/>
      <c r="F207" s="1502"/>
      <c r="G207" s="1502"/>
      <c r="H207" s="1502"/>
      <c r="I207" s="1630"/>
    </row>
    <row r="208" spans="2:9" ht="22.5" customHeight="1">
      <c r="B208" s="1980"/>
      <c r="C208" s="1502" t="s">
        <v>1903</v>
      </c>
      <c r="D208" s="1502"/>
      <c r="E208" s="1502"/>
      <c r="F208" s="1502"/>
      <c r="G208" s="1502"/>
      <c r="H208" s="1502"/>
      <c r="I208" s="1630"/>
    </row>
    <row r="209" spans="2:9" ht="22.5" customHeight="1">
      <c r="B209" s="1980"/>
      <c r="C209" s="1502" t="s">
        <v>2399</v>
      </c>
      <c r="D209" s="1502"/>
      <c r="E209" s="1502"/>
      <c r="F209" s="1502"/>
      <c r="G209" s="1502"/>
      <c r="H209" s="1502"/>
      <c r="I209" s="1630"/>
    </row>
    <row r="210" spans="2:9" ht="22.5" customHeight="1">
      <c r="B210" s="1980"/>
      <c r="C210" s="1502" t="s">
        <v>2400</v>
      </c>
      <c r="D210" s="1502"/>
      <c r="E210" s="1502"/>
      <c r="F210" s="1502"/>
      <c r="G210" s="1502"/>
      <c r="H210" s="1502"/>
      <c r="I210" s="1630"/>
    </row>
    <row r="211" spans="2:9" ht="22.5" customHeight="1">
      <c r="B211" s="2000"/>
      <c r="C211" s="1612"/>
      <c r="D211" s="1503"/>
      <c r="E211" s="1503"/>
      <c r="F211" s="1503"/>
      <c r="G211" s="1503"/>
      <c r="H211" s="1503"/>
      <c r="I211" s="1631"/>
    </row>
    <row r="212" spans="2:9" ht="22.5" customHeight="1">
      <c r="B212" s="1980" t="s">
        <v>1693</v>
      </c>
      <c r="C212" s="1093" t="s">
        <v>2366</v>
      </c>
      <c r="D212" s="1664"/>
      <c r="E212" s="1664"/>
      <c r="F212" s="1664"/>
      <c r="G212" s="1664"/>
      <c r="H212" s="1664"/>
      <c r="I212" s="101"/>
    </row>
    <row r="213" spans="2:9" ht="22.5" customHeight="1">
      <c r="B213" s="1980"/>
      <c r="C213" s="1093" t="s">
        <v>2367</v>
      </c>
      <c r="I213" s="1665"/>
    </row>
    <row r="214" spans="2:9" ht="22.5" customHeight="1">
      <c r="B214" s="1980"/>
      <c r="C214" s="1093" t="s">
        <v>2401</v>
      </c>
      <c r="I214" s="1665"/>
    </row>
    <row r="215" spans="2:9" ht="22.5" customHeight="1">
      <c r="B215" s="1980"/>
      <c r="C215" s="1093" t="s">
        <v>2369</v>
      </c>
      <c r="I215" s="1665"/>
    </row>
    <row r="216" spans="2:9" ht="22.5" customHeight="1">
      <c r="B216" s="1980"/>
      <c r="C216" s="1093" t="s">
        <v>2402</v>
      </c>
      <c r="I216" s="1665"/>
    </row>
    <row r="217" spans="2:9" ht="22.5" customHeight="1">
      <c r="B217" s="1980"/>
      <c r="C217" s="1093" t="s">
        <v>2403</v>
      </c>
      <c r="I217" s="1665"/>
    </row>
    <row r="218" spans="2:9" ht="22.5" customHeight="1">
      <c r="B218" s="1980"/>
      <c r="C218" s="1093" t="s">
        <v>2404</v>
      </c>
      <c r="I218" s="1665"/>
    </row>
    <row r="219" spans="2:9" ht="22.5" customHeight="1">
      <c r="B219" s="1980"/>
      <c r="C219" s="327"/>
      <c r="I219" s="1665"/>
    </row>
    <row r="220" spans="2:9" ht="22.5" customHeight="1">
      <c r="B220" s="1980"/>
      <c r="C220" s="327"/>
      <c r="I220" s="1665"/>
    </row>
    <row r="221" spans="2:9" ht="22.5" customHeight="1">
      <c r="B221" s="2000"/>
      <c r="C221" s="1666"/>
      <c r="D221" s="1667"/>
      <c r="E221" s="1667"/>
      <c r="F221" s="1667"/>
      <c r="G221" s="1667"/>
      <c r="H221" s="1667"/>
      <c r="I221" s="1668"/>
    </row>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54">
    <mergeCell ref="B202:B211"/>
    <mergeCell ref="B212:B221"/>
    <mergeCell ref="B154:B163"/>
    <mergeCell ref="B171:B175"/>
    <mergeCell ref="B176:B180"/>
    <mergeCell ref="B181:B184"/>
    <mergeCell ref="B185:B192"/>
    <mergeCell ref="B193:B201"/>
    <mergeCell ref="B133:B135"/>
    <mergeCell ref="B136:B145"/>
    <mergeCell ref="C154:I163"/>
    <mergeCell ref="B165:B170"/>
    <mergeCell ref="B146:B153"/>
    <mergeCell ref="C129:I135"/>
    <mergeCell ref="C136:I145"/>
    <mergeCell ref="C146:I153"/>
    <mergeCell ref="B92:B97"/>
    <mergeCell ref="C92:I97"/>
    <mergeCell ref="B98:B106"/>
    <mergeCell ref="C98:I106"/>
    <mergeCell ref="B107:I107"/>
    <mergeCell ref="B108:B112"/>
    <mergeCell ref="C108:H112"/>
    <mergeCell ref="C113:H119"/>
    <mergeCell ref="C120:H125"/>
    <mergeCell ref="C126:I128"/>
    <mergeCell ref="B113:B119"/>
    <mergeCell ref="B120:B125"/>
    <mergeCell ref="B126:B128"/>
    <mergeCell ref="C91:I91"/>
    <mergeCell ref="B54:B60"/>
    <mergeCell ref="C54:I59"/>
    <mergeCell ref="B61:B66"/>
    <mergeCell ref="C61:I66"/>
    <mergeCell ref="B67:B73"/>
    <mergeCell ref="C67:I73"/>
    <mergeCell ref="B74:B76"/>
    <mergeCell ref="B77:B83"/>
    <mergeCell ref="C77:I82"/>
    <mergeCell ref="B84:B90"/>
    <mergeCell ref="C84:I90"/>
    <mergeCell ref="F15:H15"/>
    <mergeCell ref="F17:I17"/>
    <mergeCell ref="B23:B24"/>
    <mergeCell ref="C23:C24"/>
    <mergeCell ref="D23:D24"/>
    <mergeCell ref="E23:E24"/>
    <mergeCell ref="B1:I1"/>
    <mergeCell ref="B7:E7"/>
    <mergeCell ref="F7:I7"/>
    <mergeCell ref="B11:B12"/>
    <mergeCell ref="C11:C12"/>
    <mergeCell ref="D11:D12"/>
    <mergeCell ref="E11:E12"/>
  </mergeCells>
  <pageMargins left="0.7" right="0.7" top="0.75" bottom="0.75" header="0" footer="0"/>
  <pageSetup paperSize="9" orientation="portrait"/>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55F33-02D7-4203-8EE2-40C766C5254A}">
  <sheetPr codeName="Hoja202">
    <tabColor rgb="FFFFFF00"/>
    <pageSetUpPr fitToPage="1"/>
  </sheetPr>
  <dimension ref="B1:I1084"/>
  <sheetViews>
    <sheetView showGridLines="0" topLeftCell="A161" workbookViewId="0">
      <selection activeCell="F217" sqref="F217"/>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2405</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1637</v>
      </c>
      <c r="D8" s="141" t="s">
        <v>1637</v>
      </c>
      <c r="E8" s="141" t="s">
        <v>1637</v>
      </c>
      <c r="F8" s="13" t="s">
        <v>1638</v>
      </c>
      <c r="G8" s="8"/>
      <c r="H8" s="9"/>
      <c r="I8" s="9"/>
    </row>
    <row r="9" spans="2:9" ht="14.25" customHeight="1">
      <c r="B9" s="6" t="s">
        <v>1639</v>
      </c>
      <c r="C9" s="137" t="s">
        <v>2360</v>
      </c>
      <c r="D9" s="137" t="s">
        <v>2406</v>
      </c>
      <c r="E9" s="137" t="s">
        <v>2360</v>
      </c>
      <c r="F9" s="13" t="s">
        <v>1642</v>
      </c>
      <c r="G9" s="96">
        <v>0</v>
      </c>
      <c r="H9" s="96">
        <v>0</v>
      </c>
      <c r="I9" s="96">
        <v>0</v>
      </c>
    </row>
    <row r="10" spans="2:9" ht="14.25" customHeight="1">
      <c r="B10" s="10" t="s">
        <v>56</v>
      </c>
      <c r="C10" s="142"/>
      <c r="D10" s="142"/>
      <c r="E10" s="142"/>
      <c r="F10" s="13" t="s">
        <v>1643</v>
      </c>
      <c r="G10" s="1465">
        <v>0.4</v>
      </c>
      <c r="H10" s="1465">
        <v>0.42</v>
      </c>
      <c r="I10" s="1465">
        <v>0.4</v>
      </c>
    </row>
    <row r="11" spans="2:9" ht="14.25" customHeight="1">
      <c r="B11" s="1976" t="s">
        <v>1644</v>
      </c>
      <c r="C11" s="1977">
        <v>1261</v>
      </c>
      <c r="D11" s="1977">
        <v>2536</v>
      </c>
      <c r="E11" s="1977">
        <v>5182</v>
      </c>
      <c r="F11" s="6" t="s">
        <v>1645</v>
      </c>
      <c r="G11" s="1465">
        <v>0.5</v>
      </c>
      <c r="H11" s="1465">
        <v>0.4</v>
      </c>
      <c r="I11" s="1465">
        <v>0.36</v>
      </c>
    </row>
    <row r="12" spans="2:9" ht="14.25" customHeight="1">
      <c r="B12" s="1976"/>
      <c r="C12" s="1977"/>
      <c r="D12" s="1977"/>
      <c r="E12" s="1977"/>
      <c r="F12" s="6" t="s">
        <v>1646</v>
      </c>
      <c r="G12" s="691">
        <v>8.6</v>
      </c>
      <c r="H12" s="691">
        <v>8.1999999999999993</v>
      </c>
      <c r="I12" s="691">
        <v>8.1999999999999993</v>
      </c>
    </row>
    <row r="13" spans="2:9" ht="14.25" customHeight="1">
      <c r="B13" s="6" t="s">
        <v>1647</v>
      </c>
      <c r="C13" s="8"/>
      <c r="D13" s="8"/>
      <c r="E13" s="8"/>
      <c r="F13" s="6" t="s">
        <v>1648</v>
      </c>
      <c r="G13" s="691">
        <v>62.9</v>
      </c>
      <c r="H13" s="691">
        <v>63.2</v>
      </c>
      <c r="I13" s="691">
        <v>63.3</v>
      </c>
    </row>
    <row r="14" spans="2:9" ht="14.25" customHeight="1">
      <c r="B14" s="7">
        <v>1</v>
      </c>
      <c r="C14" s="7">
        <v>4</v>
      </c>
      <c r="D14" s="7">
        <v>3</v>
      </c>
      <c r="E14" s="7">
        <v>2</v>
      </c>
      <c r="F14" s="6" t="s">
        <v>1649</v>
      </c>
      <c r="G14" s="138">
        <v>1.7700000000000001E-3</v>
      </c>
      <c r="H14" s="138">
        <v>1.89E-3</v>
      </c>
      <c r="I14" s="138"/>
    </row>
    <row r="15" spans="2:9" ht="14.25" customHeight="1">
      <c r="B15" s="7">
        <v>2</v>
      </c>
      <c r="C15" s="7">
        <v>3</v>
      </c>
      <c r="D15" s="7">
        <v>3</v>
      </c>
      <c r="E15" s="7">
        <v>2</v>
      </c>
      <c r="F15" s="1990" t="s">
        <v>1650</v>
      </c>
      <c r="G15" s="1990"/>
      <c r="H15" s="1990"/>
      <c r="I15" s="12">
        <f>+G16+H16+I16</f>
        <v>5752</v>
      </c>
    </row>
    <row r="16" spans="2:9" ht="14.25" customHeight="1">
      <c r="B16" s="7">
        <v>3</v>
      </c>
      <c r="C16" s="7">
        <v>3</v>
      </c>
      <c r="D16" s="7">
        <v>1</v>
      </c>
      <c r="E16" s="7">
        <v>1</v>
      </c>
      <c r="F16" s="4" t="s">
        <v>1651</v>
      </c>
      <c r="G16" s="14">
        <v>5752</v>
      </c>
      <c r="H16" s="14"/>
      <c r="I16" s="11"/>
    </row>
    <row r="17" spans="2:9" ht="14.25" customHeight="1">
      <c r="B17" s="7">
        <v>4</v>
      </c>
      <c r="C17" s="7">
        <v>3</v>
      </c>
      <c r="D17" s="7">
        <v>3</v>
      </c>
      <c r="E17" s="7">
        <v>2</v>
      </c>
      <c r="F17" s="1975" t="s">
        <v>703</v>
      </c>
      <c r="G17" s="1975"/>
      <c r="H17" s="1975"/>
      <c r="I17" s="1975"/>
    </row>
    <row r="18" spans="2:9" ht="14.25" customHeight="1">
      <c r="B18" s="7">
        <v>5</v>
      </c>
      <c r="C18" s="7">
        <v>2</v>
      </c>
      <c r="D18" s="7">
        <v>2</v>
      </c>
      <c r="E18" s="7">
        <v>2</v>
      </c>
      <c r="F18" s="6" t="s">
        <v>1653</v>
      </c>
      <c r="G18" s="691" t="s">
        <v>2361</v>
      </c>
      <c r="H18" s="97" t="s">
        <v>2407</v>
      </c>
      <c r="I18" s="97" t="s">
        <v>2408</v>
      </c>
    </row>
    <row r="19" spans="2:9" ht="14.25" customHeight="1">
      <c r="B19" s="7">
        <v>6</v>
      </c>
      <c r="C19" s="7">
        <v>3</v>
      </c>
      <c r="D19" s="7">
        <v>2</v>
      </c>
      <c r="E19" s="7">
        <v>5</v>
      </c>
      <c r="F19" s="6" t="s">
        <v>1657</v>
      </c>
      <c r="G19" s="691">
        <v>11</v>
      </c>
      <c r="H19" s="691">
        <v>12</v>
      </c>
      <c r="I19" s="691">
        <v>11</v>
      </c>
    </row>
    <row r="20" spans="2:9" ht="14.25" customHeight="1">
      <c r="B20" s="7">
        <v>7</v>
      </c>
      <c r="C20" s="7">
        <v>1</v>
      </c>
      <c r="D20" s="7">
        <v>1</v>
      </c>
      <c r="E20" s="7">
        <v>1</v>
      </c>
      <c r="F20" s="6" t="s">
        <v>1658</v>
      </c>
      <c r="G20" s="691">
        <v>12</v>
      </c>
      <c r="H20" s="691">
        <v>13</v>
      </c>
      <c r="I20" s="691">
        <v>12</v>
      </c>
    </row>
    <row r="21" spans="2:9" ht="14.25" customHeight="1">
      <c r="B21" s="7">
        <v>8</v>
      </c>
      <c r="C21" s="7">
        <v>3</v>
      </c>
      <c r="D21" s="7">
        <v>2</v>
      </c>
      <c r="E21" s="7">
        <v>4</v>
      </c>
      <c r="F21" s="6" t="s">
        <v>1659</v>
      </c>
      <c r="G21" s="691">
        <v>16</v>
      </c>
      <c r="H21" s="691">
        <v>17</v>
      </c>
      <c r="I21" s="691">
        <v>16</v>
      </c>
    </row>
    <row r="22" spans="2:9" ht="14.25" customHeight="1">
      <c r="B22" s="7">
        <v>9</v>
      </c>
      <c r="C22" s="7">
        <v>2</v>
      </c>
      <c r="D22" s="7">
        <v>2</v>
      </c>
      <c r="E22" s="7">
        <v>4</v>
      </c>
      <c r="F22" s="6" t="s">
        <v>1660</v>
      </c>
      <c r="G22" s="691">
        <v>7.82</v>
      </c>
      <c r="H22" s="691">
        <v>6.5</v>
      </c>
      <c r="I22" s="691">
        <v>6.81</v>
      </c>
    </row>
    <row r="23" spans="2:9" ht="20.25" customHeight="1">
      <c r="B23" s="1976" t="s">
        <v>476</v>
      </c>
      <c r="C23" s="1991" t="s">
        <v>1865</v>
      </c>
      <c r="D23" s="1991" t="s">
        <v>1865</v>
      </c>
      <c r="E23" s="1991" t="s">
        <v>1865</v>
      </c>
      <c r="F23" s="13" t="s">
        <v>1662</v>
      </c>
      <c r="G23" s="691">
        <v>672</v>
      </c>
      <c r="H23" s="691">
        <v>680</v>
      </c>
      <c r="I23" s="691">
        <v>660</v>
      </c>
    </row>
    <row r="24" spans="2:9" ht="14.25" customHeight="1">
      <c r="B24" s="1976"/>
      <c r="C24" s="1991"/>
      <c r="D24" s="1991"/>
      <c r="E24" s="1991"/>
      <c r="F24" s="6" t="s">
        <v>1663</v>
      </c>
      <c r="G24" s="691">
        <v>4.9000000000000004</v>
      </c>
      <c r="H24" s="691">
        <v>5.42</v>
      </c>
      <c r="I24" s="691">
        <v>3.39</v>
      </c>
    </row>
    <row r="25" spans="2:9" ht="27.75" customHeight="1">
      <c r="B25" s="7" t="s">
        <v>1664</v>
      </c>
      <c r="C25" s="823" t="s">
        <v>1665</v>
      </c>
      <c r="D25" s="823" t="s">
        <v>1665</v>
      </c>
      <c r="E25" s="823" t="s">
        <v>1665</v>
      </c>
      <c r="F25" s="6" t="s">
        <v>1666</v>
      </c>
      <c r="G25" s="691">
        <v>360</v>
      </c>
      <c r="H25" s="691">
        <v>360</v>
      </c>
      <c r="I25" s="691">
        <v>413</v>
      </c>
    </row>
    <row r="26" spans="2:9" ht="14.25" customHeight="1">
      <c r="B26" s="7"/>
      <c r="C26" s="824"/>
      <c r="D26" s="823"/>
      <c r="E26" s="7"/>
      <c r="F26" s="6" t="s">
        <v>1667</v>
      </c>
      <c r="G26" s="1466">
        <v>980</v>
      </c>
      <c r="H26" s="1466">
        <v>939</v>
      </c>
      <c r="I26" s="1466">
        <v>927</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2040</v>
      </c>
      <c r="D29" s="206" t="s">
        <v>2364</v>
      </c>
      <c r="E29" s="206" t="s">
        <v>2364</v>
      </c>
      <c r="F29" s="4" t="s">
        <v>1676</v>
      </c>
      <c r="G29" s="7" t="s">
        <v>1677</v>
      </c>
      <c r="H29" s="7" t="s">
        <v>1677</v>
      </c>
      <c r="I29" s="7" t="s">
        <v>1677</v>
      </c>
    </row>
    <row r="30" spans="2:9" ht="14.25" customHeight="1">
      <c r="B30" s="15" t="s">
        <v>1679</v>
      </c>
      <c r="C30" s="11" t="s">
        <v>2183</v>
      </c>
      <c r="D30" s="11" t="s">
        <v>2365</v>
      </c>
      <c r="E30" s="11" t="s">
        <v>2365</v>
      </c>
      <c r="F30" s="4" t="s">
        <v>1682</v>
      </c>
      <c r="G30" s="7">
        <v>105</v>
      </c>
      <c r="H30" s="7">
        <v>109</v>
      </c>
      <c r="I30" s="7">
        <v>107</v>
      </c>
    </row>
    <row r="31" spans="2:9" ht="14.25" customHeight="1">
      <c r="B31" s="15" t="s">
        <v>1683</v>
      </c>
      <c r="C31" s="6"/>
      <c r="D31" s="100"/>
      <c r="E31" s="100"/>
      <c r="F31" s="4" t="s">
        <v>1684</v>
      </c>
      <c r="G31" s="7">
        <v>2855</v>
      </c>
      <c r="H31" s="7">
        <v>2800</v>
      </c>
      <c r="I31" s="7">
        <v>2786</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3</v>
      </c>
      <c r="H33" s="7">
        <v>2.2999999999999998</v>
      </c>
      <c r="I33" s="7">
        <v>3</v>
      </c>
    </row>
    <row r="34" spans="2:9" ht="14.25" customHeight="1">
      <c r="B34" s="15"/>
      <c r="C34" s="6"/>
      <c r="D34" s="6"/>
      <c r="E34" s="6"/>
      <c r="F34" s="4" t="s">
        <v>1688</v>
      </c>
      <c r="G34" s="6"/>
      <c r="H34" s="6"/>
      <c r="I34" s="6"/>
    </row>
    <row r="35" spans="2:9" ht="14.25" customHeight="1">
      <c r="B35" s="15"/>
      <c r="C35" s="6"/>
      <c r="D35" s="6"/>
      <c r="E35" s="6"/>
      <c r="F35" s="4" t="s">
        <v>1676</v>
      </c>
      <c r="G35" s="7" t="s">
        <v>1689</v>
      </c>
      <c r="H35" s="7" t="s">
        <v>1689</v>
      </c>
      <c r="I35" s="7" t="s">
        <v>1689</v>
      </c>
    </row>
    <row r="36" spans="2:9" ht="14.25" customHeight="1">
      <c r="B36" s="15"/>
      <c r="C36" s="6"/>
      <c r="D36" s="6"/>
      <c r="E36" s="6"/>
      <c r="F36" s="4" t="s">
        <v>1682</v>
      </c>
      <c r="G36" s="7">
        <v>95</v>
      </c>
      <c r="H36" s="7">
        <v>98</v>
      </c>
      <c r="I36" s="7">
        <v>99</v>
      </c>
    </row>
    <row r="37" spans="2:9" ht="14.25" customHeight="1">
      <c r="B37" s="15" t="s">
        <v>1690</v>
      </c>
      <c r="C37" s="6"/>
      <c r="D37" s="6"/>
      <c r="E37" s="6"/>
      <c r="F37" s="4" t="s">
        <v>1684</v>
      </c>
      <c r="G37" s="7">
        <v>2640</v>
      </c>
      <c r="H37" s="7">
        <v>2720</v>
      </c>
      <c r="I37" s="7">
        <v>2685</v>
      </c>
    </row>
    <row r="38" spans="2:9" ht="14.25" customHeight="1">
      <c r="B38" s="6"/>
      <c r="C38" s="6"/>
      <c r="D38" s="6"/>
      <c r="E38" s="6"/>
      <c r="F38" s="4" t="s">
        <v>1685</v>
      </c>
      <c r="G38" s="7" t="s">
        <v>1952</v>
      </c>
      <c r="H38" s="7" t="s">
        <v>1952</v>
      </c>
      <c r="I38" s="7" t="s">
        <v>2123</v>
      </c>
    </row>
    <row r="39" spans="2:9" ht="14.25" customHeight="1">
      <c r="B39" s="6"/>
      <c r="C39" s="173"/>
      <c r="D39" s="173"/>
      <c r="E39" s="173"/>
      <c r="F39" s="4" t="s">
        <v>1692</v>
      </c>
      <c r="G39" s="6"/>
      <c r="H39" s="6"/>
      <c r="I39" s="6"/>
    </row>
    <row r="40" spans="2:9" ht="14.25" customHeight="1">
      <c r="B40" s="99" t="s">
        <v>1693</v>
      </c>
      <c r="C40" s="1571"/>
      <c r="D40" s="1571"/>
      <c r="E40" s="1571"/>
      <c r="F40" s="954" t="s">
        <v>1676</v>
      </c>
      <c r="G40" s="7" t="s">
        <v>1694</v>
      </c>
      <c r="H40" s="7" t="s">
        <v>1694</v>
      </c>
      <c r="I40" s="7" t="s">
        <v>1694</v>
      </c>
    </row>
    <row r="41" spans="2:9" ht="14.25" customHeight="1">
      <c r="B41" s="102" t="s">
        <v>44</v>
      </c>
      <c r="C41" s="1625" t="s">
        <v>2168</v>
      </c>
      <c r="D41" s="1093" t="s">
        <v>2366</v>
      </c>
      <c r="E41" s="1093" t="s">
        <v>2366</v>
      </c>
      <c r="F41" s="954" t="s">
        <v>1676</v>
      </c>
      <c r="G41" s="7" t="s">
        <v>1678</v>
      </c>
      <c r="H41" s="7" t="s">
        <v>1678</v>
      </c>
      <c r="I41" s="7" t="s">
        <v>1678</v>
      </c>
    </row>
    <row r="42" spans="2:9" ht="14.25" customHeight="1">
      <c r="B42" s="102" t="s">
        <v>1698</v>
      </c>
      <c r="C42" s="1626" t="s">
        <v>1699</v>
      </c>
      <c r="D42" s="1627" t="s">
        <v>2228</v>
      </c>
      <c r="E42" s="1627" t="s">
        <v>2228</v>
      </c>
      <c r="F42" s="954" t="s">
        <v>1682</v>
      </c>
      <c r="G42" s="7">
        <v>36</v>
      </c>
      <c r="H42" s="7">
        <v>35</v>
      </c>
      <c r="I42" s="7">
        <v>35</v>
      </c>
    </row>
    <row r="43" spans="2:9" ht="14.25" customHeight="1">
      <c r="B43" s="102" t="s">
        <v>45</v>
      </c>
      <c r="C43" s="1580" t="s">
        <v>2169</v>
      </c>
      <c r="D43" s="1093" t="s">
        <v>2367</v>
      </c>
      <c r="E43" s="1093" t="s">
        <v>2367</v>
      </c>
      <c r="F43" s="954" t="s">
        <v>1682</v>
      </c>
      <c r="G43" s="7">
        <v>104</v>
      </c>
      <c r="H43" s="7">
        <v>106</v>
      </c>
      <c r="I43" s="7">
        <v>107</v>
      </c>
    </row>
    <row r="44" spans="2:9" ht="15.75">
      <c r="B44" s="43" t="s">
        <v>1702</v>
      </c>
      <c r="C44" s="1577"/>
      <c r="D44" s="1586"/>
      <c r="E44" s="1586"/>
      <c r="F44" s="954" t="s">
        <v>1704</v>
      </c>
      <c r="G44" s="7" t="s">
        <v>1705</v>
      </c>
      <c r="H44" s="7" t="s">
        <v>1705</v>
      </c>
      <c r="I44" s="7" t="s">
        <v>1705</v>
      </c>
    </row>
    <row r="45" spans="2:9" ht="14.25" customHeight="1">
      <c r="B45" s="956" t="s">
        <v>1706</v>
      </c>
      <c r="C45" s="1588"/>
      <c r="D45" s="125"/>
      <c r="E45" s="125"/>
      <c r="F45" s="142" t="s">
        <v>1708</v>
      </c>
      <c r="G45" s="6"/>
      <c r="H45" s="6"/>
      <c r="I45" s="6"/>
    </row>
    <row r="46" spans="2:9" ht="14.25" customHeight="1">
      <c r="B46" s="102" t="s">
        <v>1709</v>
      </c>
      <c r="C46" s="1589">
        <v>22500</v>
      </c>
      <c r="D46" s="1093" t="s">
        <v>2409</v>
      </c>
      <c r="E46" s="1093" t="s">
        <v>2410</v>
      </c>
      <c r="F46" s="954" t="s">
        <v>1710</v>
      </c>
      <c r="G46" s="59" t="s">
        <v>1869</v>
      </c>
      <c r="H46" s="59" t="s">
        <v>1869</v>
      </c>
      <c r="I46" s="59" t="s">
        <v>1869</v>
      </c>
    </row>
    <row r="47" spans="2:9" ht="14.25" customHeight="1">
      <c r="B47" s="102" t="s">
        <v>44</v>
      </c>
      <c r="C47" s="1573"/>
      <c r="D47" s="1586"/>
      <c r="E47" s="1586"/>
      <c r="F47" s="973" t="s">
        <v>1682</v>
      </c>
      <c r="G47" s="972"/>
      <c r="H47" s="972"/>
      <c r="I47" s="972"/>
    </row>
    <row r="48" spans="2:9" ht="14.25" customHeight="1">
      <c r="B48" s="102" t="s">
        <v>1698</v>
      </c>
      <c r="C48" s="7"/>
      <c r="D48" s="125"/>
      <c r="E48" s="125"/>
      <c r="F48" s="973" t="s">
        <v>1684</v>
      </c>
      <c r="G48" s="972"/>
      <c r="H48" s="972"/>
      <c r="I48" s="972"/>
    </row>
    <row r="49" spans="2:9" ht="14.25" customHeight="1">
      <c r="B49" s="102" t="s">
        <v>45</v>
      </c>
      <c r="C49" s="1588"/>
      <c r="D49" s="1580"/>
      <c r="E49" s="1580"/>
      <c r="F49" s="954" t="s">
        <v>1711</v>
      </c>
      <c r="G49" s="966">
        <v>28</v>
      </c>
      <c r="H49" s="966">
        <v>28</v>
      </c>
      <c r="I49" s="966">
        <v>29.8</v>
      </c>
    </row>
    <row r="50" spans="2:9" ht="14.25" customHeight="1">
      <c r="B50" s="102" t="s">
        <v>1702</v>
      </c>
      <c r="C50" s="1590"/>
      <c r="D50" s="7"/>
      <c r="E50" s="955"/>
      <c r="F50" s="954" t="s">
        <v>1712</v>
      </c>
      <c r="G50" s="7">
        <v>28</v>
      </c>
      <c r="H50" s="7">
        <v>28</v>
      </c>
      <c r="I50" s="7"/>
    </row>
    <row r="51" spans="2:9" ht="14.25" customHeight="1">
      <c r="B51" s="60" t="s">
        <v>1706</v>
      </c>
      <c r="C51" s="1591"/>
      <c r="D51" s="1592"/>
      <c r="E51" s="1593"/>
      <c r="F51" s="954" t="s">
        <v>1713</v>
      </c>
      <c r="G51" s="7">
        <v>17</v>
      </c>
      <c r="H51" s="7">
        <v>19</v>
      </c>
      <c r="I51" s="7">
        <v>16</v>
      </c>
    </row>
    <row r="52" spans="2:9" ht="14.25" customHeight="1">
      <c r="B52" s="6" t="s">
        <v>1709</v>
      </c>
      <c r="C52" s="1538"/>
      <c r="D52" s="1483"/>
      <c r="E52" s="1581"/>
      <c r="F52" s="1485" t="s">
        <v>1714</v>
      </c>
      <c r="G52" s="59" t="s">
        <v>2185</v>
      </c>
      <c r="H52" s="59">
        <v>5</v>
      </c>
      <c r="I52" s="59">
        <v>5</v>
      </c>
    </row>
    <row r="53" spans="2:9" ht="14.25" customHeight="1">
      <c r="B53" s="136" t="s">
        <v>1715</v>
      </c>
      <c r="C53" s="1480"/>
      <c r="D53" s="1481"/>
      <c r="E53" s="1481"/>
      <c r="F53" s="1481"/>
      <c r="G53" s="1481"/>
      <c r="H53" s="1481"/>
      <c r="I53" s="1482"/>
    </row>
    <row r="54" spans="2:9" ht="15" customHeight="1">
      <c r="B54" s="1992" t="s">
        <v>1634</v>
      </c>
      <c r="C54" s="1994" t="s">
        <v>2411</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2186</v>
      </c>
      <c r="D61" s="2061"/>
      <c r="E61" s="2061"/>
      <c r="F61" s="2061"/>
      <c r="G61" s="2061"/>
      <c r="H61" s="2061"/>
      <c r="I61" s="2062"/>
    </row>
    <row r="62" spans="2:9" ht="25.5" customHeight="1">
      <c r="B62" s="1980"/>
      <c r="C62" s="2063"/>
      <c r="D62" s="2064"/>
      <c r="E62" s="2064"/>
      <c r="F62" s="2064"/>
      <c r="G62" s="2064"/>
      <c r="H62" s="2064"/>
      <c r="I62" s="2065"/>
    </row>
    <row r="63" spans="2:9" ht="25.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1955</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t="s">
        <v>1956</v>
      </c>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2372</v>
      </c>
      <c r="D77" s="1982"/>
      <c r="E77" s="1982"/>
      <c r="F77" s="1982"/>
      <c r="G77" s="1982"/>
      <c r="H77" s="1982"/>
      <c r="I77" s="1983"/>
    </row>
    <row r="78" spans="2:9" ht="39.75" customHeight="1">
      <c r="B78" s="1979"/>
      <c r="C78" s="1984"/>
      <c r="D78" s="1985"/>
      <c r="E78" s="1985"/>
      <c r="F78" s="1985"/>
      <c r="G78" s="1985"/>
      <c r="H78" s="1985"/>
      <c r="I78" s="1986"/>
    </row>
    <row r="79" spans="2:9" ht="40.5" customHeight="1">
      <c r="B79" s="1979"/>
      <c r="C79" s="1984"/>
      <c r="D79" s="1985"/>
      <c r="E79" s="1985"/>
      <c r="F79" s="1985"/>
      <c r="G79" s="1985"/>
      <c r="H79" s="1985"/>
      <c r="I79" s="1986"/>
    </row>
    <row r="80" spans="2:9" ht="45.7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2373</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12"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2374</v>
      </c>
      <c r="D91" s="2014"/>
      <c r="E91" s="2014"/>
      <c r="F91" s="2014"/>
      <c r="G91" s="2014"/>
      <c r="H91" s="2014"/>
      <c r="I91" s="2015"/>
    </row>
    <row r="92" spans="2:9" ht="19.5" customHeight="1">
      <c r="B92" s="1993" t="s">
        <v>1669</v>
      </c>
      <c r="C92" s="1981"/>
      <c r="D92" s="1982"/>
      <c r="E92" s="1982"/>
      <c r="F92" s="1982"/>
      <c r="G92" s="1982"/>
      <c r="H92" s="1982"/>
      <c r="I92" s="1983"/>
    </row>
    <row r="93" spans="2:9" ht="19.5" customHeight="1">
      <c r="B93" s="1980"/>
      <c r="C93" s="1984"/>
      <c r="D93" s="1985"/>
      <c r="E93" s="1985"/>
      <c r="F93" s="1985"/>
      <c r="G93" s="1985"/>
      <c r="H93" s="1985"/>
      <c r="I93" s="1986"/>
    </row>
    <row r="94" spans="2:9" ht="40.5" customHeight="1">
      <c r="B94" s="1980"/>
      <c r="C94" s="1984"/>
      <c r="D94" s="1985"/>
      <c r="E94" s="1985"/>
      <c r="F94" s="1985"/>
      <c r="G94" s="1985"/>
      <c r="H94" s="1985"/>
      <c r="I94" s="1986"/>
    </row>
    <row r="95" spans="2:9" ht="19.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2113</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14.25" customHeight="1">
      <c r="B108" s="1980" t="s">
        <v>1634</v>
      </c>
      <c r="C108" s="2006" t="s">
        <v>2412</v>
      </c>
      <c r="D108" s="2016"/>
      <c r="E108" s="2016"/>
      <c r="F108" s="2016"/>
      <c r="G108" s="2016"/>
      <c r="H108" s="2016"/>
      <c r="I108" s="1629"/>
    </row>
    <row r="109" spans="2:9" ht="14.25" customHeight="1">
      <c r="B109" s="1980"/>
      <c r="C109" s="2017"/>
      <c r="D109" s="2018"/>
      <c r="E109" s="2018"/>
      <c r="F109" s="2018"/>
      <c r="G109" s="2018"/>
      <c r="H109" s="2018"/>
      <c r="I109" s="1630"/>
    </row>
    <row r="110" spans="2:9" ht="125.25" customHeight="1">
      <c r="B110" s="1980"/>
      <c r="C110" s="2017"/>
      <c r="D110" s="2018"/>
      <c r="E110" s="2018"/>
      <c r="F110" s="2018"/>
      <c r="G110" s="2018"/>
      <c r="H110" s="2018"/>
      <c r="I110" s="1630"/>
    </row>
    <row r="111" spans="2:9" ht="14.25" customHeight="1">
      <c r="B111" s="1980"/>
      <c r="C111" s="2017"/>
      <c r="D111" s="2018"/>
      <c r="E111" s="2018"/>
      <c r="F111" s="2018"/>
      <c r="G111" s="2018"/>
      <c r="H111" s="2018"/>
      <c r="I111" s="1630"/>
    </row>
    <row r="112" spans="2:9" ht="14.25" customHeight="1">
      <c r="B112" s="2000"/>
      <c r="C112" s="2019"/>
      <c r="D112" s="2020"/>
      <c r="E112" s="2020"/>
      <c r="F112" s="2020"/>
      <c r="G112" s="2020"/>
      <c r="H112" s="2020"/>
      <c r="I112" s="1631"/>
    </row>
    <row r="113" spans="2:9" ht="14.25" customHeight="1">
      <c r="B113" s="1980" t="s">
        <v>1717</v>
      </c>
      <c r="C113" s="2006" t="s">
        <v>2413</v>
      </c>
      <c r="D113" s="2016"/>
      <c r="E113" s="2016"/>
      <c r="F113" s="2016"/>
      <c r="G113" s="2016"/>
      <c r="H113" s="2016"/>
      <c r="I113" s="1633"/>
    </row>
    <row r="114" spans="2:9" ht="42.75" customHeight="1">
      <c r="B114" s="1980"/>
      <c r="C114" s="2017"/>
      <c r="D114" s="2018"/>
      <c r="E114" s="2018"/>
      <c r="F114" s="2018"/>
      <c r="G114" s="2018"/>
      <c r="H114" s="2018"/>
      <c r="I114" s="1636"/>
    </row>
    <row r="115" spans="2:9" ht="14.25" customHeight="1">
      <c r="B115" s="1980"/>
      <c r="C115" s="2017"/>
      <c r="D115" s="2018"/>
      <c r="E115" s="2018"/>
      <c r="F115" s="2018"/>
      <c r="G115" s="2018"/>
      <c r="H115" s="2018"/>
      <c r="I115" s="1636"/>
    </row>
    <row r="116" spans="2:9" ht="14.25" customHeight="1">
      <c r="B116" s="1980"/>
      <c r="C116" s="2017"/>
      <c r="D116" s="2018"/>
      <c r="E116" s="2018"/>
      <c r="F116" s="2018"/>
      <c r="G116" s="2018"/>
      <c r="H116" s="2018"/>
      <c r="I116" s="1636"/>
    </row>
    <row r="117" spans="2:9" ht="14.25" customHeight="1">
      <c r="B117" s="1980"/>
      <c r="C117" s="2017"/>
      <c r="D117" s="2018"/>
      <c r="E117" s="2018"/>
      <c r="F117" s="2018"/>
      <c r="G117" s="2018"/>
      <c r="H117" s="2018"/>
      <c r="I117" s="1636"/>
    </row>
    <row r="118" spans="2:9" ht="14.25" customHeight="1">
      <c r="B118" s="1980"/>
      <c r="C118" s="2017"/>
      <c r="D118" s="2018"/>
      <c r="E118" s="2018"/>
      <c r="F118" s="2018"/>
      <c r="G118" s="2018"/>
      <c r="H118" s="2018"/>
      <c r="I118" s="1636"/>
    </row>
    <row r="119" spans="2:9" ht="14.25" customHeight="1">
      <c r="B119" s="2000"/>
      <c r="C119" s="2019"/>
      <c r="D119" s="2020"/>
      <c r="E119" s="2020"/>
      <c r="F119" s="2020"/>
      <c r="G119" s="2020"/>
      <c r="H119" s="2020"/>
      <c r="I119" s="1639"/>
    </row>
    <row r="120" spans="2:9" ht="14.25" customHeight="1">
      <c r="B120" s="2001" t="s">
        <v>1741</v>
      </c>
      <c r="C120" s="2006" t="s">
        <v>2414</v>
      </c>
      <c r="D120" s="2016"/>
      <c r="E120" s="2016"/>
      <c r="F120" s="2016"/>
      <c r="G120" s="2016"/>
      <c r="H120" s="2016"/>
      <c r="I120" s="1516"/>
    </row>
    <row r="121" spans="2:9" ht="14.25" customHeight="1">
      <c r="B121" s="2001"/>
      <c r="C121" s="2017"/>
      <c r="D121" s="2018"/>
      <c r="E121" s="2018"/>
      <c r="F121" s="2018"/>
      <c r="G121" s="2018"/>
      <c r="H121" s="2018"/>
      <c r="I121" s="1516"/>
    </row>
    <row r="122" spans="2:9" ht="14.25" customHeight="1">
      <c r="B122" s="2001"/>
      <c r="C122" s="2017"/>
      <c r="D122" s="2018"/>
      <c r="E122" s="2018"/>
      <c r="F122" s="2018"/>
      <c r="G122" s="2018"/>
      <c r="H122" s="2018"/>
      <c r="I122" s="1516"/>
    </row>
    <row r="123" spans="2:9" ht="14.25" customHeight="1">
      <c r="B123" s="2001"/>
      <c r="C123" s="2017"/>
      <c r="D123" s="2018"/>
      <c r="E123" s="2018"/>
      <c r="F123" s="2018"/>
      <c r="G123" s="2018"/>
      <c r="H123" s="2018"/>
      <c r="I123" s="1516"/>
    </row>
    <row r="124" spans="2:9" ht="14.25" customHeight="1">
      <c r="B124" s="2001"/>
      <c r="C124" s="2017"/>
      <c r="D124" s="2018"/>
      <c r="E124" s="2018"/>
      <c r="F124" s="2018"/>
      <c r="G124" s="2018"/>
      <c r="H124" s="2018"/>
      <c r="I124" s="1505"/>
    </row>
    <row r="125" spans="2:9" ht="14.25" customHeight="1">
      <c r="B125" s="2001"/>
      <c r="C125" s="2019"/>
      <c r="D125" s="2020"/>
      <c r="E125" s="2020"/>
      <c r="F125" s="2020"/>
      <c r="G125" s="2020"/>
      <c r="H125" s="2020"/>
      <c r="I125" s="1507"/>
    </row>
    <row r="126" spans="2:9" ht="14.25" customHeight="1">
      <c r="B126" s="1993" t="s">
        <v>1743</v>
      </c>
      <c r="C126" s="2057"/>
      <c r="D126" s="2007"/>
      <c r="E126" s="2007"/>
      <c r="F126" s="2007"/>
      <c r="G126" s="2007"/>
      <c r="H126" s="2007"/>
      <c r="I126" s="2078"/>
    </row>
    <row r="127" spans="2:9" ht="20.25" customHeight="1">
      <c r="B127" s="1980"/>
      <c r="C127" s="2008"/>
      <c r="D127" s="2009"/>
      <c r="E127" s="2009"/>
      <c r="F127" s="2009"/>
      <c r="G127" s="2009"/>
      <c r="H127" s="2009"/>
      <c r="I127" s="2079"/>
    </row>
    <row r="128" spans="2:9" ht="14.25" customHeight="1">
      <c r="B128" s="2000"/>
      <c r="C128" s="2011"/>
      <c r="D128" s="2012"/>
      <c r="E128" s="2012"/>
      <c r="F128" s="2012"/>
      <c r="G128" s="2012"/>
      <c r="H128" s="2012"/>
      <c r="I128" s="2080"/>
    </row>
    <row r="129" spans="2:9" ht="14.25" customHeight="1">
      <c r="B129" s="1489"/>
      <c r="C129" s="2006" t="s">
        <v>2415</v>
      </c>
      <c r="D129" s="2016"/>
      <c r="E129" s="2016"/>
      <c r="F129" s="2016"/>
      <c r="G129" s="2016"/>
      <c r="H129" s="2016"/>
      <c r="I129" s="2100"/>
    </row>
    <row r="130" spans="2:9" ht="14.25" customHeight="1">
      <c r="B130" s="1489"/>
      <c r="C130" s="2017"/>
      <c r="D130" s="2018"/>
      <c r="E130" s="2018"/>
      <c r="F130" s="2018"/>
      <c r="G130" s="2018"/>
      <c r="H130" s="2018"/>
      <c r="I130" s="2101"/>
    </row>
    <row r="131" spans="2:9" ht="49.5" customHeight="1">
      <c r="B131" s="1489"/>
      <c r="C131" s="2017"/>
      <c r="D131" s="2018"/>
      <c r="E131" s="2018"/>
      <c r="F131" s="2018"/>
      <c r="G131" s="2018"/>
      <c r="H131" s="2018"/>
      <c r="I131" s="2101"/>
    </row>
    <row r="132" spans="2:9" ht="14.25" customHeight="1">
      <c r="B132" s="1489"/>
      <c r="C132" s="2017"/>
      <c r="D132" s="2018"/>
      <c r="E132" s="2018"/>
      <c r="F132" s="2018"/>
      <c r="G132" s="2018"/>
      <c r="H132" s="2018"/>
      <c r="I132" s="2101"/>
    </row>
    <row r="133" spans="2:9" ht="14.25" customHeight="1">
      <c r="B133" s="1980" t="s">
        <v>1635</v>
      </c>
      <c r="C133" s="2017"/>
      <c r="D133" s="2018"/>
      <c r="E133" s="2018"/>
      <c r="F133" s="2018"/>
      <c r="G133" s="2018"/>
      <c r="H133" s="2018"/>
      <c r="I133" s="2101"/>
    </row>
    <row r="134" spans="2:9" ht="14.25" customHeight="1">
      <c r="B134" s="1980"/>
      <c r="C134" s="2017"/>
      <c r="D134" s="2018"/>
      <c r="E134" s="2018"/>
      <c r="F134" s="2018"/>
      <c r="G134" s="2018"/>
      <c r="H134" s="2018"/>
      <c r="I134" s="2101"/>
    </row>
    <row r="135" spans="2:9" ht="14.25" customHeight="1">
      <c r="B135" s="2000"/>
      <c r="C135" s="2019"/>
      <c r="D135" s="2020"/>
      <c r="E135" s="2020"/>
      <c r="F135" s="2020"/>
      <c r="G135" s="2020"/>
      <c r="H135" s="2020"/>
      <c r="I135" s="2102"/>
    </row>
    <row r="136" spans="2:9" ht="14.25" customHeight="1">
      <c r="B136" s="1980" t="s">
        <v>1652</v>
      </c>
      <c r="C136" s="2006" t="s">
        <v>2416</v>
      </c>
      <c r="D136" s="2016"/>
      <c r="E136" s="2016"/>
      <c r="F136" s="2016"/>
      <c r="G136" s="2016"/>
      <c r="H136" s="2016"/>
      <c r="I136" s="2100"/>
    </row>
    <row r="137" spans="2:9" ht="14.25" customHeight="1">
      <c r="B137" s="1980"/>
      <c r="C137" s="2017"/>
      <c r="D137" s="2018"/>
      <c r="E137" s="2018"/>
      <c r="F137" s="2018"/>
      <c r="G137" s="2018"/>
      <c r="H137" s="2018"/>
      <c r="I137" s="2101"/>
    </row>
    <row r="138" spans="2:9" ht="14.25" customHeight="1">
      <c r="B138" s="1980"/>
      <c r="C138" s="2017"/>
      <c r="D138" s="2018"/>
      <c r="E138" s="2018"/>
      <c r="F138" s="2018"/>
      <c r="G138" s="2018"/>
      <c r="H138" s="2018"/>
      <c r="I138" s="2101"/>
    </row>
    <row r="139" spans="2:9" ht="14.25" customHeight="1">
      <c r="B139" s="1980"/>
      <c r="C139" s="2017"/>
      <c r="D139" s="2018"/>
      <c r="E139" s="2018"/>
      <c r="F139" s="2018"/>
      <c r="G139" s="2018"/>
      <c r="H139" s="2018"/>
      <c r="I139" s="2101"/>
    </row>
    <row r="140" spans="2:9" ht="14.25" customHeight="1">
      <c r="B140" s="1980"/>
      <c r="C140" s="2017"/>
      <c r="D140" s="2018"/>
      <c r="E140" s="2018"/>
      <c r="F140" s="2018"/>
      <c r="G140" s="2018"/>
      <c r="H140" s="2018"/>
      <c r="I140" s="2101"/>
    </row>
    <row r="141" spans="2:9" ht="14.25" customHeight="1">
      <c r="B141" s="1980"/>
      <c r="C141" s="2017"/>
      <c r="D141" s="2018"/>
      <c r="E141" s="2018"/>
      <c r="F141" s="2018"/>
      <c r="G141" s="2018"/>
      <c r="H141" s="2018"/>
      <c r="I141" s="2101"/>
    </row>
    <row r="142" spans="2:9" ht="14.25" customHeight="1">
      <c r="B142" s="1980"/>
      <c r="C142" s="2017"/>
      <c r="D142" s="2018"/>
      <c r="E142" s="2018"/>
      <c r="F142" s="2018"/>
      <c r="G142" s="2018"/>
      <c r="H142" s="2018"/>
      <c r="I142" s="2101"/>
    </row>
    <row r="143" spans="2:9" ht="14.25" customHeight="1">
      <c r="B143" s="1980"/>
      <c r="C143" s="2017"/>
      <c r="D143" s="2018"/>
      <c r="E143" s="2018"/>
      <c r="F143" s="2018"/>
      <c r="G143" s="2018"/>
      <c r="H143" s="2018"/>
      <c r="I143" s="2101"/>
    </row>
    <row r="144" spans="2:9" ht="14.25" customHeight="1">
      <c r="B144" s="1980"/>
      <c r="C144" s="2017"/>
      <c r="D144" s="2018"/>
      <c r="E144" s="2018"/>
      <c r="F144" s="2018"/>
      <c r="G144" s="2018"/>
      <c r="H144" s="2018"/>
      <c r="I144" s="2101"/>
    </row>
    <row r="145" spans="2:9" ht="14.25" customHeight="1">
      <c r="B145" s="2000"/>
      <c r="C145" s="2019"/>
      <c r="D145" s="2020"/>
      <c r="E145" s="2020"/>
      <c r="F145" s="2020"/>
      <c r="G145" s="2020"/>
      <c r="H145" s="2020"/>
      <c r="I145" s="2102"/>
    </row>
    <row r="146" spans="2:9" ht="14.25" customHeight="1">
      <c r="B146" s="1980" t="s">
        <v>1669</v>
      </c>
      <c r="C146" s="2006" t="s">
        <v>2417</v>
      </c>
      <c r="D146" s="2016"/>
      <c r="E146" s="2016"/>
      <c r="F146" s="2016"/>
      <c r="G146" s="2016"/>
      <c r="H146" s="2016"/>
      <c r="I146" s="2100"/>
    </row>
    <row r="147" spans="2:9" ht="192.75" customHeight="1">
      <c r="B147" s="1980"/>
      <c r="C147" s="2017"/>
      <c r="D147" s="2018"/>
      <c r="E147" s="2018"/>
      <c r="F147" s="2018"/>
      <c r="G147" s="2018"/>
      <c r="H147" s="2018"/>
      <c r="I147" s="2101"/>
    </row>
    <row r="148" spans="2:9" ht="14.25" customHeight="1">
      <c r="B148" s="1980"/>
      <c r="C148" s="2017"/>
      <c r="D148" s="2018"/>
      <c r="E148" s="2018"/>
      <c r="F148" s="2018"/>
      <c r="G148" s="2018"/>
      <c r="H148" s="2018"/>
      <c r="I148" s="2101"/>
    </row>
    <row r="149" spans="2:9" ht="14.25" customHeight="1">
      <c r="B149" s="1980"/>
      <c r="C149" s="2017"/>
      <c r="D149" s="2018"/>
      <c r="E149" s="2018"/>
      <c r="F149" s="2018"/>
      <c r="G149" s="2018"/>
      <c r="H149" s="2018"/>
      <c r="I149" s="2101"/>
    </row>
    <row r="150" spans="2:9" ht="14.25" customHeight="1">
      <c r="B150" s="1980"/>
      <c r="C150" s="2017"/>
      <c r="D150" s="2018"/>
      <c r="E150" s="2018"/>
      <c r="F150" s="2018"/>
      <c r="G150" s="2018"/>
      <c r="H150" s="2018"/>
      <c r="I150" s="2101"/>
    </row>
    <row r="151" spans="2:9" ht="14.25" customHeight="1">
      <c r="B151" s="1980"/>
      <c r="C151" s="2017"/>
      <c r="D151" s="2018"/>
      <c r="E151" s="2018"/>
      <c r="F151" s="2018"/>
      <c r="G151" s="2018"/>
      <c r="H151" s="2018"/>
      <c r="I151" s="2101"/>
    </row>
    <row r="152" spans="2:9" ht="14.25" customHeight="1">
      <c r="B152" s="1980"/>
      <c r="C152" s="2017"/>
      <c r="D152" s="2018"/>
      <c r="E152" s="2018"/>
      <c r="F152" s="2018"/>
      <c r="G152" s="2018"/>
      <c r="H152" s="2018"/>
      <c r="I152" s="2101"/>
    </row>
    <row r="153" spans="2:9" ht="14.25" customHeight="1">
      <c r="B153" s="2000"/>
      <c r="C153" s="2019"/>
      <c r="D153" s="2020"/>
      <c r="E153" s="2020"/>
      <c r="F153" s="2020"/>
      <c r="G153" s="2020"/>
      <c r="H153" s="2020"/>
      <c r="I153" s="2102"/>
    </row>
    <row r="154" spans="2:9" ht="268.5" customHeight="1">
      <c r="B154" s="1980" t="s">
        <v>1693</v>
      </c>
      <c r="C154" s="2029" t="s">
        <v>2418</v>
      </c>
      <c r="D154" s="2030"/>
      <c r="E154" s="2030"/>
      <c r="F154" s="2030"/>
      <c r="G154" s="2030"/>
      <c r="H154" s="2030"/>
      <c r="I154" s="2133"/>
    </row>
    <row r="155" spans="2:9" ht="130.5" customHeight="1">
      <c r="B155" s="1980"/>
      <c r="C155" s="2031"/>
      <c r="D155" s="2032"/>
      <c r="E155" s="2032"/>
      <c r="F155" s="2032"/>
      <c r="G155" s="2032"/>
      <c r="H155" s="2032"/>
      <c r="I155" s="2134"/>
    </row>
    <row r="156" spans="2:9" ht="153" customHeight="1">
      <c r="B156" s="1980"/>
      <c r="C156" s="2031"/>
      <c r="D156" s="2032"/>
      <c r="E156" s="2032"/>
      <c r="F156" s="2032"/>
      <c r="G156" s="2032"/>
      <c r="H156" s="2032"/>
      <c r="I156" s="2134"/>
    </row>
    <row r="157" spans="2:9" ht="315" customHeight="1">
      <c r="B157" s="1980"/>
      <c r="C157" s="2031"/>
      <c r="D157" s="2032"/>
      <c r="E157" s="2032"/>
      <c r="F157" s="2032"/>
      <c r="G157" s="2032"/>
      <c r="H157" s="2032"/>
      <c r="I157" s="2134"/>
    </row>
    <row r="158" spans="2:9" ht="14.25" customHeight="1">
      <c r="B158" s="1980"/>
      <c r="C158" s="2031"/>
      <c r="D158" s="2032"/>
      <c r="E158" s="2032"/>
      <c r="F158" s="2032"/>
      <c r="G158" s="2032"/>
      <c r="H158" s="2032"/>
      <c r="I158" s="2134"/>
    </row>
    <row r="159" spans="2:9" ht="14.25" customHeight="1">
      <c r="B159" s="1980"/>
      <c r="C159" s="2031"/>
      <c r="D159" s="2032"/>
      <c r="E159" s="2032"/>
      <c r="F159" s="2032"/>
      <c r="G159" s="2032"/>
      <c r="H159" s="2032"/>
      <c r="I159" s="2134"/>
    </row>
    <row r="160" spans="2:9" ht="14.25" customHeight="1">
      <c r="B160" s="1980"/>
      <c r="C160" s="2031"/>
      <c r="D160" s="2032"/>
      <c r="E160" s="2032"/>
      <c r="F160" s="2032"/>
      <c r="G160" s="2032"/>
      <c r="H160" s="2032"/>
      <c r="I160" s="2134"/>
    </row>
    <row r="161" spans="2:9" ht="14.25" customHeight="1">
      <c r="B161" s="1980"/>
      <c r="C161" s="2031"/>
      <c r="D161" s="2032"/>
      <c r="E161" s="2032"/>
      <c r="F161" s="2032"/>
      <c r="G161" s="2032"/>
      <c r="H161" s="2032"/>
      <c r="I161" s="2134"/>
    </row>
    <row r="162" spans="2:9" ht="14.25" customHeight="1">
      <c r="B162" s="1980"/>
      <c r="C162" s="2031"/>
      <c r="D162" s="2032"/>
      <c r="E162" s="2032"/>
      <c r="F162" s="2032"/>
      <c r="G162" s="2032"/>
      <c r="H162" s="2032"/>
      <c r="I162" s="2134"/>
    </row>
    <row r="163" spans="2:9" s="120" customFormat="1" ht="16.5" customHeight="1">
      <c r="B163" s="2000"/>
      <c r="C163" s="2033"/>
      <c r="D163" s="2034"/>
      <c r="E163" s="2034"/>
      <c r="F163" s="2034"/>
      <c r="G163" s="2034"/>
      <c r="H163" s="2034"/>
      <c r="I163" s="2135"/>
    </row>
    <row r="164" spans="2:9" ht="19.5" customHeight="1">
      <c r="B164" s="871" t="s">
        <v>1749</v>
      </c>
      <c r="C164" s="820"/>
      <c r="D164" s="820"/>
      <c r="E164" s="820"/>
      <c r="F164" s="820"/>
      <c r="G164" s="821"/>
      <c r="H164" s="821"/>
      <c r="I164" s="822"/>
    </row>
    <row r="165" spans="2:9" ht="22.5" customHeight="1">
      <c r="B165" s="1993" t="s">
        <v>1634</v>
      </c>
      <c r="C165" s="1643"/>
      <c r="D165" s="1610"/>
      <c r="E165" s="1610"/>
      <c r="F165" s="1610"/>
      <c r="G165" s="1610"/>
      <c r="H165" s="1610"/>
      <c r="I165" s="1629"/>
    </row>
    <row r="166" spans="2:9" ht="22.5" customHeight="1">
      <c r="B166" s="1980"/>
      <c r="C166" s="1502" t="s">
        <v>2382</v>
      </c>
      <c r="D166" s="1502"/>
      <c r="E166" s="1502"/>
      <c r="F166" s="1502"/>
      <c r="G166" s="1502"/>
      <c r="H166" s="1502"/>
      <c r="I166" s="1630"/>
    </row>
    <row r="167" spans="2:9" ht="22.5" customHeight="1">
      <c r="B167" s="1980"/>
      <c r="C167" s="1502" t="s">
        <v>2419</v>
      </c>
      <c r="D167" s="1502"/>
      <c r="E167" s="1502"/>
      <c r="F167" s="1502"/>
      <c r="G167" s="1502"/>
      <c r="H167" s="1502"/>
      <c r="I167" s="1630"/>
    </row>
    <row r="168" spans="2:9" ht="22.5" customHeight="1">
      <c r="B168" s="1980"/>
      <c r="C168" s="1558" t="s">
        <v>2420</v>
      </c>
      <c r="D168" s="1502"/>
      <c r="E168" s="1502"/>
      <c r="F168" s="1502"/>
      <c r="G168" s="1502"/>
      <c r="H168" s="1502"/>
      <c r="I168" s="1630"/>
    </row>
    <row r="169" spans="2:9" ht="22.5" customHeight="1">
      <c r="B169" s="1980"/>
      <c r="C169" s="1502"/>
      <c r="D169" s="1502"/>
      <c r="E169" s="1502"/>
      <c r="F169" s="1502"/>
      <c r="G169" s="1502"/>
      <c r="H169" s="1502"/>
      <c r="I169" s="1630"/>
    </row>
    <row r="170" spans="2:9" ht="22.5" customHeight="1">
      <c r="B170" s="2000"/>
      <c r="C170" s="1503"/>
      <c r="D170" s="1503"/>
      <c r="E170" s="1503"/>
      <c r="F170" s="1503"/>
      <c r="G170" s="1503"/>
      <c r="H170" s="1503"/>
      <c r="I170" s="1631"/>
    </row>
    <row r="171" spans="2:9" ht="22.5" customHeight="1">
      <c r="B171" s="1993" t="s">
        <v>1717</v>
      </c>
      <c r="C171" s="1502"/>
      <c r="D171" s="1552"/>
      <c r="E171" s="1552"/>
      <c r="F171" s="1552"/>
      <c r="G171" s="1552"/>
      <c r="H171" s="1552"/>
      <c r="I171" s="1644"/>
    </row>
    <row r="172" spans="2:9" ht="22.5" customHeight="1">
      <c r="B172" s="1980"/>
      <c r="C172" s="1502" t="s">
        <v>2421</v>
      </c>
      <c r="D172" s="1553"/>
      <c r="E172" s="1553"/>
      <c r="F172" s="1553"/>
      <c r="G172" s="1553"/>
      <c r="H172" s="1553"/>
      <c r="I172" s="1645"/>
    </row>
    <row r="173" spans="2:9" ht="22.5" customHeight="1">
      <c r="B173" s="1980"/>
      <c r="C173" s="1502"/>
      <c r="D173" s="1553"/>
      <c r="E173" s="1553"/>
      <c r="F173" s="1553"/>
      <c r="G173" s="1553"/>
      <c r="H173" s="1553"/>
      <c r="I173" s="1645"/>
    </row>
    <row r="174" spans="2:9" ht="22.5" customHeight="1">
      <c r="B174" s="1980"/>
      <c r="C174" s="1558"/>
      <c r="D174" s="1553"/>
      <c r="E174" s="1553"/>
      <c r="F174" s="1553"/>
      <c r="G174" s="1553"/>
      <c r="H174" s="1553"/>
      <c r="I174" s="1645"/>
    </row>
    <row r="175" spans="2:9" ht="22.5" customHeight="1">
      <c r="B175" s="2000"/>
      <c r="C175" s="1502"/>
      <c r="D175" s="1554"/>
      <c r="E175" s="1554"/>
      <c r="F175" s="1554"/>
      <c r="G175" s="1554"/>
      <c r="H175" s="1554"/>
      <c r="I175" s="1646"/>
    </row>
    <row r="176" spans="2:9" ht="22.5" customHeight="1">
      <c r="B176" s="2056" t="s">
        <v>1721</v>
      </c>
      <c r="C176" s="1643"/>
      <c r="D176" s="1647"/>
      <c r="E176" s="1647"/>
      <c r="F176" s="1647"/>
      <c r="G176" s="1647"/>
      <c r="H176" s="1647"/>
      <c r="I176" s="1500"/>
    </row>
    <row r="177" spans="2:9" ht="22.5" customHeight="1">
      <c r="B177" s="2001"/>
      <c r="C177" s="1502" t="s">
        <v>2422</v>
      </c>
      <c r="D177" s="1648"/>
      <c r="E177" s="1648"/>
      <c r="F177" s="1648"/>
      <c r="G177" s="1648"/>
      <c r="H177" s="1648"/>
      <c r="I177" s="121"/>
    </row>
    <row r="178" spans="2:9" ht="22.5" customHeight="1">
      <c r="B178" s="2001"/>
      <c r="C178" s="1558" t="s">
        <v>2423</v>
      </c>
      <c r="D178" s="1648"/>
      <c r="E178" s="1648"/>
      <c r="F178" s="1648"/>
      <c r="G178" s="1648"/>
      <c r="H178" s="1648"/>
      <c r="I178" s="121"/>
    </row>
    <row r="179" spans="2:9" ht="22.5" customHeight="1">
      <c r="B179" s="2001"/>
      <c r="C179" s="1502" t="s">
        <v>2424</v>
      </c>
      <c r="D179" s="1648"/>
      <c r="E179" s="1648"/>
      <c r="F179" s="1648"/>
      <c r="G179" s="1648"/>
      <c r="H179" s="1648"/>
      <c r="I179" s="121"/>
    </row>
    <row r="180" spans="2:9" ht="22.5" customHeight="1">
      <c r="B180" s="2002"/>
      <c r="C180" s="1649"/>
      <c r="D180" s="1650"/>
      <c r="E180" s="1650"/>
      <c r="F180" s="1650"/>
      <c r="G180" s="1650"/>
      <c r="H180" s="1650"/>
      <c r="I180" s="1092"/>
    </row>
    <row r="181" spans="2:9" ht="22.5" customHeight="1">
      <c r="B181" s="2044" t="s">
        <v>1743</v>
      </c>
      <c r="C181" s="1643"/>
      <c r="D181" s="1651"/>
      <c r="E181" s="1651"/>
      <c r="F181" s="1651"/>
      <c r="G181" s="1651"/>
      <c r="H181" s="1651"/>
      <c r="I181" s="1652"/>
    </row>
    <row r="182" spans="2:9" ht="22.5" customHeight="1">
      <c r="B182" s="2044"/>
      <c r="C182" s="1653"/>
      <c r="D182" s="1654"/>
      <c r="E182" s="1654"/>
      <c r="F182" s="1654"/>
      <c r="G182" s="1654"/>
      <c r="H182" s="1654"/>
      <c r="I182" s="1655"/>
    </row>
    <row r="183" spans="2:9" ht="22.5" customHeight="1">
      <c r="B183" s="2045"/>
      <c r="C183" s="1653"/>
      <c r="D183" s="1654"/>
      <c r="E183" s="1654"/>
      <c r="F183" s="1654"/>
      <c r="G183" s="1654"/>
      <c r="H183" s="1654"/>
      <c r="I183" s="1655"/>
    </row>
    <row r="184" spans="2:9" ht="22.5" customHeight="1">
      <c r="B184" s="2046"/>
      <c r="C184" s="1656"/>
      <c r="D184" s="1657"/>
      <c r="E184" s="1657"/>
      <c r="F184" s="1657"/>
      <c r="G184" s="1657"/>
      <c r="H184" s="1657"/>
      <c r="I184" s="1658"/>
    </row>
    <row r="185" spans="2:9" ht="22.5" customHeight="1">
      <c r="B185" s="1993" t="s">
        <v>1635</v>
      </c>
      <c r="C185" s="1502"/>
      <c r="D185" s="1610"/>
      <c r="E185" s="1610"/>
      <c r="F185" s="1610"/>
      <c r="G185" s="1610"/>
      <c r="H185" s="1610"/>
      <c r="I185" s="1629"/>
    </row>
    <row r="186" spans="2:9" ht="22.5" customHeight="1">
      <c r="B186" s="1980"/>
      <c r="C186" s="1502" t="s">
        <v>2337</v>
      </c>
      <c r="D186" s="1502"/>
      <c r="E186" s="1502"/>
      <c r="F186" s="1502"/>
      <c r="G186" s="1502"/>
      <c r="H186" s="1502"/>
      <c r="I186" s="1630"/>
    </row>
    <row r="187" spans="2:9" ht="22.5" customHeight="1">
      <c r="B187" s="1980"/>
      <c r="C187" s="1558" t="s">
        <v>2425</v>
      </c>
      <c r="D187" s="1502"/>
      <c r="E187" s="1502"/>
      <c r="F187" s="1502"/>
      <c r="G187" s="1502"/>
      <c r="H187" s="1502"/>
      <c r="I187" s="1630"/>
    </row>
    <row r="188" spans="2:9" ht="22.5" customHeight="1">
      <c r="B188" s="1980"/>
      <c r="C188" s="1502" t="s">
        <v>2426</v>
      </c>
      <c r="D188" s="1502"/>
      <c r="E188" s="1502"/>
      <c r="F188" s="1502"/>
      <c r="G188" s="1502"/>
      <c r="H188" s="1502"/>
      <c r="I188" s="1630"/>
    </row>
    <row r="189" spans="2:9" ht="22.5" customHeight="1">
      <c r="B189" s="1980"/>
      <c r="C189" s="1502" t="s">
        <v>2427</v>
      </c>
      <c r="D189" s="1502"/>
      <c r="E189" s="1502"/>
      <c r="F189" s="1502"/>
      <c r="G189" s="1502"/>
      <c r="H189" s="1502"/>
      <c r="I189" s="1630"/>
    </row>
    <row r="190" spans="2:9" ht="22.5" customHeight="1">
      <c r="B190" s="1980"/>
      <c r="C190" s="1502" t="s">
        <v>2341</v>
      </c>
      <c r="D190" s="1502"/>
      <c r="E190" s="1502"/>
      <c r="F190" s="1502"/>
      <c r="G190" s="1502"/>
      <c r="H190" s="1502"/>
      <c r="I190" s="1630"/>
    </row>
    <row r="191" spans="2:9" ht="22.5" customHeight="1">
      <c r="B191" s="1980"/>
      <c r="C191" s="1611"/>
      <c r="D191" s="1502"/>
      <c r="E191" s="1502"/>
      <c r="F191" s="1502"/>
      <c r="G191" s="1502"/>
      <c r="H191" s="1502"/>
      <c r="I191" s="1630"/>
    </row>
    <row r="192" spans="2:9" ht="22.5" customHeight="1">
      <c r="B192" s="2000"/>
      <c r="C192" s="1612"/>
      <c r="D192" s="1503"/>
      <c r="E192" s="1503"/>
      <c r="F192" s="1503"/>
      <c r="G192" s="1503"/>
      <c r="H192" s="1503"/>
      <c r="I192" s="1631"/>
    </row>
    <row r="193" spans="2:9" ht="22.5" customHeight="1">
      <c r="B193" s="1992" t="s">
        <v>1669</v>
      </c>
      <c r="C193" s="1502" t="s">
        <v>1692</v>
      </c>
      <c r="D193" s="1659"/>
      <c r="E193" s="1659"/>
      <c r="F193" s="1659"/>
      <c r="G193" s="1659"/>
      <c r="H193" s="1659"/>
      <c r="I193" s="1660"/>
    </row>
    <row r="194" spans="2:9" ht="22.5" customHeight="1">
      <c r="B194" s="1992"/>
      <c r="C194" s="1502" t="s">
        <v>2428</v>
      </c>
      <c r="D194" s="1584"/>
      <c r="E194" s="1584"/>
      <c r="F194" s="1584"/>
      <c r="G194" s="1584"/>
      <c r="H194" s="1584"/>
      <c r="I194" s="1661"/>
    </row>
    <row r="195" spans="2:9" ht="22.5" customHeight="1">
      <c r="B195" s="1992"/>
      <c r="C195" s="1502" t="s">
        <v>2393</v>
      </c>
      <c r="D195" s="1584"/>
      <c r="E195" s="1584"/>
      <c r="F195" s="1584"/>
      <c r="G195" s="1584"/>
      <c r="H195" s="1584"/>
      <c r="I195" s="1661"/>
    </row>
    <row r="196" spans="2:9" ht="22.5" customHeight="1">
      <c r="B196" s="1992"/>
      <c r="C196" s="1502" t="s">
        <v>2258</v>
      </c>
      <c r="D196" s="1584"/>
      <c r="E196" s="1584"/>
      <c r="F196" s="1584"/>
      <c r="G196" s="1584"/>
      <c r="H196" s="1584"/>
      <c r="I196" s="1661"/>
    </row>
    <row r="197" spans="2:9" ht="22.5" customHeight="1">
      <c r="B197" s="1992"/>
      <c r="C197" s="1502" t="s">
        <v>2344</v>
      </c>
      <c r="D197" s="1584"/>
      <c r="E197" s="1584"/>
      <c r="F197" s="1584"/>
      <c r="G197" s="1584"/>
      <c r="H197" s="1584"/>
      <c r="I197" s="1661"/>
    </row>
    <row r="198" spans="2:9" ht="22.5" customHeight="1">
      <c r="B198" s="1992"/>
      <c r="C198" s="1502" t="s">
        <v>2394</v>
      </c>
      <c r="D198" s="1584"/>
      <c r="E198" s="1584"/>
      <c r="F198" s="1584"/>
      <c r="G198" s="1584"/>
      <c r="H198" s="1584"/>
      <c r="I198" s="1661"/>
    </row>
    <row r="199" spans="2:9" ht="22.5" customHeight="1">
      <c r="B199" s="1992"/>
      <c r="C199" s="1502" t="s">
        <v>2429</v>
      </c>
      <c r="D199" s="1584"/>
      <c r="E199" s="1584"/>
      <c r="F199" s="1584"/>
      <c r="G199" s="1584"/>
      <c r="H199" s="1584"/>
      <c r="I199" s="1661"/>
    </row>
    <row r="200" spans="2:9" ht="22.5" customHeight="1">
      <c r="B200" s="1992"/>
      <c r="C200" s="1502" t="s">
        <v>2262</v>
      </c>
      <c r="D200" s="1584"/>
      <c r="E200" s="1584"/>
      <c r="F200" s="1584"/>
      <c r="G200" s="1584"/>
      <c r="H200" s="1584"/>
      <c r="I200" s="1661"/>
    </row>
    <row r="201" spans="2:9" ht="22.5" customHeight="1">
      <c r="B201" s="1992"/>
      <c r="C201" s="1503"/>
      <c r="D201" s="1662"/>
      <c r="E201" s="1662"/>
      <c r="F201" s="1662"/>
      <c r="G201" s="1662"/>
      <c r="H201" s="1662"/>
      <c r="I201" s="1663"/>
    </row>
    <row r="202" spans="2:9" ht="22.5" customHeight="1">
      <c r="B202" s="1980" t="s">
        <v>1652</v>
      </c>
      <c r="C202" s="1502" t="s">
        <v>2430</v>
      </c>
      <c r="D202" s="1502"/>
      <c r="E202" s="1502"/>
      <c r="F202" s="1502"/>
      <c r="G202" s="1502"/>
      <c r="H202" s="1502"/>
      <c r="I202" s="1630"/>
    </row>
    <row r="203" spans="2:9" ht="22.5" customHeight="1">
      <c r="B203" s="1980"/>
      <c r="C203" s="1502" t="s">
        <v>1792</v>
      </c>
      <c r="D203" s="1502"/>
      <c r="E203" s="1502"/>
      <c r="F203" s="1502"/>
      <c r="G203" s="1502"/>
      <c r="H203" s="1502"/>
      <c r="I203" s="1630"/>
    </row>
    <row r="204" spans="2:9" ht="22.5" customHeight="1">
      <c r="B204" s="1980"/>
      <c r="C204" s="1502" t="s">
        <v>1793</v>
      </c>
      <c r="D204" s="1502"/>
      <c r="E204" s="1502"/>
      <c r="F204" s="1502"/>
      <c r="G204" s="1502"/>
      <c r="H204" s="1502"/>
      <c r="I204" s="1630"/>
    </row>
    <row r="205" spans="2:9" ht="22.5" customHeight="1">
      <c r="B205" s="1980"/>
      <c r="C205" s="1502" t="s">
        <v>1939</v>
      </c>
      <c r="D205" s="1502"/>
      <c r="E205" s="1502"/>
      <c r="F205" s="1502"/>
      <c r="G205" s="1502"/>
      <c r="H205" s="1502"/>
      <c r="I205" s="1630"/>
    </row>
    <row r="206" spans="2:9" ht="22.5" customHeight="1">
      <c r="B206" s="1980"/>
      <c r="C206" s="1502" t="s">
        <v>2431</v>
      </c>
      <c r="D206" s="1502"/>
      <c r="E206" s="1502"/>
      <c r="F206" s="1502"/>
      <c r="G206" s="1502"/>
      <c r="H206" s="1502"/>
      <c r="I206" s="1630"/>
    </row>
    <row r="207" spans="2:9" ht="22.5" customHeight="1">
      <c r="B207" s="1980"/>
      <c r="C207" s="1502" t="s">
        <v>2432</v>
      </c>
      <c r="D207" s="1502"/>
      <c r="E207" s="1502"/>
      <c r="F207" s="1502"/>
      <c r="G207" s="1502"/>
      <c r="H207" s="1502"/>
      <c r="I207" s="1630"/>
    </row>
    <row r="208" spans="2:9" ht="22.5" customHeight="1">
      <c r="B208" s="1980"/>
      <c r="C208" s="1502" t="s">
        <v>2433</v>
      </c>
      <c r="D208" s="1502"/>
      <c r="E208" s="1502"/>
      <c r="F208" s="1502"/>
      <c r="G208" s="1502"/>
      <c r="H208" s="1502"/>
      <c r="I208" s="1630"/>
    </row>
    <row r="209" spans="2:9" ht="22.5" customHeight="1">
      <c r="B209" s="1980"/>
      <c r="C209" s="1502" t="s">
        <v>2434</v>
      </c>
      <c r="D209" s="1502"/>
      <c r="E209" s="1502"/>
      <c r="F209" s="1502"/>
      <c r="G209" s="1502"/>
      <c r="H209" s="1502"/>
      <c r="I209" s="1630"/>
    </row>
    <row r="210" spans="2:9" ht="22.5" customHeight="1">
      <c r="B210" s="1980"/>
      <c r="C210" s="1502" t="s">
        <v>2435</v>
      </c>
      <c r="D210" s="1502"/>
      <c r="E210" s="1502"/>
      <c r="F210" s="1502"/>
      <c r="G210" s="1502"/>
      <c r="H210" s="1502"/>
      <c r="I210" s="1630"/>
    </row>
    <row r="211" spans="2:9" ht="22.5" customHeight="1">
      <c r="B211" s="2000"/>
      <c r="C211" s="1576" t="s">
        <v>2436</v>
      </c>
      <c r="D211" s="1503"/>
      <c r="E211" s="1503"/>
      <c r="F211" s="1503"/>
      <c r="G211" s="1503"/>
      <c r="H211" s="1503"/>
      <c r="I211" s="1631"/>
    </row>
    <row r="212" spans="2:9" ht="22.5" customHeight="1">
      <c r="B212" s="1980" t="s">
        <v>1693</v>
      </c>
      <c r="C212" s="1093" t="s">
        <v>2366</v>
      </c>
      <c r="D212" s="1664"/>
      <c r="E212" s="1664"/>
      <c r="F212" s="1664"/>
      <c r="G212" s="1664"/>
      <c r="H212" s="1664"/>
      <c r="I212" s="101"/>
    </row>
    <row r="213" spans="2:9" ht="22.5" customHeight="1">
      <c r="B213" s="1980"/>
      <c r="C213" s="1093" t="s">
        <v>2367</v>
      </c>
      <c r="I213" s="1665"/>
    </row>
    <row r="214" spans="2:9" ht="22.5" customHeight="1">
      <c r="B214" s="1980"/>
      <c r="C214" s="1093" t="s">
        <v>2401</v>
      </c>
      <c r="I214" s="1665"/>
    </row>
    <row r="215" spans="2:9" ht="22.5" customHeight="1">
      <c r="B215" s="1980"/>
      <c r="C215" s="1093" t="s">
        <v>2410</v>
      </c>
      <c r="I215" s="1665"/>
    </row>
    <row r="216" spans="2:9" ht="22.5" customHeight="1">
      <c r="B216" s="1980"/>
      <c r="C216" s="1502" t="s">
        <v>2437</v>
      </c>
      <c r="I216" s="1665"/>
    </row>
    <row r="217" spans="2:9" ht="22.5" customHeight="1">
      <c r="B217" s="1980"/>
      <c r="C217" s="1502" t="s">
        <v>2438</v>
      </c>
      <c r="I217" s="1665"/>
    </row>
    <row r="218" spans="2:9" ht="22.5" customHeight="1">
      <c r="B218" s="1980"/>
      <c r="C218" s="1502" t="s">
        <v>2439</v>
      </c>
      <c r="I218" s="1665"/>
    </row>
    <row r="219" spans="2:9" ht="22.5" customHeight="1">
      <c r="B219" s="1980"/>
      <c r="C219" s="1502" t="s">
        <v>2440</v>
      </c>
      <c r="I219" s="1665"/>
    </row>
    <row r="220" spans="2:9" ht="22.5" customHeight="1">
      <c r="B220" s="1980"/>
      <c r="C220" s="1093" t="s">
        <v>2403</v>
      </c>
      <c r="I220" s="1665"/>
    </row>
    <row r="221" spans="2:9" ht="22.5" customHeight="1">
      <c r="B221" s="2000"/>
      <c r="C221" s="1575" t="s">
        <v>2404</v>
      </c>
      <c r="D221" s="1667"/>
      <c r="E221" s="1667"/>
      <c r="F221" s="1667"/>
      <c r="G221" s="1667"/>
      <c r="H221" s="1667"/>
      <c r="I221" s="1668"/>
    </row>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54">
    <mergeCell ref="B1:I1"/>
    <mergeCell ref="B7:E7"/>
    <mergeCell ref="F7:I7"/>
    <mergeCell ref="B11:B12"/>
    <mergeCell ref="C11:C12"/>
    <mergeCell ref="D11:D12"/>
    <mergeCell ref="E11:E12"/>
    <mergeCell ref="F15:H15"/>
    <mergeCell ref="F17:I17"/>
    <mergeCell ref="B23:B24"/>
    <mergeCell ref="C23:C24"/>
    <mergeCell ref="D23:D24"/>
    <mergeCell ref="E23:E24"/>
    <mergeCell ref="B54:B60"/>
    <mergeCell ref="C54:I59"/>
    <mergeCell ref="B61:B66"/>
    <mergeCell ref="C61:I66"/>
    <mergeCell ref="B67:B73"/>
    <mergeCell ref="C67:I73"/>
    <mergeCell ref="B108:B112"/>
    <mergeCell ref="C108:H112"/>
    <mergeCell ref="B74:B76"/>
    <mergeCell ref="B77:B83"/>
    <mergeCell ref="C77:I82"/>
    <mergeCell ref="B84:B90"/>
    <mergeCell ref="C84:I90"/>
    <mergeCell ref="C91:I91"/>
    <mergeCell ref="B92:B97"/>
    <mergeCell ref="C92:I97"/>
    <mergeCell ref="B98:B106"/>
    <mergeCell ref="C98:I106"/>
    <mergeCell ref="B107:I107"/>
    <mergeCell ref="B113:B119"/>
    <mergeCell ref="C113:H119"/>
    <mergeCell ref="B120:B125"/>
    <mergeCell ref="C120:H125"/>
    <mergeCell ref="B126:B128"/>
    <mergeCell ref="C126:I128"/>
    <mergeCell ref="C129:I135"/>
    <mergeCell ref="B133:B135"/>
    <mergeCell ref="B136:B145"/>
    <mergeCell ref="C136:I145"/>
    <mergeCell ref="B146:B153"/>
    <mergeCell ref="C146:I153"/>
    <mergeCell ref="C154:I163"/>
    <mergeCell ref="B165:B170"/>
    <mergeCell ref="B171:B175"/>
    <mergeCell ref="B176:B180"/>
    <mergeCell ref="B181:B184"/>
    <mergeCell ref="B185:B192"/>
    <mergeCell ref="B193:B201"/>
    <mergeCell ref="B202:B211"/>
    <mergeCell ref="B212:B221"/>
    <mergeCell ref="B154:B163"/>
  </mergeCells>
  <pageMargins left="0.7" right="0.7" top="0.75" bottom="0.75" header="0" footer="0"/>
  <pageSetup paperSize="9" orientation="portrait"/>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95F97-EE7C-4862-9921-1B5BD80100A3}">
  <sheetPr codeName="Hoja203">
    <tabColor rgb="FFFFFF00"/>
    <pageSetUpPr fitToPage="1"/>
  </sheetPr>
  <dimension ref="B1:I1084"/>
  <sheetViews>
    <sheetView showGridLines="0" topLeftCell="B110" workbookViewId="0">
      <selection activeCell="C113" sqref="C113:H119"/>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2441</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1637</v>
      </c>
      <c r="D8" s="141" t="s">
        <v>1637</v>
      </c>
      <c r="E8" s="141" t="s">
        <v>1637</v>
      </c>
      <c r="F8" s="13" t="s">
        <v>1638</v>
      </c>
      <c r="G8" s="8"/>
      <c r="H8" s="9"/>
      <c r="I8" s="9"/>
    </row>
    <row r="9" spans="2:9" ht="14.25" customHeight="1">
      <c r="B9" s="6" t="s">
        <v>1639</v>
      </c>
      <c r="C9" s="137" t="s">
        <v>2360</v>
      </c>
      <c r="D9" s="137" t="s">
        <v>2360</v>
      </c>
      <c r="E9" s="137" t="s">
        <v>2360</v>
      </c>
      <c r="F9" s="13" t="s">
        <v>1642</v>
      </c>
      <c r="G9" s="96">
        <v>0</v>
      </c>
      <c r="H9" s="96">
        <v>0</v>
      </c>
      <c r="I9" s="96">
        <v>0</v>
      </c>
    </row>
    <row r="10" spans="2:9" ht="14.25" customHeight="1">
      <c r="B10" s="10" t="s">
        <v>56</v>
      </c>
      <c r="C10" s="142"/>
      <c r="D10" s="142"/>
      <c r="E10" s="142"/>
      <c r="F10" s="13" t="s">
        <v>1643</v>
      </c>
      <c r="G10" s="1465">
        <v>0.4</v>
      </c>
      <c r="H10" s="1465">
        <v>0.42</v>
      </c>
      <c r="I10" s="1465">
        <v>0.4</v>
      </c>
    </row>
    <row r="11" spans="2:9" ht="14.25" customHeight="1">
      <c r="B11" s="1976" t="s">
        <v>1644</v>
      </c>
      <c r="C11" s="1977">
        <v>738</v>
      </c>
      <c r="D11" s="1977">
        <v>2657</v>
      </c>
      <c r="E11" s="1977">
        <v>4126</v>
      </c>
      <c r="F11" s="6" t="s">
        <v>1645</v>
      </c>
      <c r="G11" s="1465">
        <v>0.5</v>
      </c>
      <c r="H11" s="1465">
        <v>0.4</v>
      </c>
      <c r="I11" s="1465">
        <v>0.36</v>
      </c>
    </row>
    <row r="12" spans="2:9" ht="14.25" customHeight="1">
      <c r="B12" s="1976"/>
      <c r="C12" s="1977"/>
      <c r="D12" s="1977"/>
      <c r="E12" s="1977"/>
      <c r="F12" s="6" t="s">
        <v>1646</v>
      </c>
      <c r="G12" s="691">
        <v>8.1999999999999993</v>
      </c>
      <c r="H12" s="691">
        <v>8.1999999999999993</v>
      </c>
      <c r="I12" s="691">
        <v>8.1999999999999993</v>
      </c>
    </row>
    <row r="13" spans="2:9" ht="14.25" customHeight="1">
      <c r="B13" s="6" t="s">
        <v>1647</v>
      </c>
      <c r="C13" s="8"/>
      <c r="D13" s="8"/>
      <c r="E13" s="8"/>
      <c r="F13" s="6" t="s">
        <v>1648</v>
      </c>
      <c r="G13" s="691">
        <v>64.7</v>
      </c>
      <c r="H13" s="691">
        <v>63.2</v>
      </c>
      <c r="I13" s="691">
        <v>63.3</v>
      </c>
    </row>
    <row r="14" spans="2:9" ht="14.25" customHeight="1">
      <c r="B14" s="7">
        <v>1</v>
      </c>
      <c r="C14" s="7">
        <v>4</v>
      </c>
      <c r="D14" s="7">
        <v>4</v>
      </c>
      <c r="E14" s="7">
        <v>2</v>
      </c>
      <c r="F14" s="6" t="s">
        <v>1649</v>
      </c>
      <c r="G14" s="138">
        <v>1.9300000000000001E-3</v>
      </c>
      <c r="H14" s="138">
        <v>1.89E-3</v>
      </c>
      <c r="I14" s="138"/>
    </row>
    <row r="15" spans="2:9" ht="14.25" customHeight="1">
      <c r="B15" s="7">
        <v>2</v>
      </c>
      <c r="C15" s="7">
        <v>4</v>
      </c>
      <c r="D15" s="7">
        <v>1</v>
      </c>
      <c r="E15" s="7">
        <v>2</v>
      </c>
      <c r="F15" s="1990" t="s">
        <v>1650</v>
      </c>
      <c r="G15" s="1990"/>
      <c r="H15" s="1990"/>
      <c r="I15" s="12">
        <f>+G16+H16+I16</f>
        <v>5752</v>
      </c>
    </row>
    <row r="16" spans="2:9" ht="14.25" customHeight="1">
      <c r="B16" s="7">
        <v>3</v>
      </c>
      <c r="C16" s="7">
        <v>3</v>
      </c>
      <c r="D16" s="7">
        <v>4</v>
      </c>
      <c r="E16" s="7">
        <v>1</v>
      </c>
      <c r="F16" s="4" t="s">
        <v>1651</v>
      </c>
      <c r="G16" s="14">
        <v>5752</v>
      </c>
      <c r="H16" s="14"/>
      <c r="I16" s="11"/>
    </row>
    <row r="17" spans="2:9" ht="14.25" customHeight="1">
      <c r="B17" s="7">
        <v>4</v>
      </c>
      <c r="C17" s="7">
        <v>3</v>
      </c>
      <c r="D17" s="7">
        <v>3</v>
      </c>
      <c r="E17" s="7">
        <v>2</v>
      </c>
      <c r="F17" s="1975" t="s">
        <v>703</v>
      </c>
      <c r="G17" s="1975"/>
      <c r="H17" s="1975"/>
      <c r="I17" s="1975"/>
    </row>
    <row r="18" spans="2:9" ht="14.25" customHeight="1">
      <c r="B18" s="7">
        <v>5</v>
      </c>
      <c r="C18" s="7">
        <v>4</v>
      </c>
      <c r="D18" s="7">
        <v>2</v>
      </c>
      <c r="E18" s="7">
        <v>2</v>
      </c>
      <c r="F18" s="6" t="s">
        <v>1653</v>
      </c>
      <c r="G18" s="691" t="s">
        <v>2442</v>
      </c>
      <c r="H18" s="97" t="s">
        <v>2407</v>
      </c>
      <c r="I18" s="97" t="s">
        <v>2408</v>
      </c>
    </row>
    <row r="19" spans="2:9" ht="14.25" customHeight="1">
      <c r="B19" s="7">
        <v>6</v>
      </c>
      <c r="C19" s="7">
        <v>4</v>
      </c>
      <c r="D19" s="7">
        <v>2</v>
      </c>
      <c r="E19" s="7">
        <v>5</v>
      </c>
      <c r="F19" s="6" t="s">
        <v>1657</v>
      </c>
      <c r="G19" s="691">
        <v>12</v>
      </c>
      <c r="H19" s="691">
        <v>12</v>
      </c>
      <c r="I19" s="691">
        <v>11</v>
      </c>
    </row>
    <row r="20" spans="2:9" ht="14.25" customHeight="1">
      <c r="B20" s="7">
        <v>7</v>
      </c>
      <c r="C20" s="7">
        <v>3</v>
      </c>
      <c r="D20" s="7">
        <v>2</v>
      </c>
      <c r="E20" s="7">
        <v>1</v>
      </c>
      <c r="F20" s="6" t="s">
        <v>1658</v>
      </c>
      <c r="G20" s="691">
        <v>13</v>
      </c>
      <c r="H20" s="691">
        <v>13</v>
      </c>
      <c r="I20" s="691">
        <v>12</v>
      </c>
    </row>
    <row r="21" spans="2:9" ht="14.25" customHeight="1">
      <c r="B21" s="7">
        <v>8</v>
      </c>
      <c r="C21" s="7">
        <v>2</v>
      </c>
      <c r="D21" s="7">
        <v>2</v>
      </c>
      <c r="E21" s="7">
        <v>4</v>
      </c>
      <c r="F21" s="6" t="s">
        <v>1659</v>
      </c>
      <c r="G21" s="691">
        <v>17</v>
      </c>
      <c r="H21" s="691">
        <v>17</v>
      </c>
      <c r="I21" s="691">
        <v>16</v>
      </c>
    </row>
    <row r="22" spans="2:9" ht="14.25" customHeight="1">
      <c r="B22" s="7">
        <v>9</v>
      </c>
      <c r="C22" s="7">
        <v>2</v>
      </c>
      <c r="D22" s="7">
        <v>1</v>
      </c>
      <c r="E22" s="7">
        <v>4</v>
      </c>
      <c r="F22" s="6" t="s">
        <v>1660</v>
      </c>
      <c r="G22" s="691">
        <v>7.21</v>
      </c>
      <c r="H22" s="691">
        <v>6.5</v>
      </c>
      <c r="I22" s="691">
        <v>6.81</v>
      </c>
    </row>
    <row r="23" spans="2:9" ht="20.25" customHeight="1">
      <c r="B23" s="1976" t="s">
        <v>476</v>
      </c>
      <c r="C23" s="1991" t="s">
        <v>1865</v>
      </c>
      <c r="D23" s="1991" t="s">
        <v>1865</v>
      </c>
      <c r="E23" s="1991" t="s">
        <v>1865</v>
      </c>
      <c r="F23" s="13" t="s">
        <v>1662</v>
      </c>
      <c r="G23" s="691">
        <v>633</v>
      </c>
      <c r="H23" s="691">
        <v>680</v>
      </c>
      <c r="I23" s="691">
        <v>660</v>
      </c>
    </row>
    <row r="24" spans="2:9" ht="14.25" customHeight="1">
      <c r="B24" s="1976"/>
      <c r="C24" s="1991"/>
      <c r="D24" s="1991"/>
      <c r="E24" s="1991"/>
      <c r="F24" s="6" t="s">
        <v>1663</v>
      </c>
      <c r="G24" s="691">
        <v>4.4400000000000004</v>
      </c>
      <c r="H24" s="691">
        <v>5.42</v>
      </c>
      <c r="I24" s="691">
        <v>3.39</v>
      </c>
    </row>
    <row r="25" spans="2:9" ht="27.75" customHeight="1">
      <c r="B25" s="7" t="s">
        <v>1664</v>
      </c>
      <c r="C25" s="823" t="s">
        <v>1665</v>
      </c>
      <c r="D25" s="823" t="s">
        <v>1665</v>
      </c>
      <c r="E25" s="823" t="s">
        <v>1665</v>
      </c>
      <c r="F25" s="6" t="s">
        <v>1666</v>
      </c>
      <c r="G25" s="691">
        <v>370</v>
      </c>
      <c r="H25" s="691">
        <v>360</v>
      </c>
      <c r="I25" s="691">
        <v>413</v>
      </c>
    </row>
    <row r="26" spans="2:9" ht="14.25" customHeight="1">
      <c r="B26" s="7"/>
      <c r="C26" s="824"/>
      <c r="D26" s="823"/>
      <c r="E26" s="7"/>
      <c r="F26" s="6" t="s">
        <v>1667</v>
      </c>
      <c r="G26" s="1466">
        <v>910</v>
      </c>
      <c r="H26" s="1466">
        <v>939</v>
      </c>
      <c r="I26" s="1466">
        <v>927</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2443</v>
      </c>
      <c r="D29" s="206" t="s">
        <v>2364</v>
      </c>
      <c r="E29" s="206" t="s">
        <v>2364</v>
      </c>
      <c r="F29" s="4" t="s">
        <v>1676</v>
      </c>
      <c r="G29" s="7" t="s">
        <v>1677</v>
      </c>
      <c r="H29" s="7" t="s">
        <v>1677</v>
      </c>
      <c r="I29" s="7" t="s">
        <v>1677</v>
      </c>
    </row>
    <row r="30" spans="2:9" ht="14.25" customHeight="1">
      <c r="B30" s="15" t="s">
        <v>1679</v>
      </c>
      <c r="C30" s="11" t="s">
        <v>2444</v>
      </c>
      <c r="D30" s="11" t="s">
        <v>2365</v>
      </c>
      <c r="E30" s="11" t="s">
        <v>2365</v>
      </c>
      <c r="F30" s="4" t="s">
        <v>1682</v>
      </c>
      <c r="G30" s="7">
        <v>108</v>
      </c>
      <c r="H30" s="7">
        <v>109</v>
      </c>
      <c r="I30" s="7">
        <v>107</v>
      </c>
    </row>
    <row r="31" spans="2:9" ht="14.25" customHeight="1">
      <c r="B31" s="15" t="s">
        <v>1683</v>
      </c>
      <c r="C31" s="6"/>
      <c r="D31" s="100"/>
      <c r="E31" s="100"/>
      <c r="F31" s="4" t="s">
        <v>1684</v>
      </c>
      <c r="G31" s="7">
        <v>2850</v>
      </c>
      <c r="H31" s="7">
        <v>2800</v>
      </c>
      <c r="I31" s="7">
        <v>2786</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3</v>
      </c>
      <c r="H33" s="7">
        <v>2.2999999999999998</v>
      </c>
      <c r="I33" s="7">
        <v>3</v>
      </c>
    </row>
    <row r="34" spans="2:9" ht="14.25" customHeight="1">
      <c r="B34" s="15"/>
      <c r="C34" s="6"/>
      <c r="D34" s="6"/>
      <c r="E34" s="6"/>
      <c r="F34" s="4" t="s">
        <v>1688</v>
      </c>
      <c r="G34" s="6"/>
      <c r="H34" s="6"/>
      <c r="I34" s="6"/>
    </row>
    <row r="35" spans="2:9" ht="14.25" customHeight="1">
      <c r="B35" s="15"/>
      <c r="C35" s="6"/>
      <c r="D35" s="6"/>
      <c r="E35" s="6"/>
      <c r="F35" s="4" t="s">
        <v>1676</v>
      </c>
      <c r="G35" s="7" t="s">
        <v>1689</v>
      </c>
      <c r="H35" s="7" t="s">
        <v>1689</v>
      </c>
      <c r="I35" s="7" t="s">
        <v>1689</v>
      </c>
    </row>
    <row r="36" spans="2:9" ht="14.25" customHeight="1">
      <c r="B36" s="15"/>
      <c r="C36" s="6"/>
      <c r="D36" s="6"/>
      <c r="E36" s="6"/>
      <c r="F36" s="4" t="s">
        <v>1682</v>
      </c>
      <c r="G36" s="7">
        <v>98</v>
      </c>
      <c r="H36" s="7">
        <v>98</v>
      </c>
      <c r="I36" s="7">
        <v>99</v>
      </c>
    </row>
    <row r="37" spans="2:9" ht="14.25" customHeight="1">
      <c r="B37" s="15" t="s">
        <v>1690</v>
      </c>
      <c r="C37" s="6"/>
      <c r="D37" s="6"/>
      <c r="E37" s="6"/>
      <c r="F37" s="4" t="s">
        <v>1684</v>
      </c>
      <c r="G37" s="7">
        <v>2630</v>
      </c>
      <c r="H37" s="7">
        <v>2720</v>
      </c>
      <c r="I37" s="7">
        <v>2685</v>
      </c>
    </row>
    <row r="38" spans="2:9" ht="14.25" customHeight="1">
      <c r="B38" s="6"/>
      <c r="C38" s="6"/>
      <c r="D38" s="6"/>
      <c r="E38" s="6"/>
      <c r="F38" s="4" t="s">
        <v>1685</v>
      </c>
      <c r="G38" s="7" t="s">
        <v>2123</v>
      </c>
      <c r="H38" s="7" t="s">
        <v>1952</v>
      </c>
      <c r="I38" s="7" t="s">
        <v>2123</v>
      </c>
    </row>
    <row r="39" spans="2:9" ht="14.25" customHeight="1">
      <c r="B39" s="6"/>
      <c r="C39" s="173"/>
      <c r="D39" s="173"/>
      <c r="E39" s="173"/>
      <c r="F39" s="4" t="s">
        <v>1692</v>
      </c>
      <c r="G39" s="6"/>
      <c r="H39" s="6"/>
      <c r="I39" s="6"/>
    </row>
    <row r="40" spans="2:9" ht="14.25" customHeight="1">
      <c r="B40" s="99" t="s">
        <v>1693</v>
      </c>
      <c r="C40" s="1571"/>
      <c r="D40" s="1571"/>
      <c r="E40" s="1571"/>
      <c r="F40" s="954" t="s">
        <v>1676</v>
      </c>
      <c r="G40" s="7" t="s">
        <v>1694</v>
      </c>
      <c r="H40" s="7" t="s">
        <v>1694</v>
      </c>
      <c r="I40" s="7" t="s">
        <v>1694</v>
      </c>
    </row>
    <row r="41" spans="2:9" ht="14.25" customHeight="1">
      <c r="B41" s="102" t="s">
        <v>44</v>
      </c>
      <c r="C41" s="1093" t="s">
        <v>2366</v>
      </c>
      <c r="D41" s="1093" t="s">
        <v>2366</v>
      </c>
      <c r="E41" s="1093" t="s">
        <v>2366</v>
      </c>
      <c r="F41" s="954" t="s">
        <v>1676</v>
      </c>
      <c r="G41" s="7" t="s">
        <v>1678</v>
      </c>
      <c r="H41" s="7" t="s">
        <v>1678</v>
      </c>
      <c r="I41" s="7" t="s">
        <v>1678</v>
      </c>
    </row>
    <row r="42" spans="2:9" ht="14.25" customHeight="1">
      <c r="B42" s="102" t="s">
        <v>1698</v>
      </c>
      <c r="C42" s="1627" t="s">
        <v>2228</v>
      </c>
      <c r="D42" s="1627" t="s">
        <v>2228</v>
      </c>
      <c r="E42" s="1627" t="s">
        <v>2228</v>
      </c>
      <c r="F42" s="954" t="s">
        <v>1682</v>
      </c>
      <c r="G42" s="7">
        <v>35</v>
      </c>
      <c r="H42" s="7">
        <v>35</v>
      </c>
      <c r="I42" s="7">
        <v>35</v>
      </c>
    </row>
    <row r="43" spans="2:9" ht="14.25" customHeight="1">
      <c r="B43" s="102" t="s">
        <v>45</v>
      </c>
      <c r="C43" s="1093" t="s">
        <v>2367</v>
      </c>
      <c r="D43" s="1093" t="s">
        <v>2367</v>
      </c>
      <c r="E43" s="1093" t="s">
        <v>2367</v>
      </c>
      <c r="F43" s="954" t="s">
        <v>1682</v>
      </c>
      <c r="G43" s="7">
        <v>99</v>
      </c>
      <c r="H43" s="7">
        <v>106</v>
      </c>
      <c r="I43" s="7">
        <v>107</v>
      </c>
    </row>
    <row r="44" spans="2:9" ht="15.75">
      <c r="B44" s="43" t="s">
        <v>1702</v>
      </c>
      <c r="C44" s="1586"/>
      <c r="D44" s="1586"/>
      <c r="E44" s="1586"/>
      <c r="F44" s="954" t="s">
        <v>1704</v>
      </c>
      <c r="G44" s="7" t="s">
        <v>1705</v>
      </c>
      <c r="H44" s="7" t="s">
        <v>1705</v>
      </c>
      <c r="I44" s="7" t="s">
        <v>1705</v>
      </c>
    </row>
    <row r="45" spans="2:9" ht="14.25" customHeight="1">
      <c r="B45" s="956" t="s">
        <v>1706</v>
      </c>
      <c r="C45" s="125"/>
      <c r="D45" s="125"/>
      <c r="E45" s="125"/>
      <c r="F45" s="142" t="s">
        <v>1708</v>
      </c>
      <c r="G45" s="6"/>
      <c r="H45" s="6"/>
      <c r="I45" s="6"/>
    </row>
    <row r="46" spans="2:9" ht="14.25" customHeight="1">
      <c r="B46" s="102" t="s">
        <v>1709</v>
      </c>
      <c r="C46" s="1093" t="s">
        <v>2445</v>
      </c>
      <c r="D46" s="1093" t="s">
        <v>2409</v>
      </c>
      <c r="E46" s="1093" t="s">
        <v>2410</v>
      </c>
      <c r="F46" s="954" t="s">
        <v>1710</v>
      </c>
      <c r="G46" s="59" t="s">
        <v>1869</v>
      </c>
      <c r="H46" s="59" t="s">
        <v>1869</v>
      </c>
      <c r="I46" s="59" t="s">
        <v>1869</v>
      </c>
    </row>
    <row r="47" spans="2:9" ht="14.25" customHeight="1">
      <c r="B47" s="102" t="s">
        <v>44</v>
      </c>
      <c r="C47" s="1573"/>
      <c r="D47" s="1586"/>
      <c r="E47" s="1586"/>
      <c r="F47" s="973" t="s">
        <v>1682</v>
      </c>
      <c r="G47" s="972"/>
      <c r="H47" s="972"/>
      <c r="I47" s="972"/>
    </row>
    <row r="48" spans="2:9" ht="14.25" customHeight="1">
      <c r="B48" s="102" t="s">
        <v>1698</v>
      </c>
      <c r="C48" s="7"/>
      <c r="D48" s="125"/>
      <c r="E48" s="125"/>
      <c r="F48" s="973" t="s">
        <v>1684</v>
      </c>
      <c r="G48" s="972"/>
      <c r="H48" s="972"/>
      <c r="I48" s="972"/>
    </row>
    <row r="49" spans="2:9" ht="14.25" customHeight="1">
      <c r="B49" s="102" t="s">
        <v>45</v>
      </c>
      <c r="C49" s="1588"/>
      <c r="D49" s="1580"/>
      <c r="E49" s="1580"/>
      <c r="F49" s="954" t="s">
        <v>1711</v>
      </c>
      <c r="G49" s="966">
        <v>27</v>
      </c>
      <c r="H49" s="966">
        <v>28</v>
      </c>
      <c r="I49" s="966">
        <v>29.8</v>
      </c>
    </row>
    <row r="50" spans="2:9" ht="14.25" customHeight="1">
      <c r="B50" s="102" t="s">
        <v>1702</v>
      </c>
      <c r="C50" s="1590"/>
      <c r="D50" s="7"/>
      <c r="E50" s="955"/>
      <c r="F50" s="954" t="s">
        <v>1712</v>
      </c>
      <c r="G50" s="7">
        <v>27</v>
      </c>
      <c r="H50" s="7">
        <v>28</v>
      </c>
      <c r="I50" s="7"/>
    </row>
    <row r="51" spans="2:9" ht="14.25" customHeight="1">
      <c r="B51" s="60" t="s">
        <v>1706</v>
      </c>
      <c r="C51" s="1591"/>
      <c r="D51" s="1592"/>
      <c r="E51" s="1593"/>
      <c r="F51" s="954" t="s">
        <v>1713</v>
      </c>
      <c r="G51" s="7">
        <v>17</v>
      </c>
      <c r="H51" s="7">
        <v>19</v>
      </c>
      <c r="I51" s="7">
        <v>16</v>
      </c>
    </row>
    <row r="52" spans="2:9" ht="14.25" customHeight="1">
      <c r="B52" s="6" t="s">
        <v>1709</v>
      </c>
      <c r="C52" s="1538"/>
      <c r="D52" s="1483"/>
      <c r="E52" s="1581"/>
      <c r="F52" s="1485" t="s">
        <v>1714</v>
      </c>
      <c r="G52" s="59">
        <v>5</v>
      </c>
      <c r="H52" s="59">
        <v>5</v>
      </c>
      <c r="I52" s="59">
        <v>5</v>
      </c>
    </row>
    <row r="53" spans="2:9" ht="14.25" customHeight="1">
      <c r="B53" s="136" t="s">
        <v>1715</v>
      </c>
      <c r="C53" s="1480"/>
      <c r="D53" s="1481"/>
      <c r="E53" s="1481"/>
      <c r="F53" s="1481"/>
      <c r="G53" s="1481"/>
      <c r="H53" s="1481"/>
      <c r="I53" s="1482"/>
    </row>
    <row r="54" spans="2:9" ht="15" customHeight="1">
      <c r="B54" s="1992" t="s">
        <v>1634</v>
      </c>
      <c r="C54" s="1994" t="s">
        <v>2446</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2447</v>
      </c>
      <c r="D61" s="2061"/>
      <c r="E61" s="2061"/>
      <c r="F61" s="2061"/>
      <c r="G61" s="2061"/>
      <c r="H61" s="2061"/>
      <c r="I61" s="2062"/>
    </row>
    <row r="62" spans="2:9" ht="25.5" customHeight="1">
      <c r="B62" s="1980"/>
      <c r="C62" s="2063"/>
      <c r="D62" s="2064"/>
      <c r="E62" s="2064"/>
      <c r="F62" s="2064"/>
      <c r="G62" s="2064"/>
      <c r="H62" s="2064"/>
      <c r="I62" s="2065"/>
    </row>
    <row r="63" spans="2:9" ht="62.2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2448</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2449</v>
      </c>
      <c r="D77" s="1982"/>
      <c r="E77" s="1982"/>
      <c r="F77" s="1982"/>
      <c r="G77" s="1982"/>
      <c r="H77" s="1982"/>
      <c r="I77" s="1983"/>
    </row>
    <row r="78" spans="2:9" ht="39.75" customHeight="1">
      <c r="B78" s="1979"/>
      <c r="C78" s="1984"/>
      <c r="D78" s="1985"/>
      <c r="E78" s="1985"/>
      <c r="F78" s="1985"/>
      <c r="G78" s="1985"/>
      <c r="H78" s="1985"/>
      <c r="I78" s="1986"/>
    </row>
    <row r="79" spans="2:9" ht="40.5" customHeight="1">
      <c r="B79" s="1979"/>
      <c r="C79" s="1984"/>
      <c r="D79" s="1985"/>
      <c r="E79" s="1985"/>
      <c r="F79" s="1985"/>
      <c r="G79" s="1985"/>
      <c r="H79" s="1985"/>
      <c r="I79" s="1986"/>
    </row>
    <row r="80" spans="2:9" ht="45.7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2450</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24"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c r="D91" s="2014"/>
      <c r="E91" s="2014"/>
      <c r="F91" s="2014"/>
      <c r="G91" s="2014"/>
      <c r="H91" s="2014"/>
      <c r="I91" s="2015"/>
    </row>
    <row r="92" spans="2:9" ht="19.5" customHeight="1">
      <c r="B92" s="1993" t="s">
        <v>1669</v>
      </c>
      <c r="C92" s="1981" t="s">
        <v>2451</v>
      </c>
      <c r="D92" s="1982"/>
      <c r="E92" s="1982"/>
      <c r="F92" s="1982"/>
      <c r="G92" s="1982"/>
      <c r="H92" s="1982"/>
      <c r="I92" s="1983"/>
    </row>
    <row r="93" spans="2:9" ht="19.5" customHeight="1">
      <c r="B93" s="1980"/>
      <c r="C93" s="1984"/>
      <c r="D93" s="1985"/>
      <c r="E93" s="1985"/>
      <c r="F93" s="1985"/>
      <c r="G93" s="1985"/>
      <c r="H93" s="1985"/>
      <c r="I93" s="1986"/>
    </row>
    <row r="94" spans="2:9" ht="95.25" customHeight="1">
      <c r="B94" s="1980"/>
      <c r="C94" s="1984"/>
      <c r="D94" s="1985"/>
      <c r="E94" s="1985"/>
      <c r="F94" s="1985"/>
      <c r="G94" s="1985"/>
      <c r="H94" s="1985"/>
      <c r="I94" s="1986"/>
    </row>
    <row r="95" spans="2:9" ht="19.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2452</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19.5" customHeight="1">
      <c r="B108" s="1980" t="s">
        <v>1634</v>
      </c>
      <c r="C108" s="1643"/>
      <c r="D108" s="1647"/>
      <c r="E108" s="1647"/>
      <c r="F108" s="1647"/>
      <c r="G108" s="1647"/>
      <c r="H108" s="1647"/>
      <c r="I108" s="1629"/>
    </row>
    <row r="109" spans="2:9" ht="19.5" customHeight="1">
      <c r="B109" s="1980"/>
      <c r="C109" s="1502" t="s">
        <v>2453</v>
      </c>
      <c r="D109" s="1648"/>
      <c r="E109" s="1648"/>
      <c r="F109" s="1648"/>
      <c r="G109" s="1648"/>
      <c r="H109" s="1648"/>
      <c r="I109" s="1630"/>
    </row>
    <row r="110" spans="2:9" ht="19.5" customHeight="1">
      <c r="B110" s="1980"/>
      <c r="C110" s="1502" t="s">
        <v>2454</v>
      </c>
      <c r="D110" s="1648"/>
      <c r="E110" s="1648"/>
      <c r="F110" s="1648"/>
      <c r="G110" s="1648"/>
      <c r="H110" s="1648"/>
      <c r="I110" s="1630"/>
    </row>
    <row r="111" spans="2:9" ht="19.5" customHeight="1">
      <c r="B111" s="1980"/>
      <c r="C111" s="1558" t="s">
        <v>2455</v>
      </c>
      <c r="D111" s="1648"/>
      <c r="E111" s="1648"/>
      <c r="F111" s="1648"/>
      <c r="G111" s="1648"/>
      <c r="H111" s="1648"/>
      <c r="I111" s="1630"/>
    </row>
    <row r="112" spans="2:9" ht="19.5" customHeight="1">
      <c r="B112" s="2000"/>
      <c r="C112" s="1649"/>
      <c r="D112" s="1650"/>
      <c r="E112" s="1650"/>
      <c r="F112" s="1650"/>
      <c r="G112" s="1650"/>
      <c r="H112" s="1650"/>
      <c r="I112" s="1631"/>
    </row>
    <row r="113" spans="2:9" ht="19.5" customHeight="1">
      <c r="B113" s="1980" t="s">
        <v>1717</v>
      </c>
      <c r="C113" s="1643"/>
      <c r="D113" s="1647"/>
      <c r="E113" s="1647"/>
      <c r="F113" s="1647"/>
      <c r="G113" s="1647"/>
      <c r="H113" s="1647"/>
      <c r="I113" s="1633"/>
    </row>
    <row r="114" spans="2:9" ht="19.5" customHeight="1">
      <c r="B114" s="1980"/>
      <c r="C114" s="2017" t="s">
        <v>2456</v>
      </c>
      <c r="D114" s="2018"/>
      <c r="E114" s="2018"/>
      <c r="F114" s="1648"/>
      <c r="G114" s="1648"/>
      <c r="H114" s="1648"/>
      <c r="I114" s="1636"/>
    </row>
    <row r="115" spans="2:9" ht="19.5" customHeight="1">
      <c r="B115" s="1980"/>
      <c r="C115" s="1686"/>
      <c r="D115" s="1648"/>
      <c r="E115" s="1648"/>
      <c r="F115" s="1648"/>
      <c r="G115" s="1648"/>
      <c r="H115" s="1648"/>
      <c r="I115" s="1636"/>
    </row>
    <row r="116" spans="2:9" ht="19.5" customHeight="1">
      <c r="B116" s="1980"/>
      <c r="C116" s="1686"/>
      <c r="D116" s="1648"/>
      <c r="E116" s="1648"/>
      <c r="F116" s="1648"/>
      <c r="G116" s="1648"/>
      <c r="H116" s="1648"/>
      <c r="I116" s="1636"/>
    </row>
    <row r="117" spans="2:9" ht="19.5" customHeight="1">
      <c r="B117" s="1980"/>
      <c r="C117" s="1686"/>
      <c r="D117" s="1648"/>
      <c r="E117" s="1648"/>
      <c r="F117" s="1648"/>
      <c r="G117" s="1648"/>
      <c r="H117" s="1648"/>
      <c r="I117" s="1636"/>
    </row>
    <row r="118" spans="2:9" ht="19.5" customHeight="1">
      <c r="B118" s="1980"/>
      <c r="C118" s="1686"/>
      <c r="D118" s="1648"/>
      <c r="E118" s="1648"/>
      <c r="F118" s="1648"/>
      <c r="G118" s="1648"/>
      <c r="H118" s="1648"/>
      <c r="I118" s="1636"/>
    </row>
    <row r="119" spans="2:9" ht="19.5" customHeight="1">
      <c r="B119" s="2000"/>
      <c r="C119" s="1649"/>
      <c r="D119" s="1650"/>
      <c r="E119" s="1650"/>
      <c r="F119" s="1650"/>
      <c r="G119" s="1650"/>
      <c r="H119" s="1650"/>
      <c r="I119" s="1639"/>
    </row>
    <row r="120" spans="2:9" ht="19.5" customHeight="1">
      <c r="B120" s="2001" t="s">
        <v>1741</v>
      </c>
      <c r="C120" s="1643"/>
      <c r="D120" s="1647"/>
      <c r="E120" s="1647"/>
      <c r="F120" s="1647"/>
      <c r="G120" s="1647"/>
      <c r="H120" s="1647"/>
      <c r="I120" s="1516"/>
    </row>
    <row r="121" spans="2:9" ht="19.5" customHeight="1">
      <c r="B121" s="2001"/>
      <c r="C121" s="1502" t="s">
        <v>2457</v>
      </c>
      <c r="D121" s="1648"/>
      <c r="E121" s="1648"/>
      <c r="F121" s="1648"/>
      <c r="G121" s="1648"/>
      <c r="H121" s="1648"/>
      <c r="I121" s="1516"/>
    </row>
    <row r="122" spans="2:9" ht="19.5" customHeight="1">
      <c r="B122" s="2001"/>
      <c r="C122" s="1502" t="s">
        <v>2458</v>
      </c>
      <c r="D122" s="1648"/>
      <c r="E122" s="1648"/>
      <c r="F122" s="1648"/>
      <c r="G122" s="1648"/>
      <c r="H122" s="1648"/>
      <c r="I122" s="1516"/>
    </row>
    <row r="123" spans="2:9" ht="19.5" customHeight="1">
      <c r="B123" s="2001"/>
      <c r="C123" s="1502" t="s">
        <v>2459</v>
      </c>
      <c r="D123" s="1648"/>
      <c r="E123" s="1648"/>
      <c r="F123" s="1648"/>
      <c r="G123" s="1648"/>
      <c r="H123" s="1648"/>
      <c r="I123" s="1516"/>
    </row>
    <row r="124" spans="2:9" ht="19.5" customHeight="1">
      <c r="B124" s="2001"/>
      <c r="C124" s="1686"/>
      <c r="D124" s="1648"/>
      <c r="E124" s="1648"/>
      <c r="F124" s="1648"/>
      <c r="G124" s="1648"/>
      <c r="H124" s="1648"/>
      <c r="I124" s="1505"/>
    </row>
    <row r="125" spans="2:9" ht="19.5" customHeight="1">
      <c r="B125" s="2001"/>
      <c r="C125" s="1649"/>
      <c r="D125" s="1650"/>
      <c r="E125" s="1650"/>
      <c r="F125" s="1650"/>
      <c r="G125" s="1650"/>
      <c r="H125" s="1650"/>
      <c r="I125" s="1507"/>
    </row>
    <row r="126" spans="2:9" ht="19.5" customHeight="1">
      <c r="B126" s="1993" t="s">
        <v>1743</v>
      </c>
      <c r="C126" s="1502" t="s">
        <v>2460</v>
      </c>
      <c r="D126" s="1610"/>
      <c r="E126" s="1610"/>
      <c r="F126" s="1610"/>
      <c r="G126" s="1610"/>
      <c r="H126" s="1610"/>
      <c r="I126" s="1629"/>
    </row>
    <row r="127" spans="2:9" ht="19.5" customHeight="1">
      <c r="B127" s="1980"/>
      <c r="C127" s="1502" t="s">
        <v>2461</v>
      </c>
      <c r="D127" s="1502"/>
      <c r="E127" s="1502"/>
      <c r="F127" s="1502"/>
      <c r="G127" s="1502"/>
      <c r="H127" s="1502"/>
      <c r="I127" s="1630"/>
    </row>
    <row r="128" spans="2:9" ht="19.5" customHeight="1">
      <c r="B128" s="2000"/>
      <c r="C128" s="1612"/>
      <c r="D128" s="1503"/>
      <c r="E128" s="1503"/>
      <c r="F128" s="1503"/>
      <c r="G128" s="1503"/>
      <c r="H128" s="1503"/>
      <c r="I128" s="1631"/>
    </row>
    <row r="129" spans="2:9" ht="19.5" customHeight="1">
      <c r="B129" s="1489"/>
      <c r="C129" s="1643"/>
      <c r="D129" s="1647"/>
      <c r="E129" s="1647"/>
      <c r="F129" s="1647"/>
      <c r="G129" s="1647"/>
      <c r="H129" s="1647"/>
      <c r="I129" s="1687"/>
    </row>
    <row r="130" spans="2:9" ht="19.5" customHeight="1">
      <c r="B130" s="1489"/>
      <c r="C130" s="1502" t="s">
        <v>2462</v>
      </c>
      <c r="D130" s="1648"/>
      <c r="E130" s="1648"/>
      <c r="F130" s="1648"/>
      <c r="G130" s="1648"/>
      <c r="H130" s="1648"/>
      <c r="I130" s="1688"/>
    </row>
    <row r="131" spans="2:9" ht="19.5" customHeight="1">
      <c r="B131" s="1489"/>
      <c r="C131" s="1502" t="s">
        <v>2463</v>
      </c>
      <c r="D131" s="1648"/>
      <c r="E131" s="1648"/>
      <c r="F131" s="1648"/>
      <c r="G131" s="1648"/>
      <c r="H131" s="1648"/>
      <c r="I131" s="1688"/>
    </row>
    <row r="132" spans="2:9" ht="19.5" customHeight="1">
      <c r="B132" s="1489"/>
      <c r="C132" s="1502" t="s">
        <v>2464</v>
      </c>
      <c r="D132" s="1648"/>
      <c r="E132" s="1648"/>
      <c r="F132" s="1648"/>
      <c r="G132" s="1648"/>
      <c r="H132" s="1648"/>
      <c r="I132" s="1688"/>
    </row>
    <row r="133" spans="2:9" ht="19.5" customHeight="1">
      <c r="B133" s="1980" t="s">
        <v>1635</v>
      </c>
      <c r="C133" s="1502" t="s">
        <v>2465</v>
      </c>
      <c r="D133" s="1648"/>
      <c r="E133" s="1648"/>
      <c r="F133" s="1648"/>
      <c r="G133" s="1648"/>
      <c r="H133" s="1648"/>
      <c r="I133" s="1688"/>
    </row>
    <row r="134" spans="2:9" ht="19.5" customHeight="1">
      <c r="B134" s="1980"/>
      <c r="C134" s="1686"/>
      <c r="D134" s="1648"/>
      <c r="E134" s="1648"/>
      <c r="F134" s="1648"/>
      <c r="G134" s="1648"/>
      <c r="H134" s="1648"/>
      <c r="I134" s="1688"/>
    </row>
    <row r="135" spans="2:9" ht="19.5" customHeight="1">
      <c r="B135" s="2000"/>
      <c r="C135" s="1649"/>
      <c r="D135" s="1650"/>
      <c r="E135" s="1650"/>
      <c r="F135" s="1650"/>
      <c r="G135" s="1650"/>
      <c r="H135" s="1650"/>
      <c r="I135" s="1689"/>
    </row>
    <row r="136" spans="2:9" ht="19.5" customHeight="1">
      <c r="B136" s="1980" t="s">
        <v>1652</v>
      </c>
      <c r="C136" s="1502" t="s">
        <v>2466</v>
      </c>
      <c r="D136" s="1647"/>
      <c r="E136" s="1647"/>
      <c r="F136" s="1647"/>
      <c r="G136" s="1647"/>
      <c r="H136" s="1647"/>
      <c r="I136" s="1687"/>
    </row>
    <row r="137" spans="2:9" ht="19.5" customHeight="1">
      <c r="B137" s="1980"/>
      <c r="C137" s="1502" t="s">
        <v>2467</v>
      </c>
      <c r="D137" s="1648"/>
      <c r="E137" s="1648"/>
      <c r="F137" s="1648"/>
      <c r="G137" s="1648"/>
      <c r="H137" s="1648"/>
      <c r="I137" s="1688"/>
    </row>
    <row r="138" spans="2:9" ht="19.5" customHeight="1">
      <c r="B138" s="1980"/>
      <c r="C138" s="1502" t="s">
        <v>1793</v>
      </c>
      <c r="D138" s="1648"/>
      <c r="E138" s="1648"/>
      <c r="F138" s="1648"/>
      <c r="G138" s="1648"/>
      <c r="H138" s="1648"/>
      <c r="I138" s="1688"/>
    </row>
    <row r="139" spans="2:9" ht="19.5" customHeight="1">
      <c r="B139" s="1980"/>
      <c r="C139" s="1502" t="s">
        <v>1794</v>
      </c>
      <c r="D139" s="1648"/>
      <c r="E139" s="1648"/>
      <c r="F139" s="1648"/>
      <c r="G139" s="1648"/>
      <c r="H139" s="1648"/>
      <c r="I139" s="1688"/>
    </row>
    <row r="140" spans="2:9" ht="19.5" customHeight="1">
      <c r="B140" s="1980"/>
      <c r="C140" s="1502" t="s">
        <v>2468</v>
      </c>
      <c r="D140" s="1648"/>
      <c r="E140" s="1648"/>
      <c r="F140" s="1648"/>
      <c r="G140" s="1648"/>
      <c r="H140" s="1648"/>
      <c r="I140" s="1688"/>
    </row>
    <row r="141" spans="2:9" ht="19.5" customHeight="1">
      <c r="B141" s="1980"/>
      <c r="C141" s="1502" t="s">
        <v>2469</v>
      </c>
      <c r="D141" s="1648"/>
      <c r="E141" s="1648"/>
      <c r="F141" s="1648"/>
      <c r="G141" s="1648"/>
      <c r="H141" s="1648"/>
      <c r="I141" s="1688"/>
    </row>
    <row r="142" spans="2:9" ht="19.5" customHeight="1">
      <c r="B142" s="1980"/>
      <c r="C142" s="1502" t="s">
        <v>2470</v>
      </c>
      <c r="D142" s="1648"/>
      <c r="E142" s="1648"/>
      <c r="F142" s="1648"/>
      <c r="G142" s="1648"/>
      <c r="H142" s="1648"/>
      <c r="I142" s="1688"/>
    </row>
    <row r="143" spans="2:9" ht="19.5" customHeight="1">
      <c r="B143" s="1980"/>
      <c r="C143" s="1502" t="s">
        <v>2471</v>
      </c>
      <c r="D143" s="1648"/>
      <c r="E143" s="1648"/>
      <c r="F143" s="1648"/>
      <c r="G143" s="1648"/>
      <c r="H143" s="1648"/>
      <c r="I143" s="1688"/>
    </row>
    <row r="144" spans="2:9" ht="19.5" customHeight="1">
      <c r="B144" s="1980"/>
      <c r="C144" s="1502" t="s">
        <v>2472</v>
      </c>
      <c r="D144" s="1648"/>
      <c r="E144" s="1648"/>
      <c r="F144" s="1648"/>
      <c r="G144" s="1648"/>
      <c r="H144" s="1648"/>
      <c r="I144" s="1688"/>
    </row>
    <row r="145" spans="2:9" ht="19.5" customHeight="1">
      <c r="B145" s="2000"/>
      <c r="C145" s="1649"/>
      <c r="D145" s="1650"/>
      <c r="E145" s="1650"/>
      <c r="F145" s="1650"/>
      <c r="G145" s="1650"/>
      <c r="H145" s="1650"/>
      <c r="I145" s="1689"/>
    </row>
    <row r="146" spans="2:9" ht="19.5" customHeight="1">
      <c r="B146" s="1980" t="s">
        <v>1669</v>
      </c>
      <c r="C146" s="1502" t="s">
        <v>2473</v>
      </c>
      <c r="D146" s="1647"/>
      <c r="E146" s="1647"/>
      <c r="F146" s="1647"/>
      <c r="G146" s="1647"/>
      <c r="H146" s="1647"/>
      <c r="I146" s="1687"/>
    </row>
    <row r="147" spans="2:9" ht="19.5" customHeight="1">
      <c r="B147" s="1980"/>
      <c r="C147" s="1502" t="s">
        <v>2474</v>
      </c>
      <c r="D147" s="1648"/>
      <c r="E147" s="1648"/>
      <c r="F147" s="1648"/>
      <c r="G147" s="1648"/>
      <c r="H147" s="1648"/>
      <c r="I147" s="1688"/>
    </row>
    <row r="148" spans="2:9" ht="19.5" customHeight="1">
      <c r="B148" s="1980"/>
      <c r="C148" s="1502" t="s">
        <v>2475</v>
      </c>
      <c r="D148" s="1648"/>
      <c r="E148" s="1648"/>
      <c r="F148" s="1648"/>
      <c r="G148" s="1648"/>
      <c r="H148" s="1648"/>
      <c r="I148" s="1688"/>
    </row>
    <row r="149" spans="2:9" ht="19.5" customHeight="1">
      <c r="B149" s="1980"/>
      <c r="C149" s="1502" t="s">
        <v>2258</v>
      </c>
      <c r="D149" s="1648"/>
      <c r="E149" s="1648"/>
      <c r="F149" s="1648"/>
      <c r="G149" s="1648"/>
      <c r="H149" s="1648"/>
      <c r="I149" s="1688"/>
    </row>
    <row r="150" spans="2:9" ht="19.5" customHeight="1">
      <c r="B150" s="1980"/>
      <c r="C150" s="1502" t="s">
        <v>2344</v>
      </c>
      <c r="D150" s="1648"/>
      <c r="E150" s="1648"/>
      <c r="F150" s="1648"/>
      <c r="G150" s="1648"/>
      <c r="H150" s="1648"/>
      <c r="I150" s="1688"/>
    </row>
    <row r="151" spans="2:9" ht="19.5" customHeight="1">
      <c r="B151" s="1980"/>
      <c r="C151" s="1502" t="s">
        <v>2260</v>
      </c>
      <c r="D151" s="1648"/>
      <c r="E151" s="1648"/>
      <c r="F151" s="1648"/>
      <c r="G151" s="1648"/>
      <c r="H151" s="1648"/>
      <c r="I151" s="1688"/>
    </row>
    <row r="152" spans="2:9" ht="19.5" customHeight="1">
      <c r="B152" s="1980"/>
      <c r="C152" s="1502" t="s">
        <v>2261</v>
      </c>
      <c r="D152" s="1648"/>
      <c r="E152" s="1648"/>
      <c r="F152" s="1648"/>
      <c r="G152" s="1648"/>
      <c r="H152" s="1648"/>
      <c r="I152" s="1688"/>
    </row>
    <row r="153" spans="2:9" ht="19.5" customHeight="1">
      <c r="B153" s="2000"/>
      <c r="C153" s="1649"/>
      <c r="D153" s="1650"/>
      <c r="E153" s="1650"/>
      <c r="F153" s="1650"/>
      <c r="G153" s="1650"/>
      <c r="H153" s="1650"/>
      <c r="I153" s="1689"/>
    </row>
    <row r="154" spans="2:9" ht="19.5" customHeight="1">
      <c r="B154" s="1980" t="s">
        <v>1693</v>
      </c>
      <c r="C154" s="1711" t="s">
        <v>2476</v>
      </c>
      <c r="D154" s="1552"/>
      <c r="E154" s="1552"/>
      <c r="F154" s="1552"/>
      <c r="G154" s="1552"/>
      <c r="H154" s="1552"/>
      <c r="I154" s="1644"/>
    </row>
    <row r="155" spans="2:9" ht="19.5" customHeight="1">
      <c r="B155" s="1980"/>
      <c r="C155" s="1712" t="s">
        <v>2477</v>
      </c>
      <c r="D155" s="1553"/>
      <c r="E155" s="1553"/>
      <c r="F155" s="1553"/>
      <c r="G155" s="1553"/>
      <c r="H155" s="1553"/>
      <c r="I155" s="1645"/>
    </row>
    <row r="156" spans="2:9" ht="19.5" customHeight="1">
      <c r="B156" s="1980"/>
      <c r="C156" s="1616"/>
      <c r="D156" s="1553"/>
      <c r="E156" s="1553"/>
      <c r="F156" s="1553"/>
      <c r="G156" s="1553"/>
      <c r="H156" s="1553"/>
      <c r="I156" s="1645"/>
    </row>
    <row r="157" spans="2:9" ht="19.5" customHeight="1">
      <c r="B157" s="1980"/>
      <c r="C157" s="1713" t="s">
        <v>2478</v>
      </c>
      <c r="D157" s="1553"/>
      <c r="E157" s="1553"/>
      <c r="F157" s="1553"/>
      <c r="G157" s="1553"/>
      <c r="H157" s="1553"/>
      <c r="I157" s="1645"/>
    </row>
    <row r="158" spans="2:9" ht="19.5" customHeight="1">
      <c r="B158" s="1980"/>
      <c r="C158" s="1502" t="s">
        <v>2479</v>
      </c>
      <c r="D158" s="1553"/>
      <c r="E158" s="1553"/>
      <c r="F158" s="1553"/>
      <c r="G158" s="1553"/>
      <c r="H158" s="1553"/>
      <c r="I158" s="1645"/>
    </row>
    <row r="159" spans="2:9" ht="19.5" customHeight="1">
      <c r="B159" s="1980"/>
      <c r="C159" s="1583" t="s">
        <v>2480</v>
      </c>
      <c r="D159" s="1502"/>
      <c r="E159" s="1553"/>
      <c r="F159" s="1553"/>
      <c r="G159" s="1553"/>
      <c r="H159" s="1553"/>
      <c r="I159" s="1645"/>
    </row>
    <row r="160" spans="2:9" ht="19.5" customHeight="1">
      <c r="B160" s="1980"/>
      <c r="C160" s="1584" t="s">
        <v>2481</v>
      </c>
      <c r="E160" s="1558"/>
      <c r="F160" s="1502"/>
      <c r="G160" s="1553"/>
      <c r="H160" s="1553"/>
      <c r="I160" s="1645"/>
    </row>
    <row r="161" spans="2:9" ht="19.5" customHeight="1">
      <c r="B161" s="1980"/>
      <c r="C161" s="1616"/>
      <c r="D161" s="1553"/>
      <c r="E161" s="1553"/>
      <c r="F161" s="1553"/>
      <c r="G161" s="1553"/>
      <c r="H161" s="1553"/>
      <c r="I161" s="1645"/>
    </row>
    <row r="162" spans="2:9" ht="19.5" customHeight="1">
      <c r="B162" s="1980"/>
      <c r="C162" s="1616"/>
      <c r="D162" s="1553"/>
      <c r="E162" s="1553"/>
      <c r="F162" s="1553"/>
      <c r="G162" s="1553"/>
      <c r="H162" s="1553"/>
      <c r="I162" s="1645"/>
    </row>
    <row r="163" spans="2:9" s="120" customFormat="1" ht="19.5" customHeight="1">
      <c r="B163" s="2000"/>
      <c r="C163" s="1617"/>
      <c r="D163" s="1554"/>
      <c r="E163" s="1554"/>
      <c r="F163" s="1554"/>
      <c r="G163" s="1554"/>
      <c r="H163" s="1554"/>
      <c r="I163" s="1646"/>
    </row>
    <row r="164" spans="2:9" ht="19.5" customHeight="1">
      <c r="B164" s="871" t="s">
        <v>1749</v>
      </c>
      <c r="C164" s="820"/>
      <c r="D164" s="820"/>
      <c r="E164" s="820"/>
      <c r="F164" s="820"/>
      <c r="G164" s="821"/>
      <c r="H164" s="821"/>
      <c r="I164" s="822"/>
    </row>
    <row r="165" spans="2:9" ht="22.5" customHeight="1">
      <c r="B165" s="1993" t="s">
        <v>1634</v>
      </c>
      <c r="C165" s="1643"/>
      <c r="D165" s="1610"/>
      <c r="E165" s="1610"/>
      <c r="F165" s="1610"/>
      <c r="G165" s="1610"/>
      <c r="H165" s="1610"/>
      <c r="I165" s="1629"/>
    </row>
    <row r="166" spans="2:9" ht="22.5" customHeight="1">
      <c r="B166" s="1980"/>
      <c r="C166" s="1502" t="s">
        <v>2382</v>
      </c>
      <c r="D166" s="1502"/>
      <c r="E166" s="1502"/>
      <c r="F166" s="1502"/>
      <c r="G166" s="1502"/>
      <c r="H166" s="1502"/>
      <c r="I166" s="1630"/>
    </row>
    <row r="167" spans="2:9" ht="22.5" customHeight="1">
      <c r="B167" s="1980"/>
      <c r="C167" s="1502" t="s">
        <v>2419</v>
      </c>
      <c r="D167" s="1502"/>
      <c r="E167" s="1502"/>
      <c r="F167" s="1502"/>
      <c r="G167" s="1502"/>
      <c r="H167" s="1502"/>
      <c r="I167" s="1630"/>
    </row>
    <row r="168" spans="2:9" ht="22.5" customHeight="1">
      <c r="B168" s="1980"/>
      <c r="C168" s="1558" t="s">
        <v>2420</v>
      </c>
      <c r="D168" s="1502"/>
      <c r="E168" s="1502"/>
      <c r="F168" s="1502"/>
      <c r="G168" s="1502"/>
      <c r="H168" s="1502"/>
      <c r="I168" s="1630"/>
    </row>
    <row r="169" spans="2:9" ht="22.5" customHeight="1">
      <c r="B169" s="1980"/>
      <c r="C169" s="1502"/>
      <c r="D169" s="1502"/>
      <c r="E169" s="1502"/>
      <c r="F169" s="1502"/>
      <c r="G169" s="1502"/>
      <c r="H169" s="1502"/>
      <c r="I169" s="1630"/>
    </row>
    <row r="170" spans="2:9" ht="22.5" customHeight="1">
      <c r="B170" s="2000"/>
      <c r="C170" s="1503"/>
      <c r="D170" s="1503"/>
      <c r="E170" s="1503"/>
      <c r="F170" s="1503"/>
      <c r="G170" s="1503"/>
      <c r="H170" s="1503"/>
      <c r="I170" s="1631"/>
    </row>
    <row r="171" spans="2:9" ht="22.5" customHeight="1">
      <c r="B171" s="1993" t="s">
        <v>1717</v>
      </c>
      <c r="C171" s="1502"/>
      <c r="D171" s="1552"/>
      <c r="E171" s="1552"/>
      <c r="F171" s="1552"/>
      <c r="G171" s="1552"/>
      <c r="H171" s="1552"/>
      <c r="I171" s="1644"/>
    </row>
    <row r="172" spans="2:9" ht="22.5" customHeight="1">
      <c r="B172" s="1980"/>
      <c r="C172" s="1502" t="s">
        <v>2421</v>
      </c>
      <c r="D172" s="1553"/>
      <c r="E172" s="1553"/>
      <c r="F172" s="1553"/>
      <c r="G172" s="1553"/>
      <c r="H172" s="1553"/>
      <c r="I172" s="1645"/>
    </row>
    <row r="173" spans="2:9" ht="22.5" customHeight="1">
      <c r="B173" s="1980"/>
      <c r="C173" s="1502"/>
      <c r="D173" s="1553"/>
      <c r="E173" s="1553"/>
      <c r="F173" s="1553"/>
      <c r="G173" s="1553"/>
      <c r="H173" s="1553"/>
      <c r="I173" s="1645"/>
    </row>
    <row r="174" spans="2:9" ht="22.5" customHeight="1">
      <c r="B174" s="1980"/>
      <c r="C174" s="1558"/>
      <c r="D174" s="1553"/>
      <c r="E174" s="1553"/>
      <c r="F174" s="1553"/>
      <c r="G174" s="1553"/>
      <c r="H174" s="1553"/>
      <c r="I174" s="1645"/>
    </row>
    <row r="175" spans="2:9" ht="22.5" customHeight="1">
      <c r="B175" s="2000"/>
      <c r="C175" s="1502"/>
      <c r="D175" s="1554"/>
      <c r="E175" s="1554"/>
      <c r="F175" s="1554"/>
      <c r="G175" s="1554"/>
      <c r="H175" s="1554"/>
      <c r="I175" s="1646"/>
    </row>
    <row r="176" spans="2:9" ht="22.5" customHeight="1">
      <c r="B176" s="2056" t="s">
        <v>1721</v>
      </c>
      <c r="C176" s="1643"/>
      <c r="D176" s="1647"/>
      <c r="E176" s="1647"/>
      <c r="F176" s="1647"/>
      <c r="G176" s="1647"/>
      <c r="H176" s="1647"/>
      <c r="I176" s="1500"/>
    </row>
    <row r="177" spans="2:9" ht="22.5" customHeight="1">
      <c r="B177" s="2001"/>
      <c r="C177" s="1502" t="s">
        <v>2422</v>
      </c>
      <c r="D177" s="1648"/>
      <c r="E177" s="1648"/>
      <c r="F177" s="1648"/>
      <c r="G177" s="1648"/>
      <c r="H177" s="1648"/>
      <c r="I177" s="121"/>
    </row>
    <row r="178" spans="2:9" ht="22.5" customHeight="1">
      <c r="B178" s="2001"/>
      <c r="C178" s="1558" t="s">
        <v>2423</v>
      </c>
      <c r="D178" s="1648"/>
      <c r="E178" s="1648"/>
      <c r="F178" s="1648"/>
      <c r="G178" s="1648"/>
      <c r="H178" s="1648"/>
      <c r="I178" s="121"/>
    </row>
    <row r="179" spans="2:9" ht="22.5" customHeight="1">
      <c r="B179" s="2001"/>
      <c r="C179" s="1502" t="s">
        <v>2424</v>
      </c>
      <c r="D179" s="1648"/>
      <c r="E179" s="1648"/>
      <c r="F179" s="1648"/>
      <c r="G179" s="1648"/>
      <c r="H179" s="1648"/>
      <c r="I179" s="121"/>
    </row>
    <row r="180" spans="2:9" ht="22.5" customHeight="1">
      <c r="B180" s="2002"/>
      <c r="C180" s="1649"/>
      <c r="D180" s="1650"/>
      <c r="E180" s="1650"/>
      <c r="F180" s="1650"/>
      <c r="G180" s="1650"/>
      <c r="H180" s="1650"/>
      <c r="I180" s="1092"/>
    </row>
    <row r="181" spans="2:9" ht="22.5" customHeight="1">
      <c r="B181" s="2044" t="s">
        <v>1743</v>
      </c>
      <c r="C181" s="1643"/>
      <c r="D181" s="1651"/>
      <c r="E181" s="1651"/>
      <c r="F181" s="1651"/>
      <c r="G181" s="1651"/>
      <c r="H181" s="1651"/>
      <c r="I181" s="1652"/>
    </row>
    <row r="182" spans="2:9" ht="22.5" customHeight="1">
      <c r="B182" s="2044"/>
      <c r="C182" s="1653"/>
      <c r="D182" s="1654"/>
      <c r="E182" s="1654"/>
      <c r="F182" s="1654"/>
      <c r="G182" s="1654"/>
      <c r="H182" s="1654"/>
      <c r="I182" s="1655"/>
    </row>
    <row r="183" spans="2:9" ht="22.5" customHeight="1">
      <c r="B183" s="2045"/>
      <c r="C183" s="1653"/>
      <c r="D183" s="1654"/>
      <c r="E183" s="1654"/>
      <c r="F183" s="1654"/>
      <c r="G183" s="1654"/>
      <c r="H183" s="1654"/>
      <c r="I183" s="1655"/>
    </row>
    <row r="184" spans="2:9" ht="22.5" customHeight="1">
      <c r="B184" s="2046"/>
      <c r="C184" s="1656"/>
      <c r="D184" s="1657"/>
      <c r="E184" s="1657"/>
      <c r="F184" s="1657"/>
      <c r="G184" s="1657"/>
      <c r="H184" s="1657"/>
      <c r="I184" s="1658"/>
    </row>
    <row r="185" spans="2:9" ht="22.5" customHeight="1">
      <c r="B185" s="1993" t="s">
        <v>1635</v>
      </c>
      <c r="C185" s="1502"/>
      <c r="D185" s="1610"/>
      <c r="E185" s="1610"/>
      <c r="F185" s="1610"/>
      <c r="G185" s="1610"/>
      <c r="H185" s="1610"/>
      <c r="I185" s="1629"/>
    </row>
    <row r="186" spans="2:9" ht="22.5" customHeight="1">
      <c r="B186" s="1980"/>
      <c r="C186" s="1502" t="s">
        <v>2337</v>
      </c>
      <c r="D186" s="1502"/>
      <c r="E186" s="1502"/>
      <c r="F186" s="1502"/>
      <c r="G186" s="1502"/>
      <c r="H186" s="1502"/>
      <c r="I186" s="1630"/>
    </row>
    <row r="187" spans="2:9" ht="22.5" customHeight="1">
      <c r="B187" s="1980"/>
      <c r="C187" s="1558" t="s">
        <v>2425</v>
      </c>
      <c r="D187" s="1502"/>
      <c r="E187" s="1502"/>
      <c r="F187" s="1502"/>
      <c r="G187" s="1502"/>
      <c r="H187" s="1502"/>
      <c r="I187" s="1630"/>
    </row>
    <row r="188" spans="2:9" ht="22.5" customHeight="1">
      <c r="B188" s="1980"/>
      <c r="C188" s="1502" t="s">
        <v>2426</v>
      </c>
      <c r="D188" s="1502"/>
      <c r="E188" s="1502"/>
      <c r="F188" s="1502"/>
      <c r="G188" s="1502"/>
      <c r="H188" s="1502"/>
      <c r="I188" s="1630"/>
    </row>
    <row r="189" spans="2:9" ht="22.5" customHeight="1">
      <c r="B189" s="1980"/>
      <c r="C189" s="1502" t="s">
        <v>2427</v>
      </c>
      <c r="D189" s="1502"/>
      <c r="E189" s="1502"/>
      <c r="F189" s="1502"/>
      <c r="G189" s="1502"/>
      <c r="H189" s="1502"/>
      <c r="I189" s="1630"/>
    </row>
    <row r="190" spans="2:9" ht="22.5" customHeight="1">
      <c r="B190" s="1980"/>
      <c r="C190" s="1502" t="s">
        <v>2341</v>
      </c>
      <c r="D190" s="1502"/>
      <c r="E190" s="1502"/>
      <c r="F190" s="1502"/>
      <c r="G190" s="1502"/>
      <c r="H190" s="1502"/>
      <c r="I190" s="1630"/>
    </row>
    <row r="191" spans="2:9" ht="22.5" customHeight="1">
      <c r="B191" s="1980"/>
      <c r="C191" s="1611"/>
      <c r="D191" s="1502"/>
      <c r="E191" s="1502"/>
      <c r="F191" s="1502"/>
      <c r="G191" s="1502"/>
      <c r="H191" s="1502"/>
      <c r="I191" s="1630"/>
    </row>
    <row r="192" spans="2:9" ht="22.5" customHeight="1">
      <c r="B192" s="2000"/>
      <c r="C192" s="1612"/>
      <c r="D192" s="1503"/>
      <c r="E192" s="1503"/>
      <c r="F192" s="1503"/>
      <c r="G192" s="1503"/>
      <c r="H192" s="1503"/>
      <c r="I192" s="1631"/>
    </row>
    <row r="193" spans="2:9" ht="22.5" customHeight="1">
      <c r="B193" s="1992" t="s">
        <v>1669</v>
      </c>
      <c r="C193" s="1502" t="s">
        <v>1692</v>
      </c>
      <c r="D193" s="1659"/>
      <c r="E193" s="1659"/>
      <c r="F193" s="1659"/>
      <c r="G193" s="1659"/>
      <c r="H193" s="1659"/>
      <c r="I193" s="1660"/>
    </row>
    <row r="194" spans="2:9" ht="22.5" customHeight="1">
      <c r="B194" s="1992"/>
      <c r="C194" s="1502" t="s">
        <v>2428</v>
      </c>
      <c r="D194" s="1584"/>
      <c r="E194" s="1584"/>
      <c r="F194" s="1584"/>
      <c r="G194" s="1584"/>
      <c r="H194" s="1584"/>
      <c r="I194" s="1661"/>
    </row>
    <row r="195" spans="2:9" ht="22.5" customHeight="1">
      <c r="B195" s="1992"/>
      <c r="C195" s="1502" t="s">
        <v>2393</v>
      </c>
      <c r="D195" s="1584"/>
      <c r="E195" s="1584"/>
      <c r="F195" s="1584"/>
      <c r="G195" s="1584"/>
      <c r="H195" s="1584"/>
      <c r="I195" s="1661"/>
    </row>
    <row r="196" spans="2:9" ht="22.5" customHeight="1">
      <c r="B196" s="1992"/>
      <c r="C196" s="1502" t="s">
        <v>2258</v>
      </c>
      <c r="D196" s="1584"/>
      <c r="E196" s="1584"/>
      <c r="F196" s="1584"/>
      <c r="G196" s="1584"/>
      <c r="H196" s="1584"/>
      <c r="I196" s="1661"/>
    </row>
    <row r="197" spans="2:9" ht="22.5" customHeight="1">
      <c r="B197" s="1992"/>
      <c r="C197" s="1502" t="s">
        <v>2344</v>
      </c>
      <c r="D197" s="1584"/>
      <c r="E197" s="1584"/>
      <c r="F197" s="1584"/>
      <c r="G197" s="1584"/>
      <c r="H197" s="1584"/>
      <c r="I197" s="1661"/>
    </row>
    <row r="198" spans="2:9" ht="22.5" customHeight="1">
      <c r="B198" s="1992"/>
      <c r="C198" s="1502" t="s">
        <v>2394</v>
      </c>
      <c r="D198" s="1584"/>
      <c r="E198" s="1584"/>
      <c r="F198" s="1584"/>
      <c r="G198" s="1584"/>
      <c r="H198" s="1584"/>
      <c r="I198" s="1661"/>
    </row>
    <row r="199" spans="2:9" ht="22.5" customHeight="1">
      <c r="B199" s="1992"/>
      <c r="C199" s="1502" t="s">
        <v>2429</v>
      </c>
      <c r="D199" s="1584"/>
      <c r="E199" s="1584"/>
      <c r="F199" s="1584"/>
      <c r="G199" s="1584"/>
      <c r="H199" s="1584"/>
      <c r="I199" s="1661"/>
    </row>
    <row r="200" spans="2:9" ht="22.5" customHeight="1">
      <c r="B200" s="1992"/>
      <c r="C200" s="1502" t="s">
        <v>2262</v>
      </c>
      <c r="D200" s="1584"/>
      <c r="E200" s="1584"/>
      <c r="F200" s="1584"/>
      <c r="G200" s="1584"/>
      <c r="H200" s="1584"/>
      <c r="I200" s="1661"/>
    </row>
    <row r="201" spans="2:9" ht="22.5" customHeight="1">
      <c r="B201" s="1992"/>
      <c r="C201" s="1503"/>
      <c r="D201" s="1662"/>
      <c r="E201" s="1662"/>
      <c r="F201" s="1662"/>
      <c r="G201" s="1662"/>
      <c r="H201" s="1662"/>
      <c r="I201" s="1663"/>
    </row>
    <row r="202" spans="2:9" ht="22.5" customHeight="1">
      <c r="B202" s="1980" t="s">
        <v>1652</v>
      </c>
      <c r="C202" s="1502" t="s">
        <v>2430</v>
      </c>
      <c r="D202" s="1502"/>
      <c r="E202" s="1502"/>
      <c r="F202" s="1502"/>
      <c r="G202" s="1502"/>
      <c r="H202" s="1502"/>
      <c r="I202" s="1630"/>
    </row>
    <row r="203" spans="2:9" ht="22.5" customHeight="1">
      <c r="B203" s="1980"/>
      <c r="C203" s="1502" t="s">
        <v>1792</v>
      </c>
      <c r="D203" s="1502"/>
      <c r="E203" s="1502"/>
      <c r="F203" s="1502"/>
      <c r="G203" s="1502"/>
      <c r="H203" s="1502"/>
      <c r="I203" s="1630"/>
    </row>
    <row r="204" spans="2:9" ht="22.5" customHeight="1">
      <c r="B204" s="1980"/>
      <c r="C204" s="1502" t="s">
        <v>1793</v>
      </c>
      <c r="D204" s="1502"/>
      <c r="E204" s="1502"/>
      <c r="F204" s="1502"/>
      <c r="G204" s="1502"/>
      <c r="H204" s="1502"/>
      <c r="I204" s="1630"/>
    </row>
    <row r="205" spans="2:9" ht="22.5" customHeight="1">
      <c r="B205" s="1980"/>
      <c r="C205" s="1502" t="s">
        <v>1939</v>
      </c>
      <c r="D205" s="1502"/>
      <c r="E205" s="1502"/>
      <c r="F205" s="1502"/>
      <c r="G205" s="1502"/>
      <c r="H205" s="1502"/>
      <c r="I205" s="1630"/>
    </row>
    <row r="206" spans="2:9" ht="22.5" customHeight="1">
      <c r="B206" s="1980"/>
      <c r="C206" s="1502" t="s">
        <v>2431</v>
      </c>
      <c r="D206" s="1502"/>
      <c r="E206" s="1502"/>
      <c r="F206" s="1502"/>
      <c r="G206" s="1502"/>
      <c r="H206" s="1502"/>
      <c r="I206" s="1630"/>
    </row>
    <row r="207" spans="2:9" ht="22.5" customHeight="1">
      <c r="B207" s="1980"/>
      <c r="C207" s="1502" t="s">
        <v>2432</v>
      </c>
      <c r="D207" s="1502"/>
      <c r="E207" s="1502"/>
      <c r="F207" s="1502"/>
      <c r="G207" s="1502"/>
      <c r="H207" s="1502"/>
      <c r="I207" s="1630"/>
    </row>
    <row r="208" spans="2:9" ht="22.5" customHeight="1">
      <c r="B208" s="1980"/>
      <c r="C208" s="1502" t="s">
        <v>2433</v>
      </c>
      <c r="D208" s="1502"/>
      <c r="E208" s="1502"/>
      <c r="F208" s="1502"/>
      <c r="G208" s="1502"/>
      <c r="H208" s="1502"/>
      <c r="I208" s="1630"/>
    </row>
    <row r="209" spans="2:9" ht="22.5" customHeight="1">
      <c r="B209" s="1980"/>
      <c r="C209" s="1502" t="s">
        <v>2434</v>
      </c>
      <c r="D209" s="1502"/>
      <c r="E209" s="1502"/>
      <c r="F209" s="1502"/>
      <c r="G209" s="1502"/>
      <c r="H209" s="1502"/>
      <c r="I209" s="1630"/>
    </row>
    <row r="210" spans="2:9" ht="22.5" customHeight="1">
      <c r="B210" s="1980"/>
      <c r="C210" s="1502" t="s">
        <v>2435</v>
      </c>
      <c r="D210" s="1502"/>
      <c r="E210" s="1502"/>
      <c r="F210" s="1502"/>
      <c r="G210" s="1502"/>
      <c r="H210" s="1502"/>
      <c r="I210" s="1630"/>
    </row>
    <row r="211" spans="2:9" ht="22.5" customHeight="1">
      <c r="B211" s="2000"/>
      <c r="C211" s="1576" t="s">
        <v>2436</v>
      </c>
      <c r="D211" s="1503"/>
      <c r="E211" s="1503"/>
      <c r="F211" s="1503"/>
      <c r="G211" s="1503"/>
      <c r="H211" s="1503"/>
      <c r="I211" s="1631"/>
    </row>
    <row r="212" spans="2:9" ht="22.5" customHeight="1">
      <c r="B212" s="1980" t="s">
        <v>1693</v>
      </c>
      <c r="C212" s="1093" t="s">
        <v>2366</v>
      </c>
      <c r="D212" s="1664"/>
      <c r="E212" s="1664"/>
      <c r="F212" s="1664"/>
      <c r="G212" s="1664"/>
      <c r="H212" s="1664"/>
      <c r="I212" s="101"/>
    </row>
    <row r="213" spans="2:9" ht="22.5" customHeight="1">
      <c r="B213" s="1980"/>
      <c r="C213" s="1093" t="s">
        <v>2367</v>
      </c>
      <c r="I213" s="1665"/>
    </row>
    <row r="214" spans="2:9" ht="22.5" customHeight="1">
      <c r="B214" s="1980"/>
      <c r="C214" s="1093" t="s">
        <v>2401</v>
      </c>
      <c r="I214" s="1665"/>
    </row>
    <row r="215" spans="2:9" ht="22.5" customHeight="1">
      <c r="B215" s="1980"/>
      <c r="C215" s="1093" t="s">
        <v>2410</v>
      </c>
      <c r="I215" s="1665"/>
    </row>
    <row r="216" spans="2:9" ht="22.5" customHeight="1">
      <c r="B216" s="1980"/>
      <c r="C216" s="1502" t="s">
        <v>2437</v>
      </c>
      <c r="I216" s="1665"/>
    </row>
    <row r="217" spans="2:9" ht="22.5" customHeight="1">
      <c r="B217" s="1980"/>
      <c r="C217" s="1502" t="s">
        <v>2438</v>
      </c>
      <c r="I217" s="1665"/>
    </row>
    <row r="218" spans="2:9" ht="22.5" customHeight="1">
      <c r="B218" s="1980"/>
      <c r="C218" s="1502" t="s">
        <v>2439</v>
      </c>
      <c r="I218" s="1665"/>
    </row>
    <row r="219" spans="2:9" ht="22.5" customHeight="1">
      <c r="B219" s="1980"/>
      <c r="C219" s="1502" t="s">
        <v>2440</v>
      </c>
      <c r="I219" s="1665"/>
    </row>
    <row r="220" spans="2:9" ht="22.5" customHeight="1">
      <c r="B220" s="1980"/>
      <c r="C220" s="1093" t="s">
        <v>2403</v>
      </c>
      <c r="I220" s="1665"/>
    </row>
    <row r="221" spans="2:9" ht="22.5" customHeight="1">
      <c r="B221" s="2000"/>
      <c r="C221" s="1575" t="s">
        <v>2404</v>
      </c>
      <c r="D221" s="1667"/>
      <c r="E221" s="1667"/>
      <c r="F221" s="1667"/>
      <c r="G221" s="1667"/>
      <c r="H221" s="1667"/>
      <c r="I221" s="1668"/>
    </row>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47">
    <mergeCell ref="B1:I1"/>
    <mergeCell ref="B7:E7"/>
    <mergeCell ref="F7:I7"/>
    <mergeCell ref="B11:B12"/>
    <mergeCell ref="C11:C12"/>
    <mergeCell ref="D11:D12"/>
    <mergeCell ref="E11:E12"/>
    <mergeCell ref="F15:H15"/>
    <mergeCell ref="F17:I17"/>
    <mergeCell ref="B23:B24"/>
    <mergeCell ref="C23:C24"/>
    <mergeCell ref="D23:D24"/>
    <mergeCell ref="E23:E24"/>
    <mergeCell ref="B54:B60"/>
    <mergeCell ref="C54:I59"/>
    <mergeCell ref="B61:B66"/>
    <mergeCell ref="C61:I66"/>
    <mergeCell ref="B67:B73"/>
    <mergeCell ref="C67:I73"/>
    <mergeCell ref="B108:B112"/>
    <mergeCell ref="B74:B76"/>
    <mergeCell ref="B77:B83"/>
    <mergeCell ref="C77:I82"/>
    <mergeCell ref="B84:B90"/>
    <mergeCell ref="C84:I90"/>
    <mergeCell ref="C91:I91"/>
    <mergeCell ref="B92:B97"/>
    <mergeCell ref="C92:I97"/>
    <mergeCell ref="B98:B106"/>
    <mergeCell ref="C98:I106"/>
    <mergeCell ref="B107:I107"/>
    <mergeCell ref="C114:E114"/>
    <mergeCell ref="B133:B135"/>
    <mergeCell ref="B136:B145"/>
    <mergeCell ref="B146:B153"/>
    <mergeCell ref="B113:B119"/>
    <mergeCell ref="B120:B125"/>
    <mergeCell ref="B126:B128"/>
    <mergeCell ref="B185:B192"/>
    <mergeCell ref="B193:B201"/>
    <mergeCell ref="B202:B211"/>
    <mergeCell ref="B212:B221"/>
    <mergeCell ref="B154:B163"/>
    <mergeCell ref="B165:B170"/>
    <mergeCell ref="B171:B175"/>
    <mergeCell ref="B176:B180"/>
    <mergeCell ref="B181:B184"/>
  </mergeCells>
  <pageMargins left="0.7" right="0.7" top="0.75" bottom="0.75" header="0" footer="0"/>
  <pageSetup paperSize="9" orientation="portrait"/>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5BCFA-117D-4244-8318-A355B9FB19B4}">
  <sheetPr codeName="Hoja204">
    <tabColor rgb="FFFFFF00"/>
    <pageSetUpPr fitToPage="1"/>
  </sheetPr>
  <dimension ref="B1:I1084"/>
  <sheetViews>
    <sheetView showGridLines="0" topLeftCell="A94" workbookViewId="0">
      <selection activeCell="C77" sqref="C77:I82"/>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2482</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1637</v>
      </c>
      <c r="D8" s="141" t="s">
        <v>1637</v>
      </c>
      <c r="E8" s="141" t="s">
        <v>1637</v>
      </c>
      <c r="F8" s="13" t="s">
        <v>1638</v>
      </c>
      <c r="G8" s="8"/>
      <c r="H8" s="9"/>
      <c r="I8" s="9"/>
    </row>
    <row r="9" spans="2:9" ht="14.25" customHeight="1">
      <c r="B9" s="6" t="s">
        <v>1639</v>
      </c>
      <c r="C9" s="137" t="s">
        <v>2483</v>
      </c>
      <c r="D9" s="137" t="s">
        <v>2360</v>
      </c>
      <c r="E9" s="137" t="s">
        <v>2360</v>
      </c>
      <c r="F9" s="13" t="s">
        <v>1642</v>
      </c>
      <c r="G9" s="96">
        <v>0</v>
      </c>
      <c r="H9" s="96">
        <v>0</v>
      </c>
      <c r="I9" s="96"/>
    </row>
    <row r="10" spans="2:9" ht="14.25" customHeight="1">
      <c r="B10" s="10" t="s">
        <v>56</v>
      </c>
      <c r="C10" s="142"/>
      <c r="D10" s="142"/>
      <c r="E10" s="142"/>
      <c r="F10" s="13" t="s">
        <v>1643</v>
      </c>
      <c r="G10" s="1465">
        <v>0.4</v>
      </c>
      <c r="H10" s="1465">
        <v>0.38</v>
      </c>
      <c r="I10" s="1465"/>
    </row>
    <row r="11" spans="2:9" ht="14.25" customHeight="1">
      <c r="B11" s="1976" t="s">
        <v>1644</v>
      </c>
      <c r="C11" s="1977">
        <v>315</v>
      </c>
      <c r="D11" s="1977">
        <v>1800</v>
      </c>
      <c r="E11" s="1977">
        <v>3588</v>
      </c>
      <c r="F11" s="6" t="s">
        <v>1645</v>
      </c>
      <c r="G11" s="1465">
        <v>0.5</v>
      </c>
      <c r="H11" s="1465">
        <v>0.57999999999999996</v>
      </c>
      <c r="I11" s="1465"/>
    </row>
    <row r="12" spans="2:9" ht="14.25" customHeight="1">
      <c r="B12" s="1976"/>
      <c r="C12" s="1977"/>
      <c r="D12" s="1977"/>
      <c r="E12" s="1977"/>
      <c r="F12" s="6" t="s">
        <v>1646</v>
      </c>
      <c r="G12" s="691">
        <v>8.3000000000000007</v>
      </c>
      <c r="H12" s="691">
        <v>8.1999999999999993</v>
      </c>
      <c r="I12" s="691"/>
    </row>
    <row r="13" spans="2:9" ht="14.25" customHeight="1">
      <c r="B13" s="6" t="s">
        <v>1647</v>
      </c>
      <c r="C13" s="8"/>
      <c r="D13" s="8"/>
      <c r="E13" s="8"/>
      <c r="F13" s="6" t="s">
        <v>1648</v>
      </c>
      <c r="G13" s="691">
        <v>62.3</v>
      </c>
      <c r="H13" s="691">
        <v>60.5</v>
      </c>
      <c r="I13" s="691"/>
    </row>
    <row r="14" spans="2:9" ht="14.25" customHeight="1">
      <c r="B14" s="7">
        <v>1</v>
      </c>
      <c r="C14" s="7">
        <v>2</v>
      </c>
      <c r="D14" s="7">
        <v>3</v>
      </c>
      <c r="E14" s="7">
        <v>2</v>
      </c>
      <c r="F14" s="6" t="s">
        <v>1649</v>
      </c>
      <c r="G14" s="138">
        <v>2.0300000000000001E-3</v>
      </c>
      <c r="H14" s="138">
        <v>1.2700000000000001E-3</v>
      </c>
      <c r="I14" s="138"/>
    </row>
    <row r="15" spans="2:9" ht="14.25" customHeight="1">
      <c r="B15" s="7">
        <v>2</v>
      </c>
      <c r="C15" s="7">
        <v>1</v>
      </c>
      <c r="D15" s="7">
        <v>1</v>
      </c>
      <c r="E15" s="7">
        <v>1</v>
      </c>
      <c r="F15" s="1990" t="s">
        <v>1650</v>
      </c>
      <c r="G15" s="1990"/>
      <c r="H15" s="1990"/>
      <c r="I15" s="12">
        <f>+G16+H16+I16</f>
        <v>6520</v>
      </c>
    </row>
    <row r="16" spans="2:9" ht="14.25" customHeight="1">
      <c r="B16" s="7">
        <v>3</v>
      </c>
      <c r="C16" s="7">
        <v>3</v>
      </c>
      <c r="D16" s="7">
        <v>2</v>
      </c>
      <c r="E16" s="7">
        <v>1</v>
      </c>
      <c r="F16" s="4" t="s">
        <v>1651</v>
      </c>
      <c r="G16" s="14">
        <v>6520</v>
      </c>
      <c r="H16" s="14"/>
      <c r="I16" s="11"/>
    </row>
    <row r="17" spans="2:9" ht="14.25" customHeight="1">
      <c r="B17" s="7">
        <v>4</v>
      </c>
      <c r="C17" s="7">
        <v>3</v>
      </c>
      <c r="D17" s="7">
        <v>3</v>
      </c>
      <c r="E17" s="7">
        <v>1</v>
      </c>
      <c r="F17" s="1975" t="s">
        <v>703</v>
      </c>
      <c r="G17" s="1975"/>
      <c r="H17" s="1975"/>
      <c r="I17" s="1975"/>
    </row>
    <row r="18" spans="2:9" ht="14.25" customHeight="1">
      <c r="B18" s="7">
        <v>5</v>
      </c>
      <c r="C18" s="7">
        <v>3</v>
      </c>
      <c r="D18" s="7">
        <v>2</v>
      </c>
      <c r="E18" s="7">
        <v>2</v>
      </c>
      <c r="F18" s="6" t="s">
        <v>1653</v>
      </c>
      <c r="G18" s="691" t="s">
        <v>2484</v>
      </c>
      <c r="H18" s="691" t="s">
        <v>2485</v>
      </c>
      <c r="I18" s="97"/>
    </row>
    <row r="19" spans="2:9" ht="14.25" customHeight="1">
      <c r="B19" s="7">
        <v>6</v>
      </c>
      <c r="C19" s="7">
        <v>3</v>
      </c>
      <c r="D19" s="7">
        <v>2</v>
      </c>
      <c r="E19" s="7">
        <v>2</v>
      </c>
      <c r="F19" s="6" t="s">
        <v>1657</v>
      </c>
      <c r="G19" s="691">
        <v>11</v>
      </c>
      <c r="H19" s="691">
        <v>12</v>
      </c>
      <c r="I19" s="691"/>
    </row>
    <row r="20" spans="2:9" ht="14.25" customHeight="1">
      <c r="B20" s="7">
        <v>7</v>
      </c>
      <c r="C20" s="7">
        <v>1</v>
      </c>
      <c r="D20" s="7">
        <v>1</v>
      </c>
      <c r="E20" s="7">
        <v>1</v>
      </c>
      <c r="F20" s="6" t="s">
        <v>1658</v>
      </c>
      <c r="G20" s="691">
        <v>12</v>
      </c>
      <c r="H20" s="691">
        <v>13</v>
      </c>
      <c r="I20" s="691"/>
    </row>
    <row r="21" spans="2:9" ht="14.25" customHeight="1">
      <c r="B21" s="7">
        <v>8</v>
      </c>
      <c r="C21" s="7">
        <v>3</v>
      </c>
      <c r="D21" s="7">
        <v>2</v>
      </c>
      <c r="E21" s="7">
        <v>2</v>
      </c>
      <c r="F21" s="6" t="s">
        <v>1659</v>
      </c>
      <c r="G21" s="691">
        <v>17</v>
      </c>
      <c r="H21" s="691">
        <v>17</v>
      </c>
      <c r="I21" s="691"/>
    </row>
    <row r="22" spans="2:9" ht="14.25" customHeight="1">
      <c r="B22" s="7">
        <v>9</v>
      </c>
      <c r="C22" s="7">
        <v>3</v>
      </c>
      <c r="D22" s="7">
        <v>2</v>
      </c>
      <c r="E22" s="7">
        <v>1</v>
      </c>
      <c r="F22" s="6" t="s">
        <v>1660</v>
      </c>
      <c r="G22" s="691">
        <v>6.45</v>
      </c>
      <c r="H22" s="691">
        <v>6.9</v>
      </c>
      <c r="I22" s="691"/>
    </row>
    <row r="23" spans="2:9" ht="20.25" customHeight="1">
      <c r="B23" s="1976" t="s">
        <v>476</v>
      </c>
      <c r="C23" s="1991" t="s">
        <v>1865</v>
      </c>
      <c r="D23" s="1991" t="s">
        <v>1865</v>
      </c>
      <c r="E23" s="1991" t="s">
        <v>1865</v>
      </c>
      <c r="F23" s="13" t="s">
        <v>1662</v>
      </c>
      <c r="G23" s="691">
        <v>670</v>
      </c>
      <c r="H23" s="691">
        <v>640</v>
      </c>
      <c r="I23" s="691"/>
    </row>
    <row r="24" spans="2:9" ht="14.25" customHeight="1">
      <c r="B24" s="1976"/>
      <c r="C24" s="1991"/>
      <c r="D24" s="1991"/>
      <c r="E24" s="1991"/>
      <c r="F24" s="6" t="s">
        <v>1663</v>
      </c>
      <c r="G24" s="691">
        <v>5.33</v>
      </c>
      <c r="H24" s="691">
        <v>4.9000000000000004</v>
      </c>
      <c r="I24" s="691"/>
    </row>
    <row r="25" spans="2:9" ht="27.75" customHeight="1">
      <c r="B25" s="7" t="s">
        <v>1664</v>
      </c>
      <c r="C25" s="823" t="s">
        <v>1665</v>
      </c>
      <c r="D25" s="823" t="s">
        <v>1665</v>
      </c>
      <c r="E25" s="823" t="s">
        <v>1665</v>
      </c>
      <c r="F25" s="6" t="s">
        <v>1666</v>
      </c>
      <c r="G25" s="691">
        <v>378</v>
      </c>
      <c r="H25" s="691">
        <v>320</v>
      </c>
      <c r="I25" s="691"/>
    </row>
    <row r="26" spans="2:9" ht="14.25" customHeight="1">
      <c r="B26" s="7"/>
      <c r="C26" s="824"/>
      <c r="D26" s="823"/>
      <c r="E26" s="7"/>
      <c r="F26" s="6" t="s">
        <v>1667</v>
      </c>
      <c r="G26" s="1466">
        <v>888</v>
      </c>
      <c r="H26" s="1466">
        <v>940</v>
      </c>
      <c r="I26" s="1466"/>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2443</v>
      </c>
      <c r="D29" s="206" t="s">
        <v>2364</v>
      </c>
      <c r="E29" s="206" t="s">
        <v>2364</v>
      </c>
      <c r="F29" s="4" t="s">
        <v>1676</v>
      </c>
      <c r="G29" s="7" t="s">
        <v>1677</v>
      </c>
      <c r="H29" s="7" t="s">
        <v>1677</v>
      </c>
      <c r="I29" s="7"/>
    </row>
    <row r="30" spans="2:9" ht="14.25" customHeight="1">
      <c r="B30" s="15" t="s">
        <v>1679</v>
      </c>
      <c r="C30" s="11" t="s">
        <v>2444</v>
      </c>
      <c r="D30" s="11" t="s">
        <v>2365</v>
      </c>
      <c r="E30" s="11" t="s">
        <v>2365</v>
      </c>
      <c r="F30" s="4" t="s">
        <v>1682</v>
      </c>
      <c r="G30" s="7">
        <v>104</v>
      </c>
      <c r="H30" s="7">
        <v>108</v>
      </c>
      <c r="I30" s="7"/>
    </row>
    <row r="31" spans="2:9" ht="14.25" customHeight="1">
      <c r="B31" s="15" t="s">
        <v>1683</v>
      </c>
      <c r="C31" s="6"/>
      <c r="D31" s="100"/>
      <c r="E31" s="100"/>
      <c r="F31" s="4" t="s">
        <v>1684</v>
      </c>
      <c r="G31" s="7">
        <v>2850</v>
      </c>
      <c r="H31" s="7">
        <v>2745</v>
      </c>
      <c r="I31" s="7"/>
    </row>
    <row r="32" spans="2:9" ht="14.25" customHeight="1">
      <c r="B32" s="15"/>
      <c r="C32" s="6"/>
      <c r="D32" s="6"/>
      <c r="E32" s="6"/>
      <c r="F32" s="4" t="s">
        <v>1685</v>
      </c>
      <c r="G32" s="421" t="s">
        <v>1686</v>
      </c>
      <c r="H32" s="421" t="s">
        <v>1686</v>
      </c>
      <c r="I32" s="421"/>
    </row>
    <row r="33" spans="2:9" ht="14.25" customHeight="1">
      <c r="B33" s="15"/>
      <c r="C33" s="6"/>
      <c r="D33" s="6"/>
      <c r="E33" s="6"/>
      <c r="F33" s="10" t="s">
        <v>1687</v>
      </c>
      <c r="G33" s="7">
        <v>2.9</v>
      </c>
      <c r="H33" s="7">
        <v>2.1</v>
      </c>
      <c r="I33" s="7"/>
    </row>
    <row r="34" spans="2:9" ht="14.25" customHeight="1">
      <c r="B34" s="15"/>
      <c r="C34" s="6"/>
      <c r="D34" s="6"/>
      <c r="E34" s="6"/>
      <c r="F34" s="4" t="s">
        <v>1688</v>
      </c>
      <c r="G34" s="6"/>
      <c r="H34" s="6"/>
      <c r="I34" s="6"/>
    </row>
    <row r="35" spans="2:9" ht="14.25" customHeight="1">
      <c r="B35" s="15"/>
      <c r="C35" s="6"/>
      <c r="D35" s="6"/>
      <c r="E35" s="6"/>
      <c r="F35" s="4" t="s">
        <v>1676</v>
      </c>
      <c r="G35" s="7" t="s">
        <v>1689</v>
      </c>
      <c r="H35" s="7" t="s">
        <v>1689</v>
      </c>
      <c r="I35" s="7"/>
    </row>
    <row r="36" spans="2:9" ht="14.25" customHeight="1">
      <c r="B36" s="15"/>
      <c r="C36" s="6"/>
      <c r="D36" s="6"/>
      <c r="E36" s="6"/>
      <c r="F36" s="4" t="s">
        <v>1682</v>
      </c>
      <c r="G36" s="7">
        <v>99</v>
      </c>
      <c r="H36" s="7">
        <v>100</v>
      </c>
      <c r="I36" s="7"/>
    </row>
    <row r="37" spans="2:9" ht="14.25" customHeight="1">
      <c r="B37" s="15" t="s">
        <v>1690</v>
      </c>
      <c r="C37" s="6"/>
      <c r="D37" s="6"/>
      <c r="E37" s="6"/>
      <c r="F37" s="4" t="s">
        <v>1684</v>
      </c>
      <c r="G37" s="7">
        <v>2760</v>
      </c>
      <c r="H37" s="7">
        <v>2670</v>
      </c>
      <c r="I37" s="7"/>
    </row>
    <row r="38" spans="2:9" ht="14.25" customHeight="1">
      <c r="B38" s="6"/>
      <c r="C38" s="6"/>
      <c r="D38" s="6"/>
      <c r="E38" s="6"/>
      <c r="F38" s="4" t="s">
        <v>1685</v>
      </c>
      <c r="G38" s="7" t="s">
        <v>1952</v>
      </c>
      <c r="H38" s="7" t="s">
        <v>1952</v>
      </c>
      <c r="I38" s="7"/>
    </row>
    <row r="39" spans="2:9" ht="14.25" customHeight="1">
      <c r="B39" s="6"/>
      <c r="C39" s="173"/>
      <c r="D39" s="173"/>
      <c r="E39" s="173"/>
      <c r="F39" s="4" t="s">
        <v>1692</v>
      </c>
      <c r="G39" s="6"/>
      <c r="H39" s="6"/>
      <c r="I39" s="6"/>
    </row>
    <row r="40" spans="2:9" ht="14.25" customHeight="1">
      <c r="B40" s="99" t="s">
        <v>1693</v>
      </c>
      <c r="C40" s="1571"/>
      <c r="D40" s="1571"/>
      <c r="E40" s="1571"/>
      <c r="F40" s="954" t="s">
        <v>1676</v>
      </c>
      <c r="G40" s="7" t="s">
        <v>1694</v>
      </c>
      <c r="H40" s="7" t="s">
        <v>1694</v>
      </c>
      <c r="I40" s="7"/>
    </row>
    <row r="41" spans="2:9" ht="14.25" customHeight="1">
      <c r="B41" s="102" t="s">
        <v>44</v>
      </c>
      <c r="C41" s="1675" t="s">
        <v>2366</v>
      </c>
      <c r="D41" s="1093"/>
      <c r="E41" s="1675" t="s">
        <v>2366</v>
      </c>
      <c r="F41" s="954" t="s">
        <v>1676</v>
      </c>
      <c r="G41" s="7" t="s">
        <v>1678</v>
      </c>
      <c r="H41" s="7" t="s">
        <v>1678</v>
      </c>
      <c r="I41" s="7"/>
    </row>
    <row r="42" spans="2:9" ht="14.25" customHeight="1">
      <c r="B42" s="102" t="s">
        <v>1698</v>
      </c>
      <c r="C42" s="1627" t="s">
        <v>2228</v>
      </c>
      <c r="D42" s="1627"/>
      <c r="E42" s="1627" t="s">
        <v>2228</v>
      </c>
      <c r="F42" s="954" t="s">
        <v>1682</v>
      </c>
      <c r="G42" s="7">
        <v>37</v>
      </c>
      <c r="H42" s="7">
        <v>37</v>
      </c>
      <c r="I42" s="7"/>
    </row>
    <row r="43" spans="2:9" ht="14.25" customHeight="1">
      <c r="B43" s="102" t="s">
        <v>45</v>
      </c>
      <c r="C43" s="1093" t="s">
        <v>2486</v>
      </c>
      <c r="D43" s="1093"/>
      <c r="E43" s="1093" t="s">
        <v>2486</v>
      </c>
      <c r="F43" s="954" t="s">
        <v>1682</v>
      </c>
      <c r="G43" s="7">
        <v>101</v>
      </c>
      <c r="H43" s="7">
        <v>100</v>
      </c>
      <c r="I43" s="7"/>
    </row>
    <row r="44" spans="2:9" ht="15.75">
      <c r="B44" s="43" t="s">
        <v>1702</v>
      </c>
      <c r="C44" s="1586"/>
      <c r="D44" s="1586"/>
      <c r="E44" s="1586"/>
      <c r="F44" s="954" t="s">
        <v>1704</v>
      </c>
      <c r="G44" s="7" t="s">
        <v>1705</v>
      </c>
      <c r="H44" s="7" t="s">
        <v>1705</v>
      </c>
      <c r="I44" s="7"/>
    </row>
    <row r="45" spans="2:9" ht="14.25" customHeight="1">
      <c r="B45" s="956" t="s">
        <v>1706</v>
      </c>
      <c r="C45" s="125"/>
      <c r="D45" s="125"/>
      <c r="E45" s="1093" t="s">
        <v>2487</v>
      </c>
      <c r="F45" s="142" t="s">
        <v>1708</v>
      </c>
      <c r="G45" s="6"/>
      <c r="H45" s="6"/>
      <c r="I45" s="6"/>
    </row>
    <row r="46" spans="2:9" ht="14.25" customHeight="1">
      <c r="B46" s="102" t="s">
        <v>1709</v>
      </c>
      <c r="C46" s="1093" t="s">
        <v>2445</v>
      </c>
      <c r="D46" s="1093"/>
      <c r="E46" s="1093" t="s">
        <v>2488</v>
      </c>
      <c r="F46" s="954" t="s">
        <v>1710</v>
      </c>
      <c r="G46" s="59" t="s">
        <v>1869</v>
      </c>
      <c r="H46" s="59" t="s">
        <v>2489</v>
      </c>
      <c r="I46" s="59"/>
    </row>
    <row r="47" spans="2:9" ht="14.25" customHeight="1">
      <c r="B47" s="102" t="s">
        <v>44</v>
      </c>
      <c r="C47" s="1573"/>
      <c r="D47" s="1586"/>
      <c r="E47" s="1675" t="s">
        <v>2490</v>
      </c>
      <c r="F47" s="973" t="s">
        <v>1682</v>
      </c>
      <c r="G47" s="972"/>
      <c r="H47" s="972"/>
      <c r="I47" s="972"/>
    </row>
    <row r="48" spans="2:9" ht="14.25" customHeight="1">
      <c r="B48" s="102" t="s">
        <v>1698</v>
      </c>
      <c r="C48" s="7"/>
      <c r="D48" s="125"/>
      <c r="E48" s="1627" t="s">
        <v>2228</v>
      </c>
      <c r="F48" s="973" t="s">
        <v>1684</v>
      </c>
      <c r="G48" s="972"/>
      <c r="H48" s="972"/>
      <c r="I48" s="972"/>
    </row>
    <row r="49" spans="2:9" ht="14.25" customHeight="1">
      <c r="B49" s="102" t="s">
        <v>45</v>
      </c>
      <c r="C49" s="1588"/>
      <c r="D49" s="1580"/>
      <c r="E49" s="1093" t="s">
        <v>2491</v>
      </c>
      <c r="F49" s="954" t="s">
        <v>1711</v>
      </c>
      <c r="G49" s="966">
        <v>30</v>
      </c>
      <c r="H49" s="966">
        <v>28</v>
      </c>
      <c r="I49" s="966"/>
    </row>
    <row r="50" spans="2:9" ht="14.25" customHeight="1">
      <c r="B50" s="102" t="s">
        <v>1702</v>
      </c>
      <c r="C50" s="1590"/>
      <c r="D50" s="7"/>
      <c r="E50" s="1586"/>
      <c r="F50" s="954" t="s">
        <v>1712</v>
      </c>
      <c r="G50" s="7">
        <v>30</v>
      </c>
      <c r="H50" s="7">
        <v>28</v>
      </c>
      <c r="I50" s="7"/>
    </row>
    <row r="51" spans="2:9" ht="14.25" customHeight="1">
      <c r="B51" s="60" t="s">
        <v>1706</v>
      </c>
      <c r="C51" s="1591"/>
      <c r="D51" s="1592"/>
      <c r="E51" s="125"/>
      <c r="F51" s="954" t="s">
        <v>1713</v>
      </c>
      <c r="G51" s="7">
        <v>16</v>
      </c>
      <c r="H51" s="7">
        <v>17</v>
      </c>
      <c r="I51" s="7"/>
    </row>
    <row r="52" spans="2:9" ht="14.25" customHeight="1">
      <c r="B52" s="6" t="s">
        <v>1709</v>
      </c>
      <c r="C52" s="1538"/>
      <c r="D52" s="1483"/>
      <c r="E52" s="1093" t="s">
        <v>2492</v>
      </c>
      <c r="F52" s="1485" t="s">
        <v>1714</v>
      </c>
      <c r="G52" s="59" t="s">
        <v>2493</v>
      </c>
      <c r="H52" s="59">
        <v>5</v>
      </c>
      <c r="I52" s="59"/>
    </row>
    <row r="53" spans="2:9" ht="14.25" customHeight="1">
      <c r="B53" s="136" t="s">
        <v>1715</v>
      </c>
      <c r="C53" s="1480"/>
      <c r="D53" s="1481"/>
      <c r="E53" s="1481"/>
      <c r="F53" s="1481"/>
      <c r="G53" s="1481"/>
      <c r="H53" s="1481"/>
      <c r="I53" s="1482"/>
    </row>
    <row r="54" spans="2:9" ht="15" customHeight="1">
      <c r="B54" s="1992" t="s">
        <v>1634</v>
      </c>
      <c r="C54" s="1994" t="s">
        <v>2494</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2447</v>
      </c>
      <c r="D61" s="2061"/>
      <c r="E61" s="2061"/>
      <c r="F61" s="2061"/>
      <c r="G61" s="2061"/>
      <c r="H61" s="2061"/>
      <c r="I61" s="2062"/>
    </row>
    <row r="62" spans="2:9" ht="25.5" customHeight="1">
      <c r="B62" s="1980"/>
      <c r="C62" s="2063"/>
      <c r="D62" s="2064"/>
      <c r="E62" s="2064"/>
      <c r="F62" s="2064"/>
      <c r="G62" s="2064"/>
      <c r="H62" s="2064"/>
      <c r="I62" s="2065"/>
    </row>
    <row r="63" spans="2:9" ht="62.2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2448</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2495</v>
      </c>
      <c r="D77" s="1982"/>
      <c r="E77" s="1982"/>
      <c r="F77" s="1982"/>
      <c r="G77" s="1982"/>
      <c r="H77" s="1982"/>
      <c r="I77" s="1983"/>
    </row>
    <row r="78" spans="2:9" ht="39.75" customHeight="1">
      <c r="B78" s="1979"/>
      <c r="C78" s="1984"/>
      <c r="D78" s="1985"/>
      <c r="E78" s="1985"/>
      <c r="F78" s="1985"/>
      <c r="G78" s="1985"/>
      <c r="H78" s="1985"/>
      <c r="I78" s="1986"/>
    </row>
    <row r="79" spans="2:9" ht="40.5" customHeight="1">
      <c r="B79" s="1979"/>
      <c r="C79" s="1984"/>
      <c r="D79" s="1985"/>
      <c r="E79" s="1985"/>
      <c r="F79" s="1985"/>
      <c r="G79" s="1985"/>
      <c r="H79" s="1985"/>
      <c r="I79" s="1986"/>
    </row>
    <row r="80" spans="2:9" ht="45.7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2496</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24"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2497</v>
      </c>
      <c r="D91" s="2014"/>
      <c r="E91" s="2014"/>
      <c r="F91" s="2014"/>
      <c r="G91" s="2014"/>
      <c r="H91" s="2014"/>
      <c r="I91" s="2015"/>
    </row>
    <row r="92" spans="2:9" ht="19.5" customHeight="1">
      <c r="B92" s="1993" t="s">
        <v>1669</v>
      </c>
      <c r="C92" s="1981" t="s">
        <v>2498</v>
      </c>
      <c r="D92" s="1982"/>
      <c r="E92" s="1982"/>
      <c r="F92" s="1982"/>
      <c r="G92" s="1982"/>
      <c r="H92" s="1982"/>
      <c r="I92" s="1983"/>
    </row>
    <row r="93" spans="2:9" ht="19.5" customHeight="1">
      <c r="B93" s="1980"/>
      <c r="C93" s="1984"/>
      <c r="D93" s="1985"/>
      <c r="E93" s="1985"/>
      <c r="F93" s="1985"/>
      <c r="G93" s="1985"/>
      <c r="H93" s="1985"/>
      <c r="I93" s="1986"/>
    </row>
    <row r="94" spans="2:9" ht="95.25" customHeight="1">
      <c r="B94" s="1980"/>
      <c r="C94" s="1984"/>
      <c r="D94" s="1985"/>
      <c r="E94" s="1985"/>
      <c r="F94" s="1985"/>
      <c r="G94" s="1985"/>
      <c r="H94" s="1985"/>
      <c r="I94" s="1986"/>
    </row>
    <row r="95" spans="2:9" ht="55.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2452</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14.25" customHeight="1">
      <c r="B108" s="1980" t="s">
        <v>1634</v>
      </c>
      <c r="C108" s="2006" t="s">
        <v>2499</v>
      </c>
      <c r="D108" s="2016"/>
      <c r="E108" s="2016"/>
      <c r="F108" s="2016"/>
      <c r="G108" s="2016"/>
      <c r="H108" s="2016"/>
      <c r="I108" s="1629"/>
    </row>
    <row r="109" spans="2:9" ht="14.25" customHeight="1">
      <c r="B109" s="1980"/>
      <c r="C109" s="2017"/>
      <c r="D109" s="2018"/>
      <c r="E109" s="2018"/>
      <c r="F109" s="2018"/>
      <c r="G109" s="2018"/>
      <c r="H109" s="2018"/>
      <c r="I109" s="1630"/>
    </row>
    <row r="110" spans="2:9" ht="125.25" customHeight="1">
      <c r="B110" s="1980"/>
      <c r="C110" s="2017"/>
      <c r="D110" s="2018"/>
      <c r="E110" s="2018"/>
      <c r="F110" s="2018"/>
      <c r="G110" s="2018"/>
      <c r="H110" s="2018"/>
      <c r="I110" s="1630"/>
    </row>
    <row r="111" spans="2:9" ht="14.25" customHeight="1">
      <c r="B111" s="1980"/>
      <c r="C111" s="2017"/>
      <c r="D111" s="2018"/>
      <c r="E111" s="2018"/>
      <c r="F111" s="2018"/>
      <c r="G111" s="2018"/>
      <c r="H111" s="2018"/>
      <c r="I111" s="1630"/>
    </row>
    <row r="112" spans="2:9" ht="14.25" customHeight="1">
      <c r="B112" s="2000"/>
      <c r="C112" s="2019"/>
      <c r="D112" s="2020"/>
      <c r="E112" s="2020"/>
      <c r="F112" s="2020"/>
      <c r="G112" s="2020"/>
      <c r="H112" s="2020"/>
      <c r="I112" s="1631"/>
    </row>
    <row r="113" spans="2:9" ht="14.25" customHeight="1">
      <c r="B113" s="1980" t="s">
        <v>1717</v>
      </c>
      <c r="C113" s="2006" t="s">
        <v>2500</v>
      </c>
      <c r="D113" s="2016"/>
      <c r="E113" s="2016"/>
      <c r="F113" s="2016"/>
      <c r="G113" s="2016"/>
      <c r="H113" s="2016"/>
      <c r="I113" s="1633"/>
    </row>
    <row r="114" spans="2:9" ht="42.75" customHeight="1">
      <c r="B114" s="1980"/>
      <c r="C114" s="2017"/>
      <c r="D114" s="2018"/>
      <c r="E114" s="2018"/>
      <c r="F114" s="2018"/>
      <c r="G114" s="2018"/>
      <c r="H114" s="2018"/>
      <c r="I114" s="1636"/>
    </row>
    <row r="115" spans="2:9" ht="14.25" customHeight="1">
      <c r="B115" s="1980"/>
      <c r="C115" s="2017"/>
      <c r="D115" s="2018"/>
      <c r="E115" s="2018"/>
      <c r="F115" s="2018"/>
      <c r="G115" s="2018"/>
      <c r="H115" s="2018"/>
      <c r="I115" s="1636"/>
    </row>
    <row r="116" spans="2:9" ht="70.5" customHeight="1">
      <c r="B116" s="1980"/>
      <c r="C116" s="2017"/>
      <c r="D116" s="2018"/>
      <c r="E116" s="2018"/>
      <c r="F116" s="2018"/>
      <c r="G116" s="2018"/>
      <c r="H116" s="2018"/>
      <c r="I116" s="1636"/>
    </row>
    <row r="117" spans="2:9" ht="14.25" customHeight="1">
      <c r="B117" s="1980"/>
      <c r="C117" s="2017"/>
      <c r="D117" s="2018"/>
      <c r="E117" s="2018"/>
      <c r="F117" s="2018"/>
      <c r="G117" s="2018"/>
      <c r="H117" s="2018"/>
      <c r="I117" s="1636"/>
    </row>
    <row r="118" spans="2:9" ht="14.25" customHeight="1">
      <c r="B118" s="1980"/>
      <c r="C118" s="2017"/>
      <c r="D118" s="2018"/>
      <c r="E118" s="2018"/>
      <c r="F118" s="2018"/>
      <c r="G118" s="2018"/>
      <c r="H118" s="2018"/>
      <c r="I118" s="1636"/>
    </row>
    <row r="119" spans="2:9" ht="14.25" customHeight="1">
      <c r="B119" s="2000"/>
      <c r="C119" s="2019"/>
      <c r="D119" s="2020"/>
      <c r="E119" s="2020"/>
      <c r="F119" s="2020"/>
      <c r="G119" s="2020"/>
      <c r="H119" s="2020"/>
      <c r="I119" s="1639"/>
    </row>
    <row r="120" spans="2:9" ht="14.25" customHeight="1">
      <c r="B120" s="2001" t="s">
        <v>1741</v>
      </c>
      <c r="C120" s="2006" t="s">
        <v>2501</v>
      </c>
      <c r="D120" s="2016"/>
      <c r="E120" s="2016"/>
      <c r="F120" s="2016"/>
      <c r="G120" s="2016"/>
      <c r="H120" s="2016"/>
      <c r="I120" s="1516"/>
    </row>
    <row r="121" spans="2:9" ht="14.25" customHeight="1">
      <c r="B121" s="2001"/>
      <c r="C121" s="2017"/>
      <c r="D121" s="2018"/>
      <c r="E121" s="2018"/>
      <c r="F121" s="2018"/>
      <c r="G121" s="2018"/>
      <c r="H121" s="2018"/>
      <c r="I121" s="1516"/>
    </row>
    <row r="122" spans="2:9" ht="14.25" customHeight="1">
      <c r="B122" s="2001"/>
      <c r="C122" s="2017"/>
      <c r="D122" s="2018"/>
      <c r="E122" s="2018"/>
      <c r="F122" s="2018"/>
      <c r="G122" s="2018"/>
      <c r="H122" s="2018"/>
      <c r="I122" s="1516"/>
    </row>
    <row r="123" spans="2:9" ht="14.25" customHeight="1">
      <c r="B123" s="2001"/>
      <c r="C123" s="2017"/>
      <c r="D123" s="2018"/>
      <c r="E123" s="2018"/>
      <c r="F123" s="2018"/>
      <c r="G123" s="2018"/>
      <c r="H123" s="2018"/>
      <c r="I123" s="1516"/>
    </row>
    <row r="124" spans="2:9" ht="14.25" customHeight="1">
      <c r="B124" s="2001"/>
      <c r="C124" s="2017"/>
      <c r="D124" s="2018"/>
      <c r="E124" s="2018"/>
      <c r="F124" s="2018"/>
      <c r="G124" s="2018"/>
      <c r="H124" s="2018"/>
      <c r="I124" s="1505"/>
    </row>
    <row r="125" spans="2:9" ht="14.25" customHeight="1">
      <c r="B125" s="2001"/>
      <c r="C125" s="2019"/>
      <c r="D125" s="2020"/>
      <c r="E125" s="2020"/>
      <c r="F125" s="2020"/>
      <c r="G125" s="2020"/>
      <c r="H125" s="2020"/>
      <c r="I125" s="1507"/>
    </row>
    <row r="126" spans="2:9" ht="14.25" customHeight="1">
      <c r="B126" s="1993" t="s">
        <v>1743</v>
      </c>
      <c r="C126" s="2057"/>
      <c r="D126" s="2007"/>
      <c r="E126" s="2007"/>
      <c r="F126" s="2007"/>
      <c r="G126" s="2007"/>
      <c r="H126" s="2007"/>
      <c r="I126" s="2078"/>
    </row>
    <row r="127" spans="2:9" ht="20.25" customHeight="1">
      <c r="B127" s="1980"/>
      <c r="C127" s="2008"/>
      <c r="D127" s="2009"/>
      <c r="E127" s="2009"/>
      <c r="F127" s="2009"/>
      <c r="G127" s="2009"/>
      <c r="H127" s="2009"/>
      <c r="I127" s="2079"/>
    </row>
    <row r="128" spans="2:9" ht="14.25" customHeight="1">
      <c r="B128" s="2000"/>
      <c r="C128" s="2011"/>
      <c r="D128" s="2012"/>
      <c r="E128" s="2012"/>
      <c r="F128" s="2012"/>
      <c r="G128" s="2012"/>
      <c r="H128" s="2012"/>
      <c r="I128" s="2080"/>
    </row>
    <row r="129" spans="2:9" ht="14.25" customHeight="1">
      <c r="B129" s="1489"/>
      <c r="C129" s="2006" t="s">
        <v>2502</v>
      </c>
      <c r="D129" s="2016"/>
      <c r="E129" s="2016"/>
      <c r="F129" s="2016"/>
      <c r="G129" s="2016"/>
      <c r="H129" s="2016"/>
      <c r="I129" s="2100"/>
    </row>
    <row r="130" spans="2:9" ht="14.25" customHeight="1">
      <c r="B130" s="1489"/>
      <c r="C130" s="2017"/>
      <c r="D130" s="2018"/>
      <c r="E130" s="2018"/>
      <c r="F130" s="2018"/>
      <c r="G130" s="2018"/>
      <c r="H130" s="2018"/>
      <c r="I130" s="2101"/>
    </row>
    <row r="131" spans="2:9" ht="49.5" customHeight="1">
      <c r="B131" s="1489"/>
      <c r="C131" s="2017"/>
      <c r="D131" s="2018"/>
      <c r="E131" s="2018"/>
      <c r="F131" s="2018"/>
      <c r="G131" s="2018"/>
      <c r="H131" s="2018"/>
      <c r="I131" s="2101"/>
    </row>
    <row r="132" spans="2:9" ht="14.25" customHeight="1">
      <c r="B132" s="1489"/>
      <c r="C132" s="2017"/>
      <c r="D132" s="2018"/>
      <c r="E132" s="2018"/>
      <c r="F132" s="2018"/>
      <c r="G132" s="2018"/>
      <c r="H132" s="2018"/>
      <c r="I132" s="2101"/>
    </row>
    <row r="133" spans="2:9" ht="14.25" customHeight="1">
      <c r="B133" s="1980" t="s">
        <v>1635</v>
      </c>
      <c r="C133" s="2017"/>
      <c r="D133" s="2018"/>
      <c r="E133" s="2018"/>
      <c r="F133" s="2018"/>
      <c r="G133" s="2018"/>
      <c r="H133" s="2018"/>
      <c r="I133" s="2101"/>
    </row>
    <row r="134" spans="2:9" ht="14.25" customHeight="1">
      <c r="B134" s="1980"/>
      <c r="C134" s="2017"/>
      <c r="D134" s="2018"/>
      <c r="E134" s="2018"/>
      <c r="F134" s="2018"/>
      <c r="G134" s="2018"/>
      <c r="H134" s="2018"/>
      <c r="I134" s="2101"/>
    </row>
    <row r="135" spans="2:9" ht="14.25" customHeight="1">
      <c r="B135" s="2000"/>
      <c r="C135" s="2019"/>
      <c r="D135" s="2020"/>
      <c r="E135" s="2020"/>
      <c r="F135" s="2020"/>
      <c r="G135" s="2020"/>
      <c r="H135" s="2020"/>
      <c r="I135" s="2102"/>
    </row>
    <row r="136" spans="2:9" ht="14.25" customHeight="1">
      <c r="B136" s="1980" t="s">
        <v>1652</v>
      </c>
      <c r="C136" s="2006" t="s">
        <v>2503</v>
      </c>
      <c r="D136" s="2016"/>
      <c r="E136" s="2016"/>
      <c r="F136" s="2016"/>
      <c r="G136" s="2016"/>
      <c r="H136" s="2016"/>
      <c r="I136" s="2100"/>
    </row>
    <row r="137" spans="2:9" ht="14.25" customHeight="1">
      <c r="B137" s="1980"/>
      <c r="C137" s="2017"/>
      <c r="D137" s="2018"/>
      <c r="E137" s="2018"/>
      <c r="F137" s="2018"/>
      <c r="G137" s="2018"/>
      <c r="H137" s="2018"/>
      <c r="I137" s="2101"/>
    </row>
    <row r="138" spans="2:9" ht="14.25" customHeight="1">
      <c r="B138" s="1980"/>
      <c r="C138" s="2017"/>
      <c r="D138" s="2018"/>
      <c r="E138" s="2018"/>
      <c r="F138" s="2018"/>
      <c r="G138" s="2018"/>
      <c r="H138" s="2018"/>
      <c r="I138" s="2101"/>
    </row>
    <row r="139" spans="2:9" ht="14.25" customHeight="1">
      <c r="B139" s="1980"/>
      <c r="C139" s="2017"/>
      <c r="D139" s="2018"/>
      <c r="E139" s="2018"/>
      <c r="F139" s="2018"/>
      <c r="G139" s="2018"/>
      <c r="H139" s="2018"/>
      <c r="I139" s="2101"/>
    </row>
    <row r="140" spans="2:9" ht="14.25" customHeight="1">
      <c r="B140" s="1980"/>
      <c r="C140" s="2017"/>
      <c r="D140" s="2018"/>
      <c r="E140" s="2018"/>
      <c r="F140" s="2018"/>
      <c r="G140" s="2018"/>
      <c r="H140" s="2018"/>
      <c r="I140" s="2101"/>
    </row>
    <row r="141" spans="2:9" ht="14.25" customHeight="1">
      <c r="B141" s="1980"/>
      <c r="C141" s="2017"/>
      <c r="D141" s="2018"/>
      <c r="E141" s="2018"/>
      <c r="F141" s="2018"/>
      <c r="G141" s="2018"/>
      <c r="H141" s="2018"/>
      <c r="I141" s="2101"/>
    </row>
    <row r="142" spans="2:9" ht="14.25" customHeight="1">
      <c r="B142" s="1980"/>
      <c r="C142" s="2017"/>
      <c r="D142" s="2018"/>
      <c r="E142" s="2018"/>
      <c r="F142" s="2018"/>
      <c r="G142" s="2018"/>
      <c r="H142" s="2018"/>
      <c r="I142" s="2101"/>
    </row>
    <row r="143" spans="2:9" ht="14.25" customHeight="1">
      <c r="B143" s="1980"/>
      <c r="C143" s="2017"/>
      <c r="D143" s="2018"/>
      <c r="E143" s="2018"/>
      <c r="F143" s="2018"/>
      <c r="G143" s="2018"/>
      <c r="H143" s="2018"/>
      <c r="I143" s="2101"/>
    </row>
    <row r="144" spans="2:9" ht="14.25" customHeight="1">
      <c r="B144" s="1980"/>
      <c r="C144" s="2017"/>
      <c r="D144" s="2018"/>
      <c r="E144" s="2018"/>
      <c r="F144" s="2018"/>
      <c r="G144" s="2018"/>
      <c r="H144" s="2018"/>
      <c r="I144" s="2101"/>
    </row>
    <row r="145" spans="2:9" ht="14.25" customHeight="1">
      <c r="B145" s="2000"/>
      <c r="C145" s="2019"/>
      <c r="D145" s="2020"/>
      <c r="E145" s="2020"/>
      <c r="F145" s="2020"/>
      <c r="G145" s="2020"/>
      <c r="H145" s="2020"/>
      <c r="I145" s="2102"/>
    </row>
    <row r="146" spans="2:9" ht="14.25" customHeight="1">
      <c r="B146" s="1980" t="s">
        <v>1669</v>
      </c>
      <c r="C146" s="2006" t="s">
        <v>2504</v>
      </c>
      <c r="D146" s="2016"/>
      <c r="E146" s="2016"/>
      <c r="F146" s="2016"/>
      <c r="G146" s="2016"/>
      <c r="H146" s="2016"/>
      <c r="I146" s="2100"/>
    </row>
    <row r="147" spans="2:9" ht="192.75" customHeight="1">
      <c r="B147" s="1980"/>
      <c r="C147" s="2017"/>
      <c r="D147" s="2018"/>
      <c r="E147" s="2018"/>
      <c r="F147" s="2018"/>
      <c r="G147" s="2018"/>
      <c r="H147" s="2018"/>
      <c r="I147" s="2101"/>
    </row>
    <row r="148" spans="2:9" ht="14.25" customHeight="1">
      <c r="B148" s="1980"/>
      <c r="C148" s="2017"/>
      <c r="D148" s="2018"/>
      <c r="E148" s="2018"/>
      <c r="F148" s="2018"/>
      <c r="G148" s="2018"/>
      <c r="H148" s="2018"/>
      <c r="I148" s="2101"/>
    </row>
    <row r="149" spans="2:9" ht="14.25" customHeight="1">
      <c r="B149" s="1980"/>
      <c r="C149" s="2017"/>
      <c r="D149" s="2018"/>
      <c r="E149" s="2018"/>
      <c r="F149" s="2018"/>
      <c r="G149" s="2018"/>
      <c r="H149" s="2018"/>
      <c r="I149" s="2101"/>
    </row>
    <row r="150" spans="2:9" ht="14.25" customHeight="1">
      <c r="B150" s="1980"/>
      <c r="C150" s="2017"/>
      <c r="D150" s="2018"/>
      <c r="E150" s="2018"/>
      <c r="F150" s="2018"/>
      <c r="G150" s="2018"/>
      <c r="H150" s="2018"/>
      <c r="I150" s="2101"/>
    </row>
    <row r="151" spans="2:9" ht="14.25" customHeight="1">
      <c r="B151" s="1980"/>
      <c r="C151" s="2017"/>
      <c r="D151" s="2018"/>
      <c r="E151" s="2018"/>
      <c r="F151" s="2018"/>
      <c r="G151" s="2018"/>
      <c r="H151" s="2018"/>
      <c r="I151" s="2101"/>
    </row>
    <row r="152" spans="2:9" ht="14.25" customHeight="1">
      <c r="B152" s="1980"/>
      <c r="C152" s="2017"/>
      <c r="D152" s="2018"/>
      <c r="E152" s="2018"/>
      <c r="F152" s="2018"/>
      <c r="G152" s="2018"/>
      <c r="H152" s="2018"/>
      <c r="I152" s="2101"/>
    </row>
    <row r="153" spans="2:9" ht="14.25" customHeight="1">
      <c r="B153" s="2000"/>
      <c r="C153" s="2019"/>
      <c r="D153" s="2020"/>
      <c r="E153" s="2020"/>
      <c r="F153" s="2020"/>
      <c r="G153" s="2020"/>
      <c r="H153" s="2020"/>
      <c r="I153" s="2102"/>
    </row>
    <row r="154" spans="2:9" ht="268.5" customHeight="1">
      <c r="B154" s="1980" t="s">
        <v>1693</v>
      </c>
      <c r="C154" s="2029" t="s">
        <v>2505</v>
      </c>
      <c r="D154" s="2030"/>
      <c r="E154" s="2030"/>
      <c r="F154" s="2030"/>
      <c r="G154" s="2030"/>
      <c r="H154" s="2030"/>
      <c r="I154" s="2133"/>
    </row>
    <row r="155" spans="2:9" ht="130.5" customHeight="1">
      <c r="B155" s="1980"/>
      <c r="C155" s="2031"/>
      <c r="D155" s="2032"/>
      <c r="E155" s="2032"/>
      <c r="F155" s="2032"/>
      <c r="G155" s="2032"/>
      <c r="H155" s="2032"/>
      <c r="I155" s="2134"/>
    </row>
    <row r="156" spans="2:9" ht="153" customHeight="1">
      <c r="B156" s="1980"/>
      <c r="C156" s="2031"/>
      <c r="D156" s="2032"/>
      <c r="E156" s="2032"/>
      <c r="F156" s="2032"/>
      <c r="G156" s="2032"/>
      <c r="H156" s="2032"/>
      <c r="I156" s="2134"/>
    </row>
    <row r="157" spans="2:9" ht="315" customHeight="1">
      <c r="B157" s="1980"/>
      <c r="C157" s="2031"/>
      <c r="D157" s="2032"/>
      <c r="E157" s="2032"/>
      <c r="F157" s="2032"/>
      <c r="G157" s="2032"/>
      <c r="H157" s="2032"/>
      <c r="I157" s="2134"/>
    </row>
    <row r="158" spans="2:9" ht="14.25" customHeight="1">
      <c r="B158" s="1980"/>
      <c r="C158" s="2031"/>
      <c r="D158" s="2032"/>
      <c r="E158" s="2032"/>
      <c r="F158" s="2032"/>
      <c r="G158" s="2032"/>
      <c r="H158" s="2032"/>
      <c r="I158" s="2134"/>
    </row>
    <row r="159" spans="2:9" ht="14.25" customHeight="1">
      <c r="B159" s="1980"/>
      <c r="C159" s="2031"/>
      <c r="D159" s="2032"/>
      <c r="E159" s="2032"/>
      <c r="F159" s="2032"/>
      <c r="G159" s="2032"/>
      <c r="H159" s="2032"/>
      <c r="I159" s="2134"/>
    </row>
    <row r="160" spans="2:9" ht="14.25" customHeight="1">
      <c r="B160" s="1980"/>
      <c r="C160" s="2031"/>
      <c r="D160" s="2032"/>
      <c r="E160" s="2032"/>
      <c r="F160" s="2032"/>
      <c r="G160" s="2032"/>
      <c r="H160" s="2032"/>
      <c r="I160" s="2134"/>
    </row>
    <row r="161" spans="2:9" ht="14.25" customHeight="1">
      <c r="B161" s="1980"/>
      <c r="C161" s="2031"/>
      <c r="D161" s="2032"/>
      <c r="E161" s="2032"/>
      <c r="F161" s="2032"/>
      <c r="G161" s="2032"/>
      <c r="H161" s="2032"/>
      <c r="I161" s="2134"/>
    </row>
    <row r="162" spans="2:9" ht="14.25" customHeight="1">
      <c r="B162" s="1980"/>
      <c r="C162" s="2031"/>
      <c r="D162" s="2032"/>
      <c r="E162" s="2032"/>
      <c r="F162" s="2032"/>
      <c r="G162" s="2032"/>
      <c r="H162" s="2032"/>
      <c r="I162" s="2134"/>
    </row>
    <row r="163" spans="2:9" s="120" customFormat="1" ht="16.5" customHeight="1">
      <c r="B163" s="2000"/>
      <c r="C163" s="2033"/>
      <c r="D163" s="2034"/>
      <c r="E163" s="2034"/>
      <c r="F163" s="2034"/>
      <c r="G163" s="2034"/>
      <c r="H163" s="2034"/>
      <c r="I163" s="2135"/>
    </row>
    <row r="164" spans="2:9" ht="19.5" customHeight="1">
      <c r="B164" s="871" t="s">
        <v>1749</v>
      </c>
      <c r="C164" s="820"/>
      <c r="D164" s="820"/>
      <c r="E164" s="820"/>
      <c r="F164" s="820"/>
      <c r="G164" s="821"/>
      <c r="H164" s="821"/>
      <c r="I164" s="822"/>
    </row>
    <row r="165" spans="2:9" ht="22.5" customHeight="1">
      <c r="B165" s="1993" t="s">
        <v>1634</v>
      </c>
      <c r="C165" s="1643"/>
      <c r="D165" s="1610"/>
      <c r="E165" s="1610"/>
      <c r="F165" s="1610"/>
      <c r="G165" s="1610"/>
      <c r="H165" s="1610"/>
      <c r="I165" s="1629"/>
    </row>
    <row r="166" spans="2:9" ht="22.5" customHeight="1">
      <c r="B166" s="1980"/>
      <c r="C166" s="1502" t="s">
        <v>2382</v>
      </c>
      <c r="D166" s="1502"/>
      <c r="E166" s="1502"/>
      <c r="F166" s="1502"/>
      <c r="G166" s="1502"/>
      <c r="H166" s="1502"/>
      <c r="I166" s="1630"/>
    </row>
    <row r="167" spans="2:9" ht="22.5" customHeight="1">
      <c r="B167" s="1980"/>
      <c r="C167" s="1502" t="s">
        <v>2419</v>
      </c>
      <c r="D167" s="1502"/>
      <c r="E167" s="1502"/>
      <c r="F167" s="1502"/>
      <c r="G167" s="1502"/>
      <c r="H167" s="1502"/>
      <c r="I167" s="1630"/>
    </row>
    <row r="168" spans="2:9" ht="22.5" customHeight="1">
      <c r="B168" s="1980"/>
      <c r="C168" s="1558" t="s">
        <v>2420</v>
      </c>
      <c r="D168" s="1502"/>
      <c r="E168" s="1502"/>
      <c r="F168" s="1502"/>
      <c r="G168" s="1502"/>
      <c r="H168" s="1502"/>
      <c r="I168" s="1630"/>
    </row>
    <row r="169" spans="2:9" ht="22.5" customHeight="1">
      <c r="B169" s="1980"/>
      <c r="C169" s="1502"/>
      <c r="D169" s="1502"/>
      <c r="E169" s="1502"/>
      <c r="F169" s="1502"/>
      <c r="G169" s="1502"/>
      <c r="H169" s="1502"/>
      <c r="I169" s="1630"/>
    </row>
    <row r="170" spans="2:9" ht="22.5" customHeight="1">
      <c r="B170" s="2000"/>
      <c r="C170" s="1503"/>
      <c r="D170" s="1503"/>
      <c r="E170" s="1503"/>
      <c r="F170" s="1503"/>
      <c r="G170" s="1503"/>
      <c r="H170" s="1503"/>
      <c r="I170" s="1631"/>
    </row>
    <row r="171" spans="2:9" ht="22.5" customHeight="1">
      <c r="B171" s="1993" t="s">
        <v>1717</v>
      </c>
      <c r="C171" s="1502"/>
      <c r="D171" s="1552"/>
      <c r="E171" s="1552"/>
      <c r="F171" s="1552"/>
      <c r="G171" s="1552"/>
      <c r="H171" s="1552"/>
      <c r="I171" s="1644"/>
    </row>
    <row r="172" spans="2:9" ht="22.5" customHeight="1">
      <c r="B172" s="1980"/>
      <c r="C172" s="1502" t="s">
        <v>2421</v>
      </c>
      <c r="D172" s="1553"/>
      <c r="E172" s="1553"/>
      <c r="F172" s="1553"/>
      <c r="G172" s="1553"/>
      <c r="H172" s="1553"/>
      <c r="I172" s="1645"/>
    </row>
    <row r="173" spans="2:9" ht="22.5" customHeight="1">
      <c r="B173" s="1980"/>
      <c r="C173" s="1502"/>
      <c r="D173" s="1553"/>
      <c r="E173" s="1553"/>
      <c r="F173" s="1553"/>
      <c r="G173" s="1553"/>
      <c r="H173" s="1553"/>
      <c r="I173" s="1645"/>
    </row>
    <row r="174" spans="2:9" ht="22.5" customHeight="1">
      <c r="B174" s="1980"/>
      <c r="C174" s="1558"/>
      <c r="D174" s="1553"/>
      <c r="E174" s="1553"/>
      <c r="F174" s="1553"/>
      <c r="G174" s="1553"/>
      <c r="H174" s="1553"/>
      <c r="I174" s="1645"/>
    </row>
    <row r="175" spans="2:9" ht="22.5" customHeight="1">
      <c r="B175" s="2000"/>
      <c r="C175" s="1502"/>
      <c r="D175" s="1554"/>
      <c r="E175" s="1554"/>
      <c r="F175" s="1554"/>
      <c r="G175" s="1554"/>
      <c r="H175" s="1554"/>
      <c r="I175" s="1646"/>
    </row>
    <row r="176" spans="2:9" ht="22.5" customHeight="1">
      <c r="B176" s="2056" t="s">
        <v>1721</v>
      </c>
      <c r="C176" s="1643"/>
      <c r="D176" s="1647"/>
      <c r="E176" s="1647"/>
      <c r="F176" s="1647"/>
      <c r="G176" s="1647"/>
      <c r="H176" s="1647"/>
      <c r="I176" s="1500"/>
    </row>
    <row r="177" spans="2:9" ht="22.5" customHeight="1">
      <c r="B177" s="2001"/>
      <c r="C177" s="1502" t="s">
        <v>2422</v>
      </c>
      <c r="D177" s="1648"/>
      <c r="E177" s="1648"/>
      <c r="F177" s="1648"/>
      <c r="G177" s="1648"/>
      <c r="H177" s="1648"/>
      <c r="I177" s="121"/>
    </row>
    <row r="178" spans="2:9" ht="22.5" customHeight="1">
      <c r="B178" s="2001"/>
      <c r="C178" s="1558" t="s">
        <v>2423</v>
      </c>
      <c r="D178" s="1648"/>
      <c r="E178" s="1648"/>
      <c r="F178" s="1648"/>
      <c r="G178" s="1648"/>
      <c r="H178" s="1648"/>
      <c r="I178" s="121"/>
    </row>
    <row r="179" spans="2:9" ht="22.5" customHeight="1">
      <c r="B179" s="2001"/>
      <c r="C179" s="1502" t="s">
        <v>2424</v>
      </c>
      <c r="D179" s="1648"/>
      <c r="E179" s="1648"/>
      <c r="F179" s="1648"/>
      <c r="G179" s="1648"/>
      <c r="H179" s="1648"/>
      <c r="I179" s="121"/>
    </row>
    <row r="180" spans="2:9" ht="22.5" customHeight="1">
      <c r="B180" s="2002"/>
      <c r="C180" s="1649"/>
      <c r="D180" s="1650"/>
      <c r="E180" s="1650"/>
      <c r="F180" s="1650"/>
      <c r="G180" s="1650"/>
      <c r="H180" s="1650"/>
      <c r="I180" s="1092"/>
    </row>
    <row r="181" spans="2:9" ht="22.5" customHeight="1">
      <c r="B181" s="2044" t="s">
        <v>1743</v>
      </c>
      <c r="C181" s="1643"/>
      <c r="D181" s="1651"/>
      <c r="E181" s="1651"/>
      <c r="F181" s="1651"/>
      <c r="G181" s="1651"/>
      <c r="H181" s="1651"/>
      <c r="I181" s="1652"/>
    </row>
    <row r="182" spans="2:9" ht="22.5" customHeight="1">
      <c r="B182" s="2044"/>
      <c r="C182" s="1653"/>
      <c r="D182" s="1654"/>
      <c r="E182" s="1654"/>
      <c r="F182" s="1654"/>
      <c r="G182" s="1654"/>
      <c r="H182" s="1654"/>
      <c r="I182" s="1655"/>
    </row>
    <row r="183" spans="2:9" ht="22.5" customHeight="1">
      <c r="B183" s="2045"/>
      <c r="C183" s="1653"/>
      <c r="D183" s="1654"/>
      <c r="E183" s="1654"/>
      <c r="F183" s="1654"/>
      <c r="G183" s="1654"/>
      <c r="H183" s="1654"/>
      <c r="I183" s="1655"/>
    </row>
    <row r="184" spans="2:9" ht="22.5" customHeight="1">
      <c r="B184" s="2046"/>
      <c r="C184" s="1656"/>
      <c r="D184" s="1657"/>
      <c r="E184" s="1657"/>
      <c r="F184" s="1657"/>
      <c r="G184" s="1657"/>
      <c r="H184" s="1657"/>
      <c r="I184" s="1658"/>
    </row>
    <row r="185" spans="2:9" ht="22.5" customHeight="1">
      <c r="B185" s="1993" t="s">
        <v>1635</v>
      </c>
      <c r="C185" s="1502"/>
      <c r="D185" s="1610"/>
      <c r="E185" s="1610"/>
      <c r="F185" s="1610"/>
      <c r="G185" s="1610"/>
      <c r="H185" s="1610"/>
      <c r="I185" s="1629"/>
    </row>
    <row r="186" spans="2:9" ht="22.5" customHeight="1">
      <c r="B186" s="1980"/>
      <c r="C186" s="1502" t="s">
        <v>2337</v>
      </c>
      <c r="D186" s="1502"/>
      <c r="E186" s="1502"/>
      <c r="F186" s="1502"/>
      <c r="G186" s="1502"/>
      <c r="H186" s="1502"/>
      <c r="I186" s="1630"/>
    </row>
    <row r="187" spans="2:9" ht="22.5" customHeight="1">
      <c r="B187" s="1980"/>
      <c r="C187" s="1558" t="s">
        <v>2425</v>
      </c>
      <c r="D187" s="1502"/>
      <c r="E187" s="1502"/>
      <c r="F187" s="1502"/>
      <c r="G187" s="1502"/>
      <c r="H187" s="1502"/>
      <c r="I187" s="1630"/>
    </row>
    <row r="188" spans="2:9" ht="22.5" customHeight="1">
      <c r="B188" s="1980"/>
      <c r="C188" s="1502" t="s">
        <v>2426</v>
      </c>
      <c r="D188" s="1502"/>
      <c r="E188" s="1502"/>
      <c r="F188" s="1502"/>
      <c r="G188" s="1502"/>
      <c r="H188" s="1502"/>
      <c r="I188" s="1630"/>
    </row>
    <row r="189" spans="2:9" ht="22.5" customHeight="1">
      <c r="B189" s="1980"/>
      <c r="C189" s="1502" t="s">
        <v>2427</v>
      </c>
      <c r="D189" s="1502"/>
      <c r="E189" s="1502"/>
      <c r="F189" s="1502"/>
      <c r="G189" s="1502"/>
      <c r="H189" s="1502"/>
      <c r="I189" s="1630"/>
    </row>
    <row r="190" spans="2:9" ht="22.5" customHeight="1">
      <c r="B190" s="1980"/>
      <c r="C190" s="1502" t="s">
        <v>2341</v>
      </c>
      <c r="D190" s="1502"/>
      <c r="E190" s="1502"/>
      <c r="F190" s="1502"/>
      <c r="G190" s="1502"/>
      <c r="H190" s="1502"/>
      <c r="I190" s="1630"/>
    </row>
    <row r="191" spans="2:9" ht="22.5" customHeight="1">
      <c r="B191" s="1980"/>
      <c r="C191" s="1611"/>
      <c r="D191" s="1502"/>
      <c r="E191" s="1502"/>
      <c r="F191" s="1502"/>
      <c r="G191" s="1502"/>
      <c r="H191" s="1502"/>
      <c r="I191" s="1630"/>
    </row>
    <row r="192" spans="2:9" ht="22.5" customHeight="1">
      <c r="B192" s="2000"/>
      <c r="C192" s="1612"/>
      <c r="D192" s="1503"/>
      <c r="E192" s="1503"/>
      <c r="F192" s="1503"/>
      <c r="G192" s="1503"/>
      <c r="H192" s="1503"/>
      <c r="I192" s="1631"/>
    </row>
    <row r="193" spans="2:9" ht="22.5" customHeight="1">
      <c r="B193" s="1992" t="s">
        <v>1669</v>
      </c>
      <c r="C193" s="1502" t="s">
        <v>1692</v>
      </c>
      <c r="D193" s="1659"/>
      <c r="E193" s="1659"/>
      <c r="F193" s="1659"/>
      <c r="G193" s="1659"/>
      <c r="H193" s="1659"/>
      <c r="I193" s="1660"/>
    </row>
    <row r="194" spans="2:9" ht="22.5" customHeight="1">
      <c r="B194" s="1992"/>
      <c r="C194" s="1502" t="s">
        <v>2428</v>
      </c>
      <c r="D194" s="1584"/>
      <c r="E194" s="1584"/>
      <c r="F194" s="1584"/>
      <c r="G194" s="1584"/>
      <c r="H194" s="1584"/>
      <c r="I194" s="1661"/>
    </row>
    <row r="195" spans="2:9" ht="22.5" customHeight="1">
      <c r="B195" s="1992"/>
      <c r="C195" s="1502" t="s">
        <v>2393</v>
      </c>
      <c r="D195" s="1584"/>
      <c r="E195" s="1584"/>
      <c r="F195" s="1584"/>
      <c r="G195" s="1584"/>
      <c r="H195" s="1584"/>
      <c r="I195" s="1661"/>
    </row>
    <row r="196" spans="2:9" ht="22.5" customHeight="1">
      <c r="B196" s="1992"/>
      <c r="C196" s="1502" t="s">
        <v>2258</v>
      </c>
      <c r="D196" s="1584"/>
      <c r="E196" s="1584"/>
      <c r="F196" s="1584"/>
      <c r="G196" s="1584"/>
      <c r="H196" s="1584"/>
      <c r="I196" s="1661"/>
    </row>
    <row r="197" spans="2:9" ht="22.5" customHeight="1">
      <c r="B197" s="1992"/>
      <c r="C197" s="1502" t="s">
        <v>2344</v>
      </c>
      <c r="D197" s="1584"/>
      <c r="E197" s="1584"/>
      <c r="F197" s="1584"/>
      <c r="G197" s="1584"/>
      <c r="H197" s="1584"/>
      <c r="I197" s="1661"/>
    </row>
    <row r="198" spans="2:9" ht="22.5" customHeight="1">
      <c r="B198" s="1992"/>
      <c r="C198" s="1502" t="s">
        <v>2394</v>
      </c>
      <c r="D198" s="1584"/>
      <c r="E198" s="1584"/>
      <c r="F198" s="1584"/>
      <c r="G198" s="1584"/>
      <c r="H198" s="1584"/>
      <c r="I198" s="1661"/>
    </row>
    <row r="199" spans="2:9" ht="22.5" customHeight="1">
      <c r="B199" s="1992"/>
      <c r="C199" s="1502" t="s">
        <v>2429</v>
      </c>
      <c r="D199" s="1584"/>
      <c r="E199" s="1584"/>
      <c r="F199" s="1584"/>
      <c r="G199" s="1584"/>
      <c r="H199" s="1584"/>
      <c r="I199" s="1661"/>
    </row>
    <row r="200" spans="2:9" ht="22.5" customHeight="1">
      <c r="B200" s="1992"/>
      <c r="C200" s="1502" t="s">
        <v>2262</v>
      </c>
      <c r="D200" s="1584"/>
      <c r="E200" s="1584"/>
      <c r="F200" s="1584"/>
      <c r="G200" s="1584"/>
      <c r="H200" s="1584"/>
      <c r="I200" s="1661"/>
    </row>
    <row r="201" spans="2:9" ht="22.5" customHeight="1">
      <c r="B201" s="1992"/>
      <c r="C201" s="1503"/>
      <c r="D201" s="1662"/>
      <c r="E201" s="1662"/>
      <c r="F201" s="1662"/>
      <c r="G201" s="1662"/>
      <c r="H201" s="1662"/>
      <c r="I201" s="1663"/>
    </row>
    <row r="202" spans="2:9" ht="22.5" customHeight="1">
      <c r="B202" s="1980" t="s">
        <v>1652</v>
      </c>
      <c r="C202" s="1502" t="s">
        <v>2430</v>
      </c>
      <c r="D202" s="1502"/>
      <c r="E202" s="1502"/>
      <c r="F202" s="1502"/>
      <c r="G202" s="1502"/>
      <c r="H202" s="1502"/>
      <c r="I202" s="1630"/>
    </row>
    <row r="203" spans="2:9" ht="22.5" customHeight="1">
      <c r="B203" s="1980"/>
      <c r="C203" s="1502" t="s">
        <v>1792</v>
      </c>
      <c r="D203" s="1502"/>
      <c r="E203" s="1502"/>
      <c r="F203" s="1502"/>
      <c r="G203" s="1502"/>
      <c r="H203" s="1502"/>
      <c r="I203" s="1630"/>
    </row>
    <row r="204" spans="2:9" ht="22.5" customHeight="1">
      <c r="B204" s="1980"/>
      <c r="C204" s="1502" t="s">
        <v>1793</v>
      </c>
      <c r="D204" s="1502"/>
      <c r="E204" s="1502"/>
      <c r="F204" s="1502"/>
      <c r="G204" s="1502"/>
      <c r="H204" s="1502"/>
      <c r="I204" s="1630"/>
    </row>
    <row r="205" spans="2:9" ht="22.5" customHeight="1">
      <c r="B205" s="1980"/>
      <c r="C205" s="1502" t="s">
        <v>1939</v>
      </c>
      <c r="D205" s="1502"/>
      <c r="E205" s="1502"/>
      <c r="F205" s="1502"/>
      <c r="G205" s="1502"/>
      <c r="H205" s="1502"/>
      <c r="I205" s="1630"/>
    </row>
    <row r="206" spans="2:9" ht="22.5" customHeight="1">
      <c r="B206" s="1980"/>
      <c r="C206" s="1502" t="s">
        <v>2431</v>
      </c>
      <c r="D206" s="1502"/>
      <c r="E206" s="1502"/>
      <c r="F206" s="1502"/>
      <c r="G206" s="1502"/>
      <c r="H206" s="1502"/>
      <c r="I206" s="1630"/>
    </row>
    <row r="207" spans="2:9" ht="22.5" customHeight="1">
      <c r="B207" s="1980"/>
      <c r="C207" s="1502" t="s">
        <v>2432</v>
      </c>
      <c r="D207" s="1502"/>
      <c r="E207" s="1502"/>
      <c r="F207" s="1502"/>
      <c r="G207" s="1502"/>
      <c r="H207" s="1502"/>
      <c r="I207" s="1630"/>
    </row>
    <row r="208" spans="2:9" ht="22.5" customHeight="1">
      <c r="B208" s="1980"/>
      <c r="C208" s="1502" t="s">
        <v>2433</v>
      </c>
      <c r="D208" s="1502"/>
      <c r="E208" s="1502"/>
      <c r="F208" s="1502"/>
      <c r="G208" s="1502"/>
      <c r="H208" s="1502"/>
      <c r="I208" s="1630"/>
    </row>
    <row r="209" spans="2:9" ht="22.5" customHeight="1">
      <c r="B209" s="1980"/>
      <c r="C209" s="1502" t="s">
        <v>2434</v>
      </c>
      <c r="D209" s="1502"/>
      <c r="E209" s="1502"/>
      <c r="F209" s="1502"/>
      <c r="G209" s="1502"/>
      <c r="H209" s="1502"/>
      <c r="I209" s="1630"/>
    </row>
    <row r="210" spans="2:9" ht="22.5" customHeight="1">
      <c r="B210" s="1980"/>
      <c r="C210" s="1502" t="s">
        <v>2435</v>
      </c>
      <c r="D210" s="1502"/>
      <c r="E210" s="1502"/>
      <c r="F210" s="1502"/>
      <c r="G210" s="1502"/>
      <c r="H210" s="1502"/>
      <c r="I210" s="1630"/>
    </row>
    <row r="211" spans="2:9" ht="22.5" customHeight="1">
      <c r="B211" s="2000"/>
      <c r="C211" s="1576" t="s">
        <v>2436</v>
      </c>
      <c r="D211" s="1503"/>
      <c r="E211" s="1503"/>
      <c r="F211" s="1503"/>
      <c r="G211" s="1503"/>
      <c r="H211" s="1503"/>
      <c r="I211" s="1631"/>
    </row>
    <row r="212" spans="2:9" ht="22.5" customHeight="1">
      <c r="B212" s="1980" t="s">
        <v>1693</v>
      </c>
      <c r="C212" s="1093" t="s">
        <v>2366</v>
      </c>
      <c r="D212" s="1664"/>
      <c r="E212" s="1664"/>
      <c r="F212" s="1664"/>
      <c r="G212" s="1664"/>
      <c r="H212" s="1664"/>
      <c r="I212" s="101"/>
    </row>
    <row r="213" spans="2:9" ht="22.5" customHeight="1">
      <c r="B213" s="1980"/>
      <c r="C213" s="1093" t="s">
        <v>2367</v>
      </c>
      <c r="I213" s="1665"/>
    </row>
    <row r="214" spans="2:9" ht="22.5" customHeight="1">
      <c r="B214" s="1980"/>
      <c r="C214" s="1093" t="s">
        <v>2401</v>
      </c>
      <c r="I214" s="1665"/>
    </row>
    <row r="215" spans="2:9" ht="22.5" customHeight="1">
      <c r="B215" s="1980"/>
      <c r="C215" s="1093" t="s">
        <v>2410</v>
      </c>
      <c r="I215" s="1665"/>
    </row>
    <row r="216" spans="2:9" ht="22.5" customHeight="1">
      <c r="B216" s="1980"/>
      <c r="C216" s="1502" t="s">
        <v>2437</v>
      </c>
      <c r="I216" s="1665"/>
    </row>
    <row r="217" spans="2:9" ht="22.5" customHeight="1">
      <c r="B217" s="1980"/>
      <c r="C217" s="1502" t="s">
        <v>2438</v>
      </c>
      <c r="I217" s="1665"/>
    </row>
    <row r="218" spans="2:9" ht="22.5" customHeight="1">
      <c r="B218" s="1980"/>
      <c r="C218" s="1502" t="s">
        <v>2439</v>
      </c>
      <c r="I218" s="1665"/>
    </row>
    <row r="219" spans="2:9" ht="22.5" customHeight="1">
      <c r="B219" s="1980"/>
      <c r="C219" s="1502" t="s">
        <v>2440</v>
      </c>
      <c r="I219" s="1665"/>
    </row>
    <row r="220" spans="2:9" ht="22.5" customHeight="1">
      <c r="B220" s="1980"/>
      <c r="C220" s="1093" t="s">
        <v>2403</v>
      </c>
      <c r="I220" s="1665"/>
    </row>
    <row r="221" spans="2:9" ht="22.5" customHeight="1">
      <c r="B221" s="2000"/>
      <c r="C221" s="1575" t="s">
        <v>2404</v>
      </c>
      <c r="D221" s="1667"/>
      <c r="E221" s="1667"/>
      <c r="F221" s="1667"/>
      <c r="G221" s="1667"/>
      <c r="H221" s="1667"/>
      <c r="I221" s="1668"/>
    </row>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54">
    <mergeCell ref="B185:B192"/>
    <mergeCell ref="B193:B201"/>
    <mergeCell ref="B202:B211"/>
    <mergeCell ref="B212:B221"/>
    <mergeCell ref="B154:B163"/>
    <mergeCell ref="C154:I163"/>
    <mergeCell ref="B165:B170"/>
    <mergeCell ref="B171:B175"/>
    <mergeCell ref="B176:B180"/>
    <mergeCell ref="B181:B184"/>
    <mergeCell ref="C129:I135"/>
    <mergeCell ref="B133:B135"/>
    <mergeCell ref="B136:B145"/>
    <mergeCell ref="C136:I145"/>
    <mergeCell ref="B146:B153"/>
    <mergeCell ref="C146:I153"/>
    <mergeCell ref="B113:B119"/>
    <mergeCell ref="C113:H119"/>
    <mergeCell ref="B120:B125"/>
    <mergeCell ref="C120:H125"/>
    <mergeCell ref="B126:B128"/>
    <mergeCell ref="C126:I128"/>
    <mergeCell ref="B108:B112"/>
    <mergeCell ref="C108:H112"/>
    <mergeCell ref="B74:B76"/>
    <mergeCell ref="B77:B83"/>
    <mergeCell ref="C77:I82"/>
    <mergeCell ref="B84:B90"/>
    <mergeCell ref="C84:I90"/>
    <mergeCell ref="C91:I91"/>
    <mergeCell ref="B92:B97"/>
    <mergeCell ref="C92:I97"/>
    <mergeCell ref="B98:B106"/>
    <mergeCell ref="C98:I106"/>
    <mergeCell ref="B107:I107"/>
    <mergeCell ref="B54:B60"/>
    <mergeCell ref="C54:I59"/>
    <mergeCell ref="B61:B66"/>
    <mergeCell ref="C61:I66"/>
    <mergeCell ref="B67:B73"/>
    <mergeCell ref="C67:I73"/>
    <mergeCell ref="F15:H15"/>
    <mergeCell ref="F17:I17"/>
    <mergeCell ref="B23:B24"/>
    <mergeCell ref="C23:C24"/>
    <mergeCell ref="D23:D24"/>
    <mergeCell ref="E23:E24"/>
    <mergeCell ref="B1:I1"/>
    <mergeCell ref="B7:E7"/>
    <mergeCell ref="F7:I7"/>
    <mergeCell ref="B11:B12"/>
    <mergeCell ref="C11:C12"/>
    <mergeCell ref="D11:D12"/>
    <mergeCell ref="E11:E12"/>
  </mergeCells>
  <pageMargins left="0.7" right="0.7" top="0.75" bottom="0.75" header="0" footer="0"/>
  <pageSetup paperSize="9"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43E98-A887-4845-8F22-B668B99B3482}">
  <sheetPr codeName="Hoja205">
    <tabColor rgb="FFFFFF00"/>
    <pageSetUpPr fitToPage="1"/>
  </sheetPr>
  <dimension ref="B1:I1084"/>
  <sheetViews>
    <sheetView showGridLines="0" workbookViewId="0">
      <selection activeCell="G16" sqref="G16"/>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2506</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1637</v>
      </c>
      <c r="D8" s="141" t="s">
        <v>1637</v>
      </c>
      <c r="E8" s="141" t="s">
        <v>1637</v>
      </c>
      <c r="F8" s="13" t="s">
        <v>1638</v>
      </c>
      <c r="G8" s="8"/>
      <c r="H8" s="9"/>
      <c r="I8" s="9"/>
    </row>
    <row r="9" spans="2:9" ht="14.25" customHeight="1">
      <c r="B9" s="6" t="s">
        <v>1639</v>
      </c>
      <c r="C9" s="137" t="s">
        <v>2483</v>
      </c>
      <c r="D9" s="137" t="s">
        <v>2360</v>
      </c>
      <c r="E9" s="137" t="s">
        <v>2360</v>
      </c>
      <c r="F9" s="13" t="s">
        <v>1642</v>
      </c>
      <c r="G9" s="96">
        <v>0</v>
      </c>
      <c r="H9" s="96">
        <v>0</v>
      </c>
      <c r="I9" s="96">
        <v>0</v>
      </c>
    </row>
    <row r="10" spans="2:9" ht="14.25" customHeight="1">
      <c r="B10" s="10" t="s">
        <v>56</v>
      </c>
      <c r="C10" s="142"/>
      <c r="D10" s="142"/>
      <c r="E10" s="142"/>
      <c r="F10" s="13" t="s">
        <v>1643</v>
      </c>
      <c r="G10" s="1465">
        <v>0.38</v>
      </c>
      <c r="H10" s="1465">
        <v>0.46</v>
      </c>
      <c r="I10" s="1465">
        <v>0.38</v>
      </c>
    </row>
    <row r="11" spans="2:9" ht="14.25" customHeight="1">
      <c r="B11" s="1976" t="s">
        <v>1644</v>
      </c>
      <c r="C11" s="1977">
        <v>0</v>
      </c>
      <c r="D11" s="1977">
        <v>0</v>
      </c>
      <c r="E11" s="1977">
        <v>0</v>
      </c>
      <c r="F11" s="6" t="s">
        <v>1645</v>
      </c>
      <c r="G11" s="1465">
        <v>0.5</v>
      </c>
      <c r="H11" s="1465">
        <v>0.35</v>
      </c>
      <c r="I11" s="1465">
        <v>0.34</v>
      </c>
    </row>
    <row r="12" spans="2:9" ht="14.25" customHeight="1">
      <c r="B12" s="1976"/>
      <c r="C12" s="1977"/>
      <c r="D12" s="1977"/>
      <c r="E12" s="1977"/>
      <c r="F12" s="6" t="s">
        <v>1646</v>
      </c>
      <c r="G12" s="691">
        <v>8.5</v>
      </c>
      <c r="H12" s="691">
        <v>8.5</v>
      </c>
      <c r="I12" s="691"/>
    </row>
    <row r="13" spans="2:9" ht="14.25" customHeight="1">
      <c r="B13" s="6" t="s">
        <v>1647</v>
      </c>
      <c r="C13" s="8"/>
      <c r="D13" s="8"/>
      <c r="E13" s="8"/>
      <c r="F13" s="6" t="s">
        <v>1648</v>
      </c>
      <c r="G13" s="691">
        <v>62.9</v>
      </c>
      <c r="H13" s="691">
        <v>63.4</v>
      </c>
      <c r="I13" s="691"/>
    </row>
    <row r="14" spans="2:9" ht="14.25" customHeight="1">
      <c r="B14" s="7">
        <v>1</v>
      </c>
      <c r="C14" s="7">
        <v>2</v>
      </c>
      <c r="D14" s="7">
        <v>1</v>
      </c>
      <c r="E14" s="7">
        <v>1</v>
      </c>
      <c r="F14" s="6" t="s">
        <v>1649</v>
      </c>
      <c r="G14" s="138">
        <v>1.42E-3</v>
      </c>
      <c r="H14" s="138">
        <v>1.75E-3</v>
      </c>
      <c r="I14" s="138"/>
    </row>
    <row r="15" spans="2:9" ht="14.25" customHeight="1">
      <c r="B15" s="7">
        <v>2</v>
      </c>
      <c r="C15" s="7">
        <v>1</v>
      </c>
      <c r="D15" s="7">
        <v>1</v>
      </c>
      <c r="E15" s="7">
        <v>1</v>
      </c>
      <c r="F15" s="1990" t="s">
        <v>1650</v>
      </c>
      <c r="G15" s="1990"/>
      <c r="H15" s="1990"/>
      <c r="I15" s="12">
        <f>+G16+H16+I16</f>
        <v>7259</v>
      </c>
    </row>
    <row r="16" spans="2:9" ht="14.25" customHeight="1">
      <c r="B16" s="7">
        <v>3</v>
      </c>
      <c r="C16" s="7">
        <v>2</v>
      </c>
      <c r="D16" s="7">
        <v>2</v>
      </c>
      <c r="E16" s="7">
        <v>1</v>
      </c>
      <c r="F16" s="4" t="s">
        <v>1651</v>
      </c>
      <c r="G16" s="14">
        <v>7259</v>
      </c>
      <c r="H16" s="14"/>
      <c r="I16" s="11"/>
    </row>
    <row r="17" spans="2:9" ht="14.25" customHeight="1">
      <c r="B17" s="7">
        <v>4</v>
      </c>
      <c r="C17" s="7">
        <v>2</v>
      </c>
      <c r="D17" s="7">
        <v>2</v>
      </c>
      <c r="E17" s="7">
        <v>1</v>
      </c>
      <c r="F17" s="1975" t="s">
        <v>703</v>
      </c>
      <c r="G17" s="1975"/>
      <c r="H17" s="1975"/>
      <c r="I17" s="1975"/>
    </row>
    <row r="18" spans="2:9" ht="14.25" customHeight="1">
      <c r="B18" s="7">
        <v>5</v>
      </c>
      <c r="C18" s="7">
        <v>2</v>
      </c>
      <c r="D18" s="7">
        <v>2</v>
      </c>
      <c r="E18" s="7">
        <v>2</v>
      </c>
      <c r="F18" s="6" t="s">
        <v>1653</v>
      </c>
      <c r="G18" s="691" t="s">
        <v>2484</v>
      </c>
      <c r="H18" s="691" t="s">
        <v>2507</v>
      </c>
      <c r="I18" s="97" t="s">
        <v>1759</v>
      </c>
    </row>
    <row r="19" spans="2:9" ht="14.25" customHeight="1">
      <c r="B19" s="7">
        <v>6</v>
      </c>
      <c r="C19" s="7">
        <v>2</v>
      </c>
      <c r="D19" s="7">
        <v>3</v>
      </c>
      <c r="E19" s="7">
        <v>3</v>
      </c>
      <c r="F19" s="6" t="s">
        <v>1657</v>
      </c>
      <c r="G19" s="691">
        <v>11</v>
      </c>
      <c r="H19" s="691">
        <v>11</v>
      </c>
      <c r="I19" s="691">
        <v>11</v>
      </c>
    </row>
    <row r="20" spans="2:9" ht="14.25" customHeight="1">
      <c r="B20" s="7">
        <v>7</v>
      </c>
      <c r="C20" s="7">
        <v>2</v>
      </c>
      <c r="D20" s="7">
        <v>1</v>
      </c>
      <c r="E20" s="7">
        <v>1</v>
      </c>
      <c r="F20" s="6" t="s">
        <v>1658</v>
      </c>
      <c r="G20" s="691">
        <v>12</v>
      </c>
      <c r="H20" s="691">
        <v>12</v>
      </c>
      <c r="I20" s="691">
        <v>12</v>
      </c>
    </row>
    <row r="21" spans="2:9" ht="14.25" customHeight="1">
      <c r="B21" s="7">
        <v>8</v>
      </c>
      <c r="C21" s="7">
        <v>2</v>
      </c>
      <c r="D21" s="7">
        <v>2</v>
      </c>
      <c r="E21" s="7">
        <v>2</v>
      </c>
      <c r="F21" s="6" t="s">
        <v>1659</v>
      </c>
      <c r="G21" s="691">
        <v>16</v>
      </c>
      <c r="H21" s="691">
        <v>16</v>
      </c>
      <c r="I21" s="691">
        <v>16</v>
      </c>
    </row>
    <row r="22" spans="2:9" ht="14.25" customHeight="1">
      <c r="B22" s="7">
        <v>9</v>
      </c>
      <c r="C22" s="7">
        <v>3</v>
      </c>
      <c r="D22" s="7">
        <v>2</v>
      </c>
      <c r="E22" s="7">
        <v>1</v>
      </c>
      <c r="F22" s="6" t="s">
        <v>1660</v>
      </c>
      <c r="G22" s="691">
        <v>6.87</v>
      </c>
      <c r="H22" s="691">
        <v>6.53</v>
      </c>
      <c r="I22" s="691">
        <v>6.49</v>
      </c>
    </row>
    <row r="23" spans="2:9" ht="20.25" customHeight="1">
      <c r="B23" s="1976" t="s">
        <v>476</v>
      </c>
      <c r="C23" s="1991" t="s">
        <v>1865</v>
      </c>
      <c r="D23" s="1991" t="s">
        <v>1865</v>
      </c>
      <c r="E23" s="1991" t="s">
        <v>1865</v>
      </c>
      <c r="F23" s="13" t="s">
        <v>1662</v>
      </c>
      <c r="G23" s="691">
        <v>625</v>
      </c>
      <c r="H23" s="691">
        <v>650</v>
      </c>
      <c r="I23" s="691">
        <v>710</v>
      </c>
    </row>
    <row r="24" spans="2:9" ht="14.25" customHeight="1">
      <c r="B24" s="1976"/>
      <c r="C24" s="1991"/>
      <c r="D24" s="1991"/>
      <c r="E24" s="1991"/>
      <c r="F24" s="6" t="s">
        <v>1663</v>
      </c>
      <c r="G24" s="691" t="s">
        <v>2508</v>
      </c>
      <c r="H24" s="691">
        <v>3.65</v>
      </c>
      <c r="I24" s="691">
        <v>5.47</v>
      </c>
    </row>
    <row r="25" spans="2:9" ht="27.75" customHeight="1">
      <c r="B25" s="7" t="s">
        <v>1664</v>
      </c>
      <c r="C25" s="823" t="s">
        <v>1665</v>
      </c>
      <c r="D25" s="823" t="s">
        <v>1665</v>
      </c>
      <c r="E25" s="823" t="s">
        <v>1665</v>
      </c>
      <c r="F25" s="6" t="s">
        <v>1666</v>
      </c>
      <c r="G25" s="691">
        <v>367</v>
      </c>
      <c r="H25" s="691">
        <v>360</v>
      </c>
      <c r="I25" s="691">
        <v>305</v>
      </c>
    </row>
    <row r="26" spans="2:9" ht="14.25" customHeight="1">
      <c r="B26" s="7"/>
      <c r="C26" s="824"/>
      <c r="D26" s="823"/>
      <c r="E26" s="7"/>
      <c r="F26" s="6" t="s">
        <v>1667</v>
      </c>
      <c r="G26" s="1466">
        <v>920</v>
      </c>
      <c r="H26" s="1466">
        <v>932</v>
      </c>
      <c r="I26" s="1466">
        <v>898</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2443</v>
      </c>
      <c r="D29" s="206" t="s">
        <v>2364</v>
      </c>
      <c r="E29" s="206" t="s">
        <v>2509</v>
      </c>
      <c r="F29" s="4" t="s">
        <v>1676</v>
      </c>
      <c r="G29" s="7" t="s">
        <v>1677</v>
      </c>
      <c r="H29" s="7" t="s">
        <v>1677</v>
      </c>
      <c r="I29" s="7" t="s">
        <v>1677</v>
      </c>
    </row>
    <row r="30" spans="2:9" ht="14.25" customHeight="1">
      <c r="B30" s="15" t="s">
        <v>1679</v>
      </c>
      <c r="C30" s="11" t="s">
        <v>2444</v>
      </c>
      <c r="D30" s="11" t="s">
        <v>2365</v>
      </c>
      <c r="E30" s="11" t="s">
        <v>2365</v>
      </c>
      <c r="F30" s="4" t="s">
        <v>1682</v>
      </c>
      <c r="G30" s="7">
        <v>107</v>
      </c>
      <c r="H30" s="7">
        <v>103</v>
      </c>
      <c r="I30" s="7">
        <v>110</v>
      </c>
    </row>
    <row r="31" spans="2:9" ht="14.25" customHeight="1">
      <c r="B31" s="15" t="s">
        <v>1683</v>
      </c>
      <c r="C31" s="6"/>
      <c r="D31" s="100"/>
      <c r="E31" s="100"/>
      <c r="F31" s="4" t="s">
        <v>1684</v>
      </c>
      <c r="G31" s="7">
        <v>2782</v>
      </c>
      <c r="H31" s="7">
        <v>2800</v>
      </c>
      <c r="I31" s="7">
        <v>2786</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1.9</v>
      </c>
      <c r="H33" s="7">
        <v>3</v>
      </c>
      <c r="I33" s="7">
        <v>3.1</v>
      </c>
    </row>
    <row r="34" spans="2:9" ht="14.25" customHeight="1">
      <c r="B34" s="15"/>
      <c r="C34" s="6"/>
      <c r="D34" s="6"/>
      <c r="E34" s="6"/>
      <c r="F34" s="4" t="s">
        <v>1688</v>
      </c>
      <c r="G34" s="6"/>
      <c r="H34" s="6"/>
      <c r="I34" s="6"/>
    </row>
    <row r="35" spans="2:9" ht="14.25" customHeight="1">
      <c r="B35" s="15"/>
      <c r="C35" s="6"/>
      <c r="D35" s="6"/>
      <c r="E35" s="6"/>
      <c r="F35" s="4" t="s">
        <v>1676</v>
      </c>
      <c r="G35" s="7" t="s">
        <v>1689</v>
      </c>
      <c r="H35" s="7" t="s">
        <v>1689</v>
      </c>
      <c r="I35" s="7" t="s">
        <v>1689</v>
      </c>
    </row>
    <row r="36" spans="2:9" ht="14.25" customHeight="1">
      <c r="B36" s="15"/>
      <c r="C36" s="6"/>
      <c r="D36" s="6"/>
      <c r="E36" s="6"/>
      <c r="F36" s="4" t="s">
        <v>1682</v>
      </c>
      <c r="G36" s="7">
        <v>98</v>
      </c>
      <c r="H36" s="7">
        <v>35</v>
      </c>
      <c r="I36" s="7">
        <v>100</v>
      </c>
    </row>
    <row r="37" spans="2:9" ht="14.25" customHeight="1">
      <c r="B37" s="15" t="s">
        <v>1690</v>
      </c>
      <c r="C37" s="6"/>
      <c r="D37" s="6"/>
      <c r="E37" s="6"/>
      <c r="F37" s="4" t="s">
        <v>1684</v>
      </c>
      <c r="G37" s="7">
        <v>2755</v>
      </c>
      <c r="H37" s="7">
        <v>100</v>
      </c>
      <c r="I37" s="7">
        <v>2685</v>
      </c>
    </row>
    <row r="38" spans="2:9" ht="14.25" customHeight="1">
      <c r="B38" s="6"/>
      <c r="C38" s="6"/>
      <c r="D38" s="6"/>
      <c r="E38" s="6"/>
      <c r="F38" s="4" t="s">
        <v>1685</v>
      </c>
      <c r="G38" s="7" t="s">
        <v>1952</v>
      </c>
      <c r="H38" s="7" t="s">
        <v>1952</v>
      </c>
      <c r="I38" s="7" t="s">
        <v>1952</v>
      </c>
    </row>
    <row r="39" spans="2:9" ht="14.25" customHeight="1">
      <c r="B39" s="6"/>
      <c r="C39" s="173"/>
      <c r="D39" s="173"/>
      <c r="E39" s="173"/>
      <c r="F39" s="4" t="s">
        <v>1692</v>
      </c>
      <c r="G39" s="6"/>
      <c r="H39" s="6"/>
      <c r="I39" s="6"/>
    </row>
    <row r="40" spans="2:9" ht="14.25" customHeight="1">
      <c r="B40" s="99" t="s">
        <v>1693</v>
      </c>
      <c r="C40" s="5"/>
      <c r="D40" s="5"/>
      <c r="E40" s="5"/>
      <c r="F40" s="954" t="s">
        <v>1676</v>
      </c>
      <c r="G40" s="7" t="s">
        <v>1694</v>
      </c>
      <c r="H40" s="7" t="s">
        <v>1694</v>
      </c>
      <c r="I40" s="7" t="s">
        <v>1694</v>
      </c>
    </row>
    <row r="41" spans="2:9" ht="14.25" customHeight="1">
      <c r="B41" s="102" t="s">
        <v>44</v>
      </c>
      <c r="C41" s="1676" t="s">
        <v>2490</v>
      </c>
      <c r="D41" s="1676" t="s">
        <v>2490</v>
      </c>
      <c r="E41" s="1676" t="s">
        <v>2490</v>
      </c>
      <c r="F41" s="954" t="s">
        <v>1676</v>
      </c>
      <c r="G41" s="7" t="s">
        <v>1697</v>
      </c>
      <c r="H41" s="7" t="s">
        <v>1697</v>
      </c>
      <c r="I41" s="7" t="s">
        <v>1697</v>
      </c>
    </row>
    <row r="42" spans="2:9" ht="14.25" customHeight="1">
      <c r="B42" s="102" t="s">
        <v>1698</v>
      </c>
      <c r="C42" s="1627" t="s">
        <v>2228</v>
      </c>
      <c r="D42" s="1627" t="s">
        <v>2228</v>
      </c>
      <c r="E42" s="1627" t="s">
        <v>2228</v>
      </c>
      <c r="F42" s="954" t="s">
        <v>1682</v>
      </c>
      <c r="G42" s="7">
        <v>34</v>
      </c>
      <c r="H42" s="7">
        <v>35</v>
      </c>
      <c r="I42" s="7">
        <v>37</v>
      </c>
    </row>
    <row r="43" spans="2:9" ht="14.25" customHeight="1">
      <c r="B43" s="102" t="s">
        <v>45</v>
      </c>
      <c r="C43" s="1084" t="s">
        <v>2510</v>
      </c>
      <c r="D43" s="1084" t="s">
        <v>2510</v>
      </c>
      <c r="E43" s="1084" t="s">
        <v>2510</v>
      </c>
      <c r="F43" s="954" t="s">
        <v>1682</v>
      </c>
      <c r="G43" s="7">
        <v>100</v>
      </c>
      <c r="H43" s="7">
        <v>100</v>
      </c>
      <c r="I43" s="7">
        <v>101</v>
      </c>
    </row>
    <row r="44" spans="2:9">
      <c r="B44" s="43" t="s">
        <v>1702</v>
      </c>
      <c r="C44" s="141"/>
      <c r="D44" s="141"/>
      <c r="E44" s="141"/>
      <c r="F44" s="954" t="s">
        <v>1704</v>
      </c>
      <c r="G44" s="7" t="s">
        <v>1705</v>
      </c>
      <c r="H44" s="7" t="s">
        <v>1705</v>
      </c>
      <c r="I44" s="7" t="s">
        <v>1705</v>
      </c>
    </row>
    <row r="45" spans="2:9" ht="14.25" customHeight="1">
      <c r="B45" s="956" t="s">
        <v>1706</v>
      </c>
      <c r="C45" s="125"/>
      <c r="D45" s="125"/>
      <c r="E45" s="1084" t="s">
        <v>2511</v>
      </c>
      <c r="F45" s="142" t="s">
        <v>1708</v>
      </c>
      <c r="G45" s="6"/>
      <c r="H45" s="6"/>
      <c r="I45" s="6"/>
    </row>
    <row r="46" spans="2:9" ht="14.25" customHeight="1">
      <c r="B46" s="102" t="s">
        <v>1709</v>
      </c>
      <c r="C46" s="1084" t="s">
        <v>2512</v>
      </c>
      <c r="D46" s="1084" t="s">
        <v>2513</v>
      </c>
      <c r="E46" s="1084" t="s">
        <v>2514</v>
      </c>
      <c r="F46" s="954" t="s">
        <v>1710</v>
      </c>
      <c r="G46" s="59" t="s">
        <v>1869</v>
      </c>
      <c r="H46" s="59" t="s">
        <v>1869</v>
      </c>
      <c r="I46" s="59" t="s">
        <v>1869</v>
      </c>
    </row>
    <row r="47" spans="2:9" ht="14.25" customHeight="1">
      <c r="B47" s="102" t="s">
        <v>44</v>
      </c>
      <c r="C47" s="1573"/>
      <c r="D47" s="1586"/>
      <c r="E47" s="1586"/>
      <c r="F47" s="973" t="s">
        <v>1682</v>
      </c>
      <c r="G47" s="972"/>
      <c r="H47" s="972"/>
      <c r="I47" s="972"/>
    </row>
    <row r="48" spans="2:9" ht="14.25" customHeight="1">
      <c r="B48" s="102" t="s">
        <v>1698</v>
      </c>
      <c r="C48" s="7"/>
      <c r="D48" s="125"/>
      <c r="E48" s="125"/>
      <c r="F48" s="973" t="s">
        <v>1684</v>
      </c>
      <c r="G48" s="972"/>
      <c r="H48" s="972"/>
      <c r="I48" s="972"/>
    </row>
    <row r="49" spans="2:9" ht="14.25" customHeight="1">
      <c r="B49" s="102" t="s">
        <v>45</v>
      </c>
      <c r="C49" s="1588"/>
      <c r="D49" s="1580"/>
      <c r="E49" s="1580"/>
      <c r="F49" s="954" t="s">
        <v>1711</v>
      </c>
      <c r="G49" s="966">
        <v>29</v>
      </c>
      <c r="H49" s="966">
        <v>26</v>
      </c>
      <c r="I49" s="966">
        <v>26</v>
      </c>
    </row>
    <row r="50" spans="2:9" ht="14.25" customHeight="1">
      <c r="B50" s="102" t="s">
        <v>1702</v>
      </c>
      <c r="C50" s="1590"/>
      <c r="D50" s="7"/>
      <c r="E50" s="955"/>
      <c r="F50" s="954" t="s">
        <v>1712</v>
      </c>
      <c r="G50" s="7">
        <v>29</v>
      </c>
      <c r="H50" s="7">
        <v>26</v>
      </c>
      <c r="I50" s="7"/>
    </row>
    <row r="51" spans="2:9" ht="14.25" customHeight="1">
      <c r="B51" s="956" t="s">
        <v>1706</v>
      </c>
      <c r="C51" s="1677"/>
      <c r="D51" s="1678"/>
      <c r="E51" s="1459"/>
      <c r="F51" s="954" t="s">
        <v>1713</v>
      </c>
      <c r="G51" s="7">
        <v>17</v>
      </c>
      <c r="H51" s="7">
        <v>16</v>
      </c>
      <c r="I51" s="7">
        <v>17</v>
      </c>
    </row>
    <row r="52" spans="2:9" ht="14.25" customHeight="1">
      <c r="B52" s="6" t="s">
        <v>1709</v>
      </c>
      <c r="C52" s="1679"/>
      <c r="D52" s="1680"/>
      <c r="E52" s="1681"/>
      <c r="F52" s="1485" t="s">
        <v>1714</v>
      </c>
      <c r="G52" s="59">
        <v>5</v>
      </c>
      <c r="H52" s="59">
        <v>5</v>
      </c>
      <c r="I52" s="59">
        <v>5</v>
      </c>
    </row>
    <row r="53" spans="2:9" ht="14.25" customHeight="1">
      <c r="B53" s="136" t="s">
        <v>1715</v>
      </c>
      <c r="C53" s="1480"/>
      <c r="D53" s="1481"/>
      <c r="E53" s="1481"/>
      <c r="F53" s="1481"/>
      <c r="G53" s="1481"/>
      <c r="H53" s="1481"/>
      <c r="I53" s="1482"/>
    </row>
    <row r="54" spans="2:9" ht="15" customHeight="1">
      <c r="B54" s="1992" t="s">
        <v>1634</v>
      </c>
      <c r="C54" s="1994" t="s">
        <v>2515</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2447</v>
      </c>
      <c r="D61" s="2061"/>
      <c r="E61" s="2061"/>
      <c r="F61" s="2061"/>
      <c r="G61" s="2061"/>
      <c r="H61" s="2061"/>
      <c r="I61" s="2062"/>
    </row>
    <row r="62" spans="2:9" ht="25.5" customHeight="1">
      <c r="B62" s="1980"/>
      <c r="C62" s="2063"/>
      <c r="D62" s="2064"/>
      <c r="E62" s="2064"/>
      <c r="F62" s="2064"/>
      <c r="G62" s="2064"/>
      <c r="H62" s="2064"/>
      <c r="I62" s="2065"/>
    </row>
    <row r="63" spans="2:9" ht="62.2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2448</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2516</v>
      </c>
      <c r="D77" s="1982"/>
      <c r="E77" s="1982"/>
      <c r="F77" s="1982"/>
      <c r="G77" s="1982"/>
      <c r="H77" s="1982"/>
      <c r="I77" s="1983"/>
    </row>
    <row r="78" spans="2:9" ht="39.75" customHeight="1">
      <c r="B78" s="1979"/>
      <c r="C78" s="1984"/>
      <c r="D78" s="1985"/>
      <c r="E78" s="1985"/>
      <c r="F78" s="1985"/>
      <c r="G78" s="1985"/>
      <c r="H78" s="1985"/>
      <c r="I78" s="1986"/>
    </row>
    <row r="79" spans="2:9" ht="40.5" customHeight="1">
      <c r="B79" s="1979"/>
      <c r="C79" s="1984"/>
      <c r="D79" s="1985"/>
      <c r="E79" s="1985"/>
      <c r="F79" s="1985"/>
      <c r="G79" s="1985"/>
      <c r="H79" s="1985"/>
      <c r="I79" s="1986"/>
    </row>
    <row r="80" spans="2:9" ht="45.7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2517</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24"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2518</v>
      </c>
      <c r="D91" s="2014"/>
      <c r="E91" s="2014"/>
      <c r="F91" s="2014"/>
      <c r="G91" s="2014"/>
      <c r="H91" s="2014"/>
      <c r="I91" s="2015"/>
    </row>
    <row r="92" spans="2:9" ht="19.5" customHeight="1">
      <c r="B92" s="1993" t="s">
        <v>1669</v>
      </c>
      <c r="C92" s="1981" t="s">
        <v>2498</v>
      </c>
      <c r="D92" s="1982"/>
      <c r="E92" s="1982"/>
      <c r="F92" s="1982"/>
      <c r="G92" s="1982"/>
      <c r="H92" s="1982"/>
      <c r="I92" s="1983"/>
    </row>
    <row r="93" spans="2:9" ht="19.5" customHeight="1">
      <c r="B93" s="1980"/>
      <c r="C93" s="1984"/>
      <c r="D93" s="1985"/>
      <c r="E93" s="1985"/>
      <c r="F93" s="1985"/>
      <c r="G93" s="1985"/>
      <c r="H93" s="1985"/>
      <c r="I93" s="1986"/>
    </row>
    <row r="94" spans="2:9" ht="95.25" customHeight="1">
      <c r="B94" s="1980"/>
      <c r="C94" s="1984"/>
      <c r="D94" s="1985"/>
      <c r="E94" s="1985"/>
      <c r="F94" s="1985"/>
      <c r="G94" s="1985"/>
      <c r="H94" s="1985"/>
      <c r="I94" s="1986"/>
    </row>
    <row r="95" spans="2:9" ht="55.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2452</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14.25" customHeight="1">
      <c r="B108" s="1980" t="s">
        <v>1634</v>
      </c>
      <c r="C108" s="2006" t="s">
        <v>2519</v>
      </c>
      <c r="D108" s="2016"/>
      <c r="E108" s="2016"/>
      <c r="F108" s="2016"/>
      <c r="G108" s="2016"/>
      <c r="H108" s="2016"/>
      <c r="I108" s="1629"/>
    </row>
    <row r="109" spans="2:9" ht="14.25" customHeight="1">
      <c r="B109" s="1980"/>
      <c r="C109" s="2017"/>
      <c r="D109" s="2018"/>
      <c r="E109" s="2018"/>
      <c r="F109" s="2018"/>
      <c r="G109" s="2018"/>
      <c r="H109" s="2018"/>
      <c r="I109" s="1630"/>
    </row>
    <row r="110" spans="2:9" ht="125.25" customHeight="1">
      <c r="B110" s="1980"/>
      <c r="C110" s="2017"/>
      <c r="D110" s="2018"/>
      <c r="E110" s="2018"/>
      <c r="F110" s="2018"/>
      <c r="G110" s="2018"/>
      <c r="H110" s="2018"/>
      <c r="I110" s="1630"/>
    </row>
    <row r="111" spans="2:9" ht="14.25" customHeight="1">
      <c r="B111" s="1980"/>
      <c r="C111" s="2017"/>
      <c r="D111" s="2018"/>
      <c r="E111" s="2018"/>
      <c r="F111" s="2018"/>
      <c r="G111" s="2018"/>
      <c r="H111" s="2018"/>
      <c r="I111" s="1630"/>
    </row>
    <row r="112" spans="2:9" ht="14.25" customHeight="1">
      <c r="B112" s="2000"/>
      <c r="C112" s="2019"/>
      <c r="D112" s="2020"/>
      <c r="E112" s="2020"/>
      <c r="F112" s="2020"/>
      <c r="G112" s="2020"/>
      <c r="H112" s="2020"/>
      <c r="I112" s="1631"/>
    </row>
    <row r="113" spans="2:9" ht="14.25" customHeight="1">
      <c r="B113" s="1980" t="s">
        <v>1717</v>
      </c>
      <c r="C113" s="2006" t="s">
        <v>2520</v>
      </c>
      <c r="D113" s="2016"/>
      <c r="E113" s="2016"/>
      <c r="F113" s="2016"/>
      <c r="G113" s="2016"/>
      <c r="H113" s="2016"/>
      <c r="I113" s="1633"/>
    </row>
    <row r="114" spans="2:9" ht="42.75" customHeight="1">
      <c r="B114" s="1980"/>
      <c r="C114" s="2017"/>
      <c r="D114" s="2018"/>
      <c r="E114" s="2018"/>
      <c r="F114" s="2018"/>
      <c r="G114" s="2018"/>
      <c r="H114" s="2018"/>
      <c r="I114" s="1636"/>
    </row>
    <row r="115" spans="2:9" ht="14.25" customHeight="1">
      <c r="B115" s="1980"/>
      <c r="C115" s="2017"/>
      <c r="D115" s="2018"/>
      <c r="E115" s="2018"/>
      <c r="F115" s="2018"/>
      <c r="G115" s="2018"/>
      <c r="H115" s="2018"/>
      <c r="I115" s="1636"/>
    </row>
    <row r="116" spans="2:9" ht="70.5" customHeight="1">
      <c r="B116" s="1980"/>
      <c r="C116" s="2017"/>
      <c r="D116" s="2018"/>
      <c r="E116" s="2018"/>
      <c r="F116" s="2018"/>
      <c r="G116" s="2018"/>
      <c r="H116" s="2018"/>
      <c r="I116" s="1636"/>
    </row>
    <row r="117" spans="2:9" ht="14.25" customHeight="1">
      <c r="B117" s="1980"/>
      <c r="C117" s="2017"/>
      <c r="D117" s="2018"/>
      <c r="E117" s="2018"/>
      <c r="F117" s="2018"/>
      <c r="G117" s="2018"/>
      <c r="H117" s="2018"/>
      <c r="I117" s="1636"/>
    </row>
    <row r="118" spans="2:9" ht="14.25" customHeight="1">
      <c r="B118" s="1980"/>
      <c r="C118" s="2017"/>
      <c r="D118" s="2018"/>
      <c r="E118" s="2018"/>
      <c r="F118" s="2018"/>
      <c r="G118" s="2018"/>
      <c r="H118" s="2018"/>
      <c r="I118" s="1636"/>
    </row>
    <row r="119" spans="2:9" ht="14.25" customHeight="1">
      <c r="B119" s="2000"/>
      <c r="C119" s="2019"/>
      <c r="D119" s="2020"/>
      <c r="E119" s="2020"/>
      <c r="F119" s="2020"/>
      <c r="G119" s="2020"/>
      <c r="H119" s="2020"/>
      <c r="I119" s="1639"/>
    </row>
    <row r="120" spans="2:9" ht="14.25" customHeight="1">
      <c r="B120" s="2001" t="s">
        <v>1741</v>
      </c>
      <c r="C120" s="2006" t="s">
        <v>2521</v>
      </c>
      <c r="D120" s="2016"/>
      <c r="E120" s="2016"/>
      <c r="F120" s="2016"/>
      <c r="G120" s="2016"/>
      <c r="H120" s="2016"/>
      <c r="I120" s="1516"/>
    </row>
    <row r="121" spans="2:9" ht="14.25" customHeight="1">
      <c r="B121" s="2001"/>
      <c r="C121" s="2017"/>
      <c r="D121" s="2018"/>
      <c r="E121" s="2018"/>
      <c r="F121" s="2018"/>
      <c r="G121" s="2018"/>
      <c r="H121" s="2018"/>
      <c r="I121" s="1516"/>
    </row>
    <row r="122" spans="2:9" ht="14.25" customHeight="1">
      <c r="B122" s="2001"/>
      <c r="C122" s="2017"/>
      <c r="D122" s="2018"/>
      <c r="E122" s="2018"/>
      <c r="F122" s="2018"/>
      <c r="G122" s="2018"/>
      <c r="H122" s="2018"/>
      <c r="I122" s="1516"/>
    </row>
    <row r="123" spans="2:9" ht="14.25" customHeight="1">
      <c r="B123" s="2001"/>
      <c r="C123" s="2017"/>
      <c r="D123" s="2018"/>
      <c r="E123" s="2018"/>
      <c r="F123" s="2018"/>
      <c r="G123" s="2018"/>
      <c r="H123" s="2018"/>
      <c r="I123" s="1516"/>
    </row>
    <row r="124" spans="2:9" ht="14.25" customHeight="1">
      <c r="B124" s="2001"/>
      <c r="C124" s="2017"/>
      <c r="D124" s="2018"/>
      <c r="E124" s="2018"/>
      <c r="F124" s="2018"/>
      <c r="G124" s="2018"/>
      <c r="H124" s="2018"/>
      <c r="I124" s="1505"/>
    </row>
    <row r="125" spans="2:9" ht="14.25" customHeight="1">
      <c r="B125" s="2001"/>
      <c r="C125" s="2019"/>
      <c r="D125" s="2020"/>
      <c r="E125" s="2020"/>
      <c r="F125" s="2020"/>
      <c r="G125" s="2020"/>
      <c r="H125" s="2020"/>
      <c r="I125" s="1507"/>
    </row>
    <row r="126" spans="2:9" ht="14.25" customHeight="1">
      <c r="B126" s="1993" t="s">
        <v>1743</v>
      </c>
      <c r="C126" s="2057"/>
      <c r="D126" s="2007"/>
      <c r="E126" s="2007"/>
      <c r="F126" s="2007"/>
      <c r="G126" s="2007"/>
      <c r="H126" s="2007"/>
      <c r="I126" s="2078"/>
    </row>
    <row r="127" spans="2:9" ht="20.25" customHeight="1">
      <c r="B127" s="1980"/>
      <c r="C127" s="2008"/>
      <c r="D127" s="2009"/>
      <c r="E127" s="2009"/>
      <c r="F127" s="2009"/>
      <c r="G127" s="2009"/>
      <c r="H127" s="2009"/>
      <c r="I127" s="2079"/>
    </row>
    <row r="128" spans="2:9" ht="14.25" customHeight="1">
      <c r="B128" s="2000"/>
      <c r="C128" s="2011"/>
      <c r="D128" s="2012"/>
      <c r="E128" s="2012"/>
      <c r="F128" s="2012"/>
      <c r="G128" s="2012"/>
      <c r="H128" s="2012"/>
      <c r="I128" s="2080"/>
    </row>
    <row r="129" spans="2:9" ht="14.25" customHeight="1">
      <c r="B129" s="1489"/>
      <c r="C129" s="2006" t="s">
        <v>2522</v>
      </c>
      <c r="D129" s="2016"/>
      <c r="E129" s="2016"/>
      <c r="F129" s="2016"/>
      <c r="G129" s="2016"/>
      <c r="H129" s="2016"/>
      <c r="I129" s="2100"/>
    </row>
    <row r="130" spans="2:9" ht="14.25" customHeight="1">
      <c r="B130" s="1489"/>
      <c r="C130" s="2017"/>
      <c r="D130" s="2018"/>
      <c r="E130" s="2018"/>
      <c r="F130" s="2018"/>
      <c r="G130" s="2018"/>
      <c r="H130" s="2018"/>
      <c r="I130" s="2101"/>
    </row>
    <row r="131" spans="2:9" ht="49.5" customHeight="1">
      <c r="B131" s="1489"/>
      <c r="C131" s="2017"/>
      <c r="D131" s="2018"/>
      <c r="E131" s="2018"/>
      <c r="F131" s="2018"/>
      <c r="G131" s="2018"/>
      <c r="H131" s="2018"/>
      <c r="I131" s="2101"/>
    </row>
    <row r="132" spans="2:9" ht="14.25" customHeight="1">
      <c r="B132" s="1489"/>
      <c r="C132" s="2017"/>
      <c r="D132" s="2018"/>
      <c r="E132" s="2018"/>
      <c r="F132" s="2018"/>
      <c r="G132" s="2018"/>
      <c r="H132" s="2018"/>
      <c r="I132" s="2101"/>
    </row>
    <row r="133" spans="2:9" ht="14.25" customHeight="1">
      <c r="B133" s="1980" t="s">
        <v>1635</v>
      </c>
      <c r="C133" s="2017"/>
      <c r="D133" s="2018"/>
      <c r="E133" s="2018"/>
      <c r="F133" s="2018"/>
      <c r="G133" s="2018"/>
      <c r="H133" s="2018"/>
      <c r="I133" s="2101"/>
    </row>
    <row r="134" spans="2:9" ht="14.25" customHeight="1">
      <c r="B134" s="1980"/>
      <c r="C134" s="2017"/>
      <c r="D134" s="2018"/>
      <c r="E134" s="2018"/>
      <c r="F134" s="2018"/>
      <c r="G134" s="2018"/>
      <c r="H134" s="2018"/>
      <c r="I134" s="2101"/>
    </row>
    <row r="135" spans="2:9" ht="14.25" customHeight="1">
      <c r="B135" s="2000"/>
      <c r="C135" s="2019"/>
      <c r="D135" s="2020"/>
      <c r="E135" s="2020"/>
      <c r="F135" s="2020"/>
      <c r="G135" s="2020"/>
      <c r="H135" s="2020"/>
      <c r="I135" s="2102"/>
    </row>
    <row r="136" spans="2:9" ht="14.25" customHeight="1">
      <c r="B136" s="1980" t="s">
        <v>1652</v>
      </c>
      <c r="C136" s="2006" t="s">
        <v>2523</v>
      </c>
      <c r="D136" s="2016"/>
      <c r="E136" s="2016"/>
      <c r="F136" s="2016"/>
      <c r="G136" s="2016"/>
      <c r="H136" s="2016"/>
      <c r="I136" s="2100"/>
    </row>
    <row r="137" spans="2:9" ht="14.25" customHeight="1">
      <c r="B137" s="1980"/>
      <c r="C137" s="2017"/>
      <c r="D137" s="2018"/>
      <c r="E137" s="2018"/>
      <c r="F137" s="2018"/>
      <c r="G137" s="2018"/>
      <c r="H137" s="2018"/>
      <c r="I137" s="2101"/>
    </row>
    <row r="138" spans="2:9" ht="14.25" customHeight="1">
      <c r="B138" s="1980"/>
      <c r="C138" s="2017"/>
      <c r="D138" s="2018"/>
      <c r="E138" s="2018"/>
      <c r="F138" s="2018"/>
      <c r="G138" s="2018"/>
      <c r="H138" s="2018"/>
      <c r="I138" s="2101"/>
    </row>
    <row r="139" spans="2:9" ht="14.25" customHeight="1">
      <c r="B139" s="1980"/>
      <c r="C139" s="2017"/>
      <c r="D139" s="2018"/>
      <c r="E139" s="2018"/>
      <c r="F139" s="2018"/>
      <c r="G139" s="2018"/>
      <c r="H139" s="2018"/>
      <c r="I139" s="2101"/>
    </row>
    <row r="140" spans="2:9" ht="14.25" customHeight="1">
      <c r="B140" s="1980"/>
      <c r="C140" s="2017"/>
      <c r="D140" s="2018"/>
      <c r="E140" s="2018"/>
      <c r="F140" s="2018"/>
      <c r="G140" s="2018"/>
      <c r="H140" s="2018"/>
      <c r="I140" s="2101"/>
    </row>
    <row r="141" spans="2:9" ht="14.25" customHeight="1">
      <c r="B141" s="1980"/>
      <c r="C141" s="2017"/>
      <c r="D141" s="2018"/>
      <c r="E141" s="2018"/>
      <c r="F141" s="2018"/>
      <c r="G141" s="2018"/>
      <c r="H141" s="2018"/>
      <c r="I141" s="2101"/>
    </row>
    <row r="142" spans="2:9" ht="14.25" customHeight="1">
      <c r="B142" s="1980"/>
      <c r="C142" s="2017"/>
      <c r="D142" s="2018"/>
      <c r="E142" s="2018"/>
      <c r="F142" s="2018"/>
      <c r="G142" s="2018"/>
      <c r="H142" s="2018"/>
      <c r="I142" s="2101"/>
    </row>
    <row r="143" spans="2:9" ht="14.25" customHeight="1">
      <c r="B143" s="1980"/>
      <c r="C143" s="2017"/>
      <c r="D143" s="2018"/>
      <c r="E143" s="2018"/>
      <c r="F143" s="2018"/>
      <c r="G143" s="2018"/>
      <c r="H143" s="2018"/>
      <c r="I143" s="2101"/>
    </row>
    <row r="144" spans="2:9" ht="14.25" customHeight="1">
      <c r="B144" s="1980"/>
      <c r="C144" s="2017"/>
      <c r="D144" s="2018"/>
      <c r="E144" s="2018"/>
      <c r="F144" s="2018"/>
      <c r="G144" s="2018"/>
      <c r="H144" s="2018"/>
      <c r="I144" s="2101"/>
    </row>
    <row r="145" spans="2:9" ht="14.25" customHeight="1">
      <c r="B145" s="2000"/>
      <c r="C145" s="2019"/>
      <c r="D145" s="2020"/>
      <c r="E145" s="2020"/>
      <c r="F145" s="2020"/>
      <c r="G145" s="2020"/>
      <c r="H145" s="2020"/>
      <c r="I145" s="2102"/>
    </row>
    <row r="146" spans="2:9" ht="14.25" customHeight="1">
      <c r="B146" s="1980" t="s">
        <v>1669</v>
      </c>
      <c r="C146" s="2006" t="s">
        <v>2524</v>
      </c>
      <c r="D146" s="2016"/>
      <c r="E146" s="2016"/>
      <c r="F146" s="2016"/>
      <c r="G146" s="2016"/>
      <c r="H146" s="2016"/>
      <c r="I146" s="2100"/>
    </row>
    <row r="147" spans="2:9" ht="192.75" customHeight="1">
      <c r="B147" s="1980"/>
      <c r="C147" s="2017"/>
      <c r="D147" s="2018"/>
      <c r="E147" s="2018"/>
      <c r="F147" s="2018"/>
      <c r="G147" s="2018"/>
      <c r="H147" s="2018"/>
      <c r="I147" s="2101"/>
    </row>
    <row r="148" spans="2:9" ht="14.25" customHeight="1">
      <c r="B148" s="1980"/>
      <c r="C148" s="2017"/>
      <c r="D148" s="2018"/>
      <c r="E148" s="2018"/>
      <c r="F148" s="2018"/>
      <c r="G148" s="2018"/>
      <c r="H148" s="2018"/>
      <c r="I148" s="2101"/>
    </row>
    <row r="149" spans="2:9" ht="14.25" customHeight="1">
      <c r="B149" s="1980"/>
      <c r="C149" s="2017"/>
      <c r="D149" s="2018"/>
      <c r="E149" s="2018"/>
      <c r="F149" s="2018"/>
      <c r="G149" s="2018"/>
      <c r="H149" s="2018"/>
      <c r="I149" s="2101"/>
    </row>
    <row r="150" spans="2:9" ht="14.25" customHeight="1">
      <c r="B150" s="1980"/>
      <c r="C150" s="2017"/>
      <c r="D150" s="2018"/>
      <c r="E150" s="2018"/>
      <c r="F150" s="2018"/>
      <c r="G150" s="2018"/>
      <c r="H150" s="2018"/>
      <c r="I150" s="2101"/>
    </row>
    <row r="151" spans="2:9" ht="14.25" customHeight="1">
      <c r="B151" s="1980"/>
      <c r="C151" s="2017"/>
      <c r="D151" s="2018"/>
      <c r="E151" s="2018"/>
      <c r="F151" s="2018"/>
      <c r="G151" s="2018"/>
      <c r="H151" s="2018"/>
      <c r="I151" s="2101"/>
    </row>
    <row r="152" spans="2:9" ht="14.25" customHeight="1">
      <c r="B152" s="1980"/>
      <c r="C152" s="2017"/>
      <c r="D152" s="2018"/>
      <c r="E152" s="2018"/>
      <c r="F152" s="2018"/>
      <c r="G152" s="2018"/>
      <c r="H152" s="2018"/>
      <c r="I152" s="2101"/>
    </row>
    <row r="153" spans="2:9" ht="14.25" customHeight="1">
      <c r="B153" s="2000"/>
      <c r="C153" s="2019"/>
      <c r="D153" s="2020"/>
      <c r="E153" s="2020"/>
      <c r="F153" s="2020"/>
      <c r="G153" s="2020"/>
      <c r="H153" s="2020"/>
      <c r="I153" s="2102"/>
    </row>
    <row r="154" spans="2:9" ht="268.5" customHeight="1">
      <c r="B154" s="1980" t="s">
        <v>1693</v>
      </c>
      <c r="C154" s="2029" t="s">
        <v>2525</v>
      </c>
      <c r="D154" s="2030"/>
      <c r="E154" s="2030"/>
      <c r="F154" s="2030"/>
      <c r="G154" s="2030"/>
      <c r="H154" s="2030"/>
      <c r="I154" s="2133"/>
    </row>
    <row r="155" spans="2:9" ht="130.5" customHeight="1">
      <c r="B155" s="1980"/>
      <c r="C155" s="2031"/>
      <c r="D155" s="2032"/>
      <c r="E155" s="2032"/>
      <c r="F155" s="2032"/>
      <c r="G155" s="2032"/>
      <c r="H155" s="2032"/>
      <c r="I155" s="2134"/>
    </row>
    <row r="156" spans="2:9" ht="153" customHeight="1">
      <c r="B156" s="1980"/>
      <c r="C156" s="2031"/>
      <c r="D156" s="2032"/>
      <c r="E156" s="2032"/>
      <c r="F156" s="2032"/>
      <c r="G156" s="2032"/>
      <c r="H156" s="2032"/>
      <c r="I156" s="2134"/>
    </row>
    <row r="157" spans="2:9" ht="315" customHeight="1">
      <c r="B157" s="1980"/>
      <c r="C157" s="2031"/>
      <c r="D157" s="2032"/>
      <c r="E157" s="2032"/>
      <c r="F157" s="2032"/>
      <c r="G157" s="2032"/>
      <c r="H157" s="2032"/>
      <c r="I157" s="2134"/>
    </row>
    <row r="158" spans="2:9" ht="14.25" customHeight="1">
      <c r="B158" s="1980"/>
      <c r="C158" s="2031"/>
      <c r="D158" s="2032"/>
      <c r="E158" s="2032"/>
      <c r="F158" s="2032"/>
      <c r="G158" s="2032"/>
      <c r="H158" s="2032"/>
      <c r="I158" s="2134"/>
    </row>
    <row r="159" spans="2:9" ht="14.25" customHeight="1">
      <c r="B159" s="1980"/>
      <c r="C159" s="2031"/>
      <c r="D159" s="2032"/>
      <c r="E159" s="2032"/>
      <c r="F159" s="2032"/>
      <c r="G159" s="2032"/>
      <c r="H159" s="2032"/>
      <c r="I159" s="2134"/>
    </row>
    <row r="160" spans="2:9" ht="14.25" customHeight="1">
      <c r="B160" s="1980"/>
      <c r="C160" s="2031"/>
      <c r="D160" s="2032"/>
      <c r="E160" s="2032"/>
      <c r="F160" s="2032"/>
      <c r="G160" s="2032"/>
      <c r="H160" s="2032"/>
      <c r="I160" s="2134"/>
    </row>
    <row r="161" spans="2:9" ht="14.25" customHeight="1">
      <c r="B161" s="1980"/>
      <c r="C161" s="2031"/>
      <c r="D161" s="2032"/>
      <c r="E161" s="2032"/>
      <c r="F161" s="2032"/>
      <c r="G161" s="2032"/>
      <c r="H161" s="2032"/>
      <c r="I161" s="2134"/>
    </row>
    <row r="162" spans="2:9" ht="14.25" customHeight="1">
      <c r="B162" s="1980"/>
      <c r="C162" s="2031"/>
      <c r="D162" s="2032"/>
      <c r="E162" s="2032"/>
      <c r="F162" s="2032"/>
      <c r="G162" s="2032"/>
      <c r="H162" s="2032"/>
      <c r="I162" s="2134"/>
    </row>
    <row r="163" spans="2:9" s="120" customFormat="1" ht="16.5" customHeight="1">
      <c r="B163" s="2000"/>
      <c r="C163" s="2033"/>
      <c r="D163" s="2034"/>
      <c r="E163" s="2034"/>
      <c r="F163" s="2034"/>
      <c r="G163" s="2034"/>
      <c r="H163" s="2034"/>
      <c r="I163" s="2135"/>
    </row>
    <row r="164" spans="2:9" ht="19.5" customHeight="1">
      <c r="B164" s="871" t="s">
        <v>1749</v>
      </c>
      <c r="C164" s="820"/>
      <c r="D164" s="820"/>
      <c r="E164" s="820"/>
      <c r="F164" s="820"/>
      <c r="G164" s="821"/>
      <c r="H164" s="821"/>
      <c r="I164" s="822"/>
    </row>
    <row r="165" spans="2:9" ht="22.5" customHeight="1">
      <c r="B165" s="1993" t="s">
        <v>1634</v>
      </c>
      <c r="C165" s="1643"/>
      <c r="D165" s="1610"/>
      <c r="E165" s="1610"/>
      <c r="F165" s="1610"/>
      <c r="G165" s="1610"/>
      <c r="H165" s="1610"/>
      <c r="I165" s="1629"/>
    </row>
    <row r="166" spans="2:9" ht="22.5" customHeight="1">
      <c r="B166" s="1980"/>
      <c r="C166" s="1502" t="s">
        <v>2526</v>
      </c>
      <c r="D166" s="1502"/>
      <c r="E166" s="1502"/>
      <c r="F166" s="1502"/>
      <c r="G166" s="1502"/>
      <c r="H166" s="1502"/>
      <c r="I166" s="1630"/>
    </row>
    <row r="167" spans="2:9" ht="22.5" customHeight="1">
      <c r="B167" s="1980"/>
      <c r="C167" s="1558" t="s">
        <v>2527</v>
      </c>
      <c r="D167" s="1502"/>
      <c r="E167" s="1502"/>
      <c r="F167" s="1502"/>
      <c r="G167" s="1502"/>
      <c r="H167" s="1502"/>
      <c r="I167" s="1630"/>
    </row>
    <row r="168" spans="2:9" ht="22.5" customHeight="1">
      <c r="B168" s="1980"/>
      <c r="C168" s="1558" t="s">
        <v>2528</v>
      </c>
      <c r="D168" s="1502"/>
      <c r="E168" s="1502"/>
      <c r="F168" s="1502"/>
      <c r="G168" s="1502"/>
      <c r="H168" s="1502"/>
      <c r="I168" s="1630"/>
    </row>
    <row r="169" spans="2:9" ht="22.5" customHeight="1">
      <c r="B169" s="1980"/>
      <c r="C169" s="1502"/>
      <c r="D169" s="1502"/>
      <c r="E169" s="1502"/>
      <c r="F169" s="1502"/>
      <c r="G169" s="1502"/>
      <c r="H169" s="1502"/>
      <c r="I169" s="1630"/>
    </row>
    <row r="170" spans="2:9" ht="22.5" customHeight="1">
      <c r="B170" s="2000"/>
      <c r="C170" s="1503"/>
      <c r="D170" s="1503"/>
      <c r="E170" s="1503"/>
      <c r="F170" s="1503"/>
      <c r="G170" s="1503"/>
      <c r="H170" s="1503"/>
      <c r="I170" s="1631"/>
    </row>
    <row r="171" spans="2:9" ht="22.5" customHeight="1">
      <c r="B171" s="1993" t="s">
        <v>1717</v>
      </c>
      <c r="C171" s="1502"/>
      <c r="D171" s="1552"/>
      <c r="E171" s="1552"/>
      <c r="F171" s="1552"/>
      <c r="G171" s="1552"/>
      <c r="H171" s="1552"/>
      <c r="I171" s="1644"/>
    </row>
    <row r="172" spans="2:9" ht="22.5" customHeight="1">
      <c r="B172" s="1980"/>
      <c r="C172" s="1502" t="s">
        <v>2529</v>
      </c>
      <c r="D172" s="1553"/>
      <c r="E172" s="1553"/>
      <c r="F172" s="1553"/>
      <c r="G172" s="1553"/>
      <c r="H172" s="1553"/>
      <c r="I172" s="1645"/>
    </row>
    <row r="173" spans="2:9" ht="22.5" customHeight="1">
      <c r="B173" s="1980"/>
      <c r="C173" s="1502" t="s">
        <v>2530</v>
      </c>
      <c r="D173" s="1553"/>
      <c r="E173" s="1553"/>
      <c r="F173" s="1553"/>
      <c r="G173" s="1553"/>
      <c r="H173" s="1553"/>
      <c r="I173" s="1645"/>
    </row>
    <row r="174" spans="2:9" ht="22.5" customHeight="1">
      <c r="B174" s="1980"/>
      <c r="C174" s="1502" t="s">
        <v>2531</v>
      </c>
      <c r="D174" s="1553"/>
      <c r="E174" s="1553"/>
      <c r="F174" s="1553"/>
      <c r="G174" s="1553"/>
      <c r="H174" s="1553"/>
      <c r="I174" s="1645"/>
    </row>
    <row r="175" spans="2:9" ht="22.5" customHeight="1">
      <c r="B175" s="2000"/>
      <c r="C175" s="1502"/>
      <c r="D175" s="1554"/>
      <c r="E175" s="1554"/>
      <c r="F175" s="1554"/>
      <c r="G175" s="1554"/>
      <c r="H175" s="1554"/>
      <c r="I175" s="1646"/>
    </row>
    <row r="176" spans="2:9" ht="22.5" customHeight="1">
      <c r="B176" s="2056" t="s">
        <v>1721</v>
      </c>
      <c r="C176" s="1643"/>
      <c r="D176" s="1647"/>
      <c r="E176" s="1647"/>
      <c r="F176" s="1647"/>
      <c r="G176" s="1647"/>
      <c r="H176" s="1647"/>
      <c r="I176" s="1500"/>
    </row>
    <row r="177" spans="2:9" ht="22.5" customHeight="1">
      <c r="B177" s="2001"/>
      <c r="C177" s="1502" t="s">
        <v>2532</v>
      </c>
      <c r="D177" s="1648"/>
      <c r="E177" s="1648"/>
      <c r="F177" s="1648"/>
      <c r="G177" s="1648"/>
      <c r="H177" s="1648"/>
      <c r="I177" s="121"/>
    </row>
    <row r="178" spans="2:9" ht="22.5" customHeight="1">
      <c r="B178" s="2001"/>
      <c r="C178" s="1558" t="s">
        <v>2533</v>
      </c>
      <c r="D178" s="1648"/>
      <c r="E178" s="1648"/>
      <c r="F178" s="1648"/>
      <c r="G178" s="1648"/>
      <c r="H178" s="1648"/>
      <c r="I178" s="121"/>
    </row>
    <row r="179" spans="2:9" ht="22.5" customHeight="1">
      <c r="B179" s="2001"/>
      <c r="C179" s="1502" t="s">
        <v>2534</v>
      </c>
      <c r="D179" s="1648"/>
      <c r="E179" s="1648"/>
      <c r="F179" s="1648"/>
      <c r="G179" s="1648"/>
      <c r="H179" s="1648"/>
      <c r="I179" s="121"/>
    </row>
    <row r="180" spans="2:9" ht="22.5" customHeight="1">
      <c r="B180" s="2002"/>
      <c r="C180" s="1649"/>
      <c r="D180" s="1650"/>
      <c r="E180" s="1650"/>
      <c r="F180" s="1650"/>
      <c r="G180" s="1650"/>
      <c r="H180" s="1650"/>
      <c r="I180" s="1092"/>
    </row>
    <row r="181" spans="2:9" ht="22.5" customHeight="1">
      <c r="B181" s="2044" t="s">
        <v>1743</v>
      </c>
      <c r="C181" s="1643"/>
      <c r="D181" s="1651"/>
      <c r="E181" s="1651"/>
      <c r="F181" s="1651"/>
      <c r="G181" s="1651"/>
      <c r="H181" s="1651"/>
      <c r="I181" s="1652"/>
    </row>
    <row r="182" spans="2:9" ht="22.5" customHeight="1">
      <c r="B182" s="2044"/>
      <c r="C182" s="1653"/>
      <c r="D182" s="1654"/>
      <c r="E182" s="1654"/>
      <c r="F182" s="1654"/>
      <c r="G182" s="1654"/>
      <c r="H182" s="1654"/>
      <c r="I182" s="1655"/>
    </row>
    <row r="183" spans="2:9" ht="22.5" customHeight="1">
      <c r="B183" s="2045"/>
      <c r="C183" s="1653"/>
      <c r="D183" s="1654"/>
      <c r="E183" s="1654"/>
      <c r="F183" s="1654"/>
      <c r="G183" s="1654"/>
      <c r="H183" s="1654"/>
      <c r="I183" s="1655"/>
    </row>
    <row r="184" spans="2:9" ht="22.5" customHeight="1">
      <c r="B184" s="2046"/>
      <c r="C184" s="1656"/>
      <c r="D184" s="1657"/>
      <c r="E184" s="1657"/>
      <c r="F184" s="1657"/>
      <c r="G184" s="1657"/>
      <c r="H184" s="1657"/>
      <c r="I184" s="1658"/>
    </row>
    <row r="185" spans="2:9" ht="22.5" customHeight="1">
      <c r="B185" s="1993" t="s">
        <v>1635</v>
      </c>
      <c r="C185" s="1502"/>
      <c r="D185" s="1610"/>
      <c r="E185" s="1610"/>
      <c r="F185" s="1610"/>
      <c r="G185" s="1610"/>
      <c r="H185" s="1610"/>
      <c r="I185" s="1629"/>
    </row>
    <row r="186" spans="2:9" ht="22.5" customHeight="1">
      <c r="B186" s="1980"/>
      <c r="C186" s="1502" t="s">
        <v>2535</v>
      </c>
      <c r="D186" s="1502"/>
      <c r="E186" s="1502"/>
      <c r="F186" s="1502"/>
      <c r="G186" s="1502"/>
      <c r="H186" s="1502"/>
      <c r="I186" s="1630"/>
    </row>
    <row r="187" spans="2:9" ht="22.5" customHeight="1">
      <c r="B187" s="1980"/>
      <c r="C187" s="1502" t="s">
        <v>2390</v>
      </c>
      <c r="D187" s="1502"/>
      <c r="E187" s="1502"/>
      <c r="F187" s="1502"/>
      <c r="G187" s="1502"/>
      <c r="H187" s="1502"/>
      <c r="I187" s="1630"/>
    </row>
    <row r="188" spans="2:9" ht="22.5" customHeight="1">
      <c r="B188" s="1980"/>
      <c r="C188" s="1502" t="s">
        <v>2536</v>
      </c>
      <c r="D188" s="1502"/>
      <c r="E188" s="1502"/>
      <c r="F188" s="1502"/>
      <c r="G188" s="1502"/>
      <c r="H188" s="1502"/>
      <c r="I188" s="1630"/>
    </row>
    <row r="189" spans="2:9" ht="22.5" customHeight="1">
      <c r="B189" s="1980"/>
      <c r="C189" s="1502" t="s">
        <v>2341</v>
      </c>
      <c r="D189" s="1502"/>
      <c r="E189" s="1502"/>
      <c r="F189" s="1502"/>
      <c r="G189" s="1502"/>
      <c r="H189" s="1502"/>
      <c r="I189" s="1630"/>
    </row>
    <row r="190" spans="2:9" ht="22.5" customHeight="1">
      <c r="B190" s="1980"/>
      <c r="C190" s="1502"/>
      <c r="D190" s="1502"/>
      <c r="E190" s="1502"/>
      <c r="F190" s="1502"/>
      <c r="G190" s="1502"/>
      <c r="H190" s="1502"/>
      <c r="I190" s="1630"/>
    </row>
    <row r="191" spans="2:9" ht="22.5" customHeight="1">
      <c r="B191" s="1980"/>
      <c r="C191" s="1611"/>
      <c r="D191" s="1502"/>
      <c r="E191" s="1502"/>
      <c r="F191" s="1502"/>
      <c r="G191" s="1502"/>
      <c r="H191" s="1502"/>
      <c r="I191" s="1630"/>
    </row>
    <row r="192" spans="2:9" ht="22.5" customHeight="1">
      <c r="B192" s="2000"/>
      <c r="C192" s="1612"/>
      <c r="D192" s="1503"/>
      <c r="E192" s="1503"/>
      <c r="F192" s="1503"/>
      <c r="G192" s="1503"/>
      <c r="H192" s="1503"/>
      <c r="I192" s="1631"/>
    </row>
    <row r="193" spans="2:9" ht="22.5" customHeight="1">
      <c r="B193" s="1992" t="s">
        <v>1669</v>
      </c>
      <c r="C193" s="1502" t="s">
        <v>1692</v>
      </c>
      <c r="D193" s="1659"/>
      <c r="E193" s="1659"/>
      <c r="F193" s="1659"/>
      <c r="G193" s="1659"/>
      <c r="H193" s="1659"/>
      <c r="I193" s="1660"/>
    </row>
    <row r="194" spans="2:9" ht="22.5" customHeight="1">
      <c r="B194" s="1992"/>
      <c r="C194" s="1502" t="s">
        <v>2537</v>
      </c>
      <c r="D194" s="1584"/>
      <c r="E194" s="1584"/>
      <c r="F194" s="1584"/>
      <c r="G194" s="1584"/>
      <c r="H194" s="1584"/>
      <c r="I194" s="1661"/>
    </row>
    <row r="195" spans="2:9" ht="22.5" customHeight="1">
      <c r="B195" s="1992"/>
      <c r="C195" s="1502" t="s">
        <v>2538</v>
      </c>
      <c r="D195" s="1584"/>
      <c r="E195" s="1584"/>
      <c r="F195" s="1584"/>
      <c r="G195" s="1584"/>
      <c r="H195" s="1584"/>
      <c r="I195" s="1661"/>
    </row>
    <row r="196" spans="2:9" ht="22.5" customHeight="1">
      <c r="B196" s="1992"/>
      <c r="C196" s="1502" t="s">
        <v>2258</v>
      </c>
      <c r="D196" s="1584"/>
      <c r="E196" s="1584"/>
      <c r="F196" s="1584"/>
      <c r="G196" s="1584"/>
      <c r="H196" s="1584"/>
      <c r="I196" s="1661"/>
    </row>
    <row r="197" spans="2:9" ht="22.5" customHeight="1">
      <c r="B197" s="1992"/>
      <c r="C197" s="1502" t="s">
        <v>2344</v>
      </c>
      <c r="D197" s="1584"/>
      <c r="E197" s="1584"/>
      <c r="F197" s="1584"/>
      <c r="G197" s="1584"/>
      <c r="H197" s="1584"/>
      <c r="I197" s="1661"/>
    </row>
    <row r="198" spans="2:9" ht="22.5" customHeight="1">
      <c r="B198" s="1992"/>
      <c r="C198" s="1502" t="s">
        <v>2539</v>
      </c>
      <c r="D198" s="1584"/>
      <c r="E198" s="1584"/>
      <c r="F198" s="1584"/>
      <c r="G198" s="1584"/>
      <c r="H198" s="1584"/>
      <c r="I198" s="1661"/>
    </row>
    <row r="199" spans="2:9" ht="22.5" customHeight="1">
      <c r="B199" s="1992"/>
      <c r="C199" s="1502" t="s">
        <v>2345</v>
      </c>
      <c r="D199" s="1584"/>
      <c r="E199" s="1584"/>
      <c r="F199" s="1584"/>
      <c r="G199" s="1584"/>
      <c r="H199" s="1584"/>
      <c r="I199" s="1661"/>
    </row>
    <row r="200" spans="2:9" ht="22.5" customHeight="1">
      <c r="B200" s="1992"/>
      <c r="C200" s="1502" t="s">
        <v>2540</v>
      </c>
      <c r="D200" s="1584"/>
      <c r="E200" s="1584"/>
      <c r="F200" s="1584"/>
      <c r="G200" s="1584"/>
      <c r="H200" s="1584"/>
      <c r="I200" s="1661"/>
    </row>
    <row r="201" spans="2:9" ht="22.5" customHeight="1">
      <c r="B201" s="1992"/>
      <c r="C201" s="1503"/>
      <c r="D201" s="1662"/>
      <c r="E201" s="1662"/>
      <c r="F201" s="1662"/>
      <c r="G201" s="1662"/>
      <c r="H201" s="1662"/>
      <c r="I201" s="1663"/>
    </row>
    <row r="202" spans="2:9" ht="22.5" customHeight="1">
      <c r="B202" s="1980" t="s">
        <v>1652</v>
      </c>
      <c r="C202" s="1502" t="s">
        <v>2541</v>
      </c>
      <c r="D202" s="1502"/>
      <c r="E202" s="1502"/>
      <c r="F202" s="1502"/>
      <c r="G202" s="1502"/>
      <c r="H202" s="1502"/>
      <c r="I202" s="1630"/>
    </row>
    <row r="203" spans="2:9" ht="22.5" customHeight="1">
      <c r="B203" s="1980"/>
      <c r="C203" s="1502" t="s">
        <v>1792</v>
      </c>
      <c r="D203" s="1502"/>
      <c r="E203" s="1502"/>
      <c r="F203" s="1502"/>
      <c r="G203" s="1502"/>
      <c r="H203" s="1502"/>
      <c r="I203" s="1630"/>
    </row>
    <row r="204" spans="2:9" ht="22.5" customHeight="1">
      <c r="B204" s="1980"/>
      <c r="C204" s="1502" t="s">
        <v>1793</v>
      </c>
      <c r="D204" s="1502"/>
      <c r="E204" s="1502"/>
      <c r="F204" s="1502"/>
      <c r="G204" s="1502"/>
      <c r="H204" s="1502"/>
      <c r="I204" s="1630"/>
    </row>
    <row r="205" spans="2:9" ht="22.5" customHeight="1">
      <c r="B205" s="1980"/>
      <c r="C205" s="1502" t="s">
        <v>1939</v>
      </c>
      <c r="D205" s="1502"/>
      <c r="E205" s="1502"/>
      <c r="F205" s="1502"/>
      <c r="G205" s="1502"/>
      <c r="H205" s="1502"/>
      <c r="I205" s="1630"/>
    </row>
    <row r="206" spans="2:9" ht="22.5" customHeight="1">
      <c r="B206" s="1980"/>
      <c r="C206" s="1502" t="s">
        <v>2542</v>
      </c>
      <c r="D206" s="1502"/>
      <c r="E206" s="1502"/>
      <c r="F206" s="1502"/>
      <c r="G206" s="1502"/>
      <c r="H206" s="1502"/>
      <c r="I206" s="1630"/>
    </row>
    <row r="207" spans="2:9" ht="22.5" customHeight="1">
      <c r="B207" s="1980"/>
      <c r="C207" s="1502" t="s">
        <v>2543</v>
      </c>
      <c r="D207" s="1502"/>
      <c r="E207" s="1502"/>
      <c r="F207" s="1502"/>
      <c r="G207" s="1502"/>
      <c r="H207" s="1502"/>
      <c r="I207" s="1630"/>
    </row>
    <row r="208" spans="2:9" ht="22.5" customHeight="1">
      <c r="B208" s="1980"/>
      <c r="C208" s="1502" t="s">
        <v>2544</v>
      </c>
      <c r="D208" s="1502"/>
      <c r="E208" s="1502"/>
      <c r="F208" s="1502"/>
      <c r="G208" s="1502"/>
      <c r="H208" s="1502"/>
      <c r="I208" s="1630"/>
    </row>
    <row r="209" spans="2:9" ht="22.5" customHeight="1">
      <c r="B209" s="1980"/>
      <c r="C209" s="1502" t="s">
        <v>2545</v>
      </c>
      <c r="D209" s="1502"/>
      <c r="E209" s="1502"/>
      <c r="F209" s="1502"/>
      <c r="G209" s="1502"/>
      <c r="H209" s="1502"/>
      <c r="I209" s="1630"/>
    </row>
    <row r="210" spans="2:9" ht="22.5" customHeight="1">
      <c r="B210" s="1980"/>
      <c r="C210" s="1502" t="s">
        <v>2546</v>
      </c>
      <c r="D210" s="1502"/>
      <c r="E210" s="1502"/>
      <c r="F210" s="1502"/>
      <c r="G210" s="1502"/>
      <c r="H210" s="1502"/>
      <c r="I210" s="1630"/>
    </row>
    <row r="211" spans="2:9" ht="22.5" customHeight="1">
      <c r="B211" s="2000"/>
      <c r="C211" s="1576" t="s">
        <v>2547</v>
      </c>
      <c r="D211" s="1503"/>
      <c r="E211" s="1503"/>
      <c r="F211" s="1503"/>
      <c r="G211" s="1503"/>
      <c r="H211" s="1503"/>
      <c r="I211" s="1631"/>
    </row>
    <row r="212" spans="2:9" ht="22.5" customHeight="1">
      <c r="B212" s="1980" t="s">
        <v>1693</v>
      </c>
      <c r="C212" s="1502" t="s">
        <v>2548</v>
      </c>
      <c r="D212" s="1664"/>
      <c r="E212" s="1664"/>
      <c r="F212" s="1664"/>
      <c r="G212" s="1664"/>
      <c r="H212" s="1664"/>
      <c r="I212" s="101"/>
    </row>
    <row r="213" spans="2:9" ht="22.5" customHeight="1">
      <c r="B213" s="1980"/>
      <c r="C213" s="1093" t="s">
        <v>2549</v>
      </c>
      <c r="I213" s="1665"/>
    </row>
    <row r="214" spans="2:9" ht="22.5" customHeight="1">
      <c r="B214" s="1980"/>
      <c r="C214" s="1093" t="s">
        <v>2550</v>
      </c>
      <c r="I214" s="1665"/>
    </row>
    <row r="215" spans="2:9" ht="22.5" customHeight="1">
      <c r="B215" s="1980"/>
      <c r="C215" s="1093" t="s">
        <v>2551</v>
      </c>
      <c r="I215" s="1665"/>
    </row>
    <row r="216" spans="2:9" ht="22.5" customHeight="1">
      <c r="B216" s="1980"/>
      <c r="C216" s="1093" t="s">
        <v>2552</v>
      </c>
      <c r="I216" s="1665"/>
    </row>
    <row r="217" spans="2:9" ht="22.5" customHeight="1">
      <c r="B217" s="1980"/>
      <c r="C217" s="1502" t="s">
        <v>2553</v>
      </c>
      <c r="I217" s="1665"/>
    </row>
    <row r="218" spans="2:9" ht="22.5" customHeight="1">
      <c r="B218" s="1980"/>
      <c r="C218" s="1502" t="s">
        <v>2554</v>
      </c>
      <c r="I218" s="1665"/>
    </row>
    <row r="219" spans="2:9" ht="22.5" customHeight="1">
      <c r="B219" s="1980"/>
      <c r="C219" s="1502"/>
      <c r="I219" s="1665"/>
    </row>
    <row r="220" spans="2:9" ht="22.5" customHeight="1">
      <c r="B220" s="1980"/>
      <c r="C220" s="1093" t="s">
        <v>2555</v>
      </c>
      <c r="I220" s="1665"/>
    </row>
    <row r="221" spans="2:9" ht="22.5" customHeight="1">
      <c r="B221" s="2000"/>
      <c r="C221" s="1575" t="s">
        <v>2556</v>
      </c>
      <c r="D221" s="1667"/>
      <c r="E221" s="1667"/>
      <c r="F221" s="1667"/>
      <c r="G221" s="1667"/>
      <c r="H221" s="1667"/>
      <c r="I221" s="1668"/>
    </row>
    <row r="222" spans="2:9" ht="18" customHeight="1"/>
    <row r="223" spans="2:9" ht="18" customHeight="1"/>
    <row r="224" spans="2:9"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54">
    <mergeCell ref="B1:I1"/>
    <mergeCell ref="B7:E7"/>
    <mergeCell ref="F7:I7"/>
    <mergeCell ref="B11:B12"/>
    <mergeCell ref="C11:C12"/>
    <mergeCell ref="D11:D12"/>
    <mergeCell ref="E11:E12"/>
    <mergeCell ref="F15:H15"/>
    <mergeCell ref="F17:I17"/>
    <mergeCell ref="B23:B24"/>
    <mergeCell ref="C23:C24"/>
    <mergeCell ref="D23:D24"/>
    <mergeCell ref="E23:E24"/>
    <mergeCell ref="B54:B60"/>
    <mergeCell ref="C54:I59"/>
    <mergeCell ref="B61:B66"/>
    <mergeCell ref="C61:I66"/>
    <mergeCell ref="B67:B73"/>
    <mergeCell ref="C67:I73"/>
    <mergeCell ref="B108:B112"/>
    <mergeCell ref="C108:H112"/>
    <mergeCell ref="B74:B76"/>
    <mergeCell ref="B77:B83"/>
    <mergeCell ref="C77:I82"/>
    <mergeCell ref="B84:B90"/>
    <mergeCell ref="C84:I90"/>
    <mergeCell ref="C91:I91"/>
    <mergeCell ref="B92:B97"/>
    <mergeCell ref="C92:I97"/>
    <mergeCell ref="B98:B106"/>
    <mergeCell ref="C98:I106"/>
    <mergeCell ref="B107:I107"/>
    <mergeCell ref="B113:B119"/>
    <mergeCell ref="C113:H119"/>
    <mergeCell ref="B120:B125"/>
    <mergeCell ref="C120:H125"/>
    <mergeCell ref="B126:B128"/>
    <mergeCell ref="C126:I128"/>
    <mergeCell ref="C129:I135"/>
    <mergeCell ref="B133:B135"/>
    <mergeCell ref="B136:B145"/>
    <mergeCell ref="C136:I145"/>
    <mergeCell ref="B146:B153"/>
    <mergeCell ref="C146:I153"/>
    <mergeCell ref="C154:I163"/>
    <mergeCell ref="B165:B170"/>
    <mergeCell ref="B171:B175"/>
    <mergeCell ref="B176:B180"/>
    <mergeCell ref="B181:B184"/>
    <mergeCell ref="B185:B192"/>
    <mergeCell ref="B193:B201"/>
    <mergeCell ref="B202:B211"/>
    <mergeCell ref="B212:B221"/>
    <mergeCell ref="B154:B163"/>
  </mergeCells>
  <pageMargins left="0.7" right="0.7" top="0.75" bottom="0.75" header="0" footer="0"/>
  <pageSetup paperSize="9" orientation="portrait"/>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04E87-FDB7-45D8-8BA9-103453C7E08F}">
  <sheetPr codeName="Hoja206">
    <tabColor rgb="FFFFFF00"/>
    <pageSetUpPr fitToPage="1"/>
  </sheetPr>
  <dimension ref="B1:I1087"/>
  <sheetViews>
    <sheetView showGridLines="0" topLeftCell="E9" workbookViewId="0">
      <selection activeCell="H18" sqref="H18:H26"/>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2557</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1637</v>
      </c>
      <c r="D8" s="141" t="s">
        <v>1637</v>
      </c>
      <c r="E8" s="141" t="s">
        <v>1637</v>
      </c>
      <c r="F8" s="13" t="s">
        <v>1638</v>
      </c>
      <c r="G8" s="8"/>
      <c r="H8" s="9"/>
      <c r="I8" s="9"/>
    </row>
    <row r="9" spans="2:9" ht="14.25" customHeight="1">
      <c r="B9" s="6" t="s">
        <v>1639</v>
      </c>
      <c r="C9" s="137" t="s">
        <v>2483</v>
      </c>
      <c r="D9" s="137" t="s">
        <v>2483</v>
      </c>
      <c r="E9" s="137" t="s">
        <v>2360</v>
      </c>
      <c r="F9" s="13" t="s">
        <v>1642</v>
      </c>
      <c r="G9" s="96">
        <v>0</v>
      </c>
      <c r="H9" s="96">
        <v>0</v>
      </c>
      <c r="I9" s="96">
        <v>0</v>
      </c>
    </row>
    <row r="10" spans="2:9" ht="14.25" customHeight="1">
      <c r="B10" s="10" t="s">
        <v>56</v>
      </c>
      <c r="C10" s="142"/>
      <c r="D10" s="142"/>
      <c r="E10" s="142"/>
      <c r="F10" s="13" t="s">
        <v>1643</v>
      </c>
      <c r="G10" s="1465">
        <v>0.38</v>
      </c>
      <c r="H10" s="1465">
        <v>0.46</v>
      </c>
      <c r="I10" s="1465">
        <v>0.4</v>
      </c>
    </row>
    <row r="11" spans="2:9" ht="14.25" customHeight="1">
      <c r="B11" s="1976" t="s">
        <v>1644</v>
      </c>
      <c r="C11" s="1977">
        <v>500</v>
      </c>
      <c r="D11" s="1977">
        <v>1900</v>
      </c>
      <c r="E11" s="1977">
        <v>3355</v>
      </c>
      <c r="F11" s="6" t="s">
        <v>1645</v>
      </c>
      <c r="G11" s="1465">
        <v>0.5</v>
      </c>
      <c r="H11" s="1465">
        <v>0.35</v>
      </c>
      <c r="I11" s="1465">
        <v>0.38</v>
      </c>
    </row>
    <row r="12" spans="2:9" ht="14.25" customHeight="1">
      <c r="B12" s="1976"/>
      <c r="C12" s="1977"/>
      <c r="D12" s="1977"/>
      <c r="E12" s="1977"/>
      <c r="F12" s="6" t="s">
        <v>1646</v>
      </c>
      <c r="G12" s="691">
        <v>8.5</v>
      </c>
      <c r="H12" s="691">
        <v>8.5</v>
      </c>
      <c r="I12" s="691">
        <v>8.4</v>
      </c>
    </row>
    <row r="13" spans="2:9" ht="14.25" customHeight="1">
      <c r="B13" s="6" t="s">
        <v>1647</v>
      </c>
      <c r="C13" s="8"/>
      <c r="D13" s="8"/>
      <c r="E13" s="8"/>
      <c r="F13" s="6" t="s">
        <v>1648</v>
      </c>
      <c r="G13" s="691">
        <v>62.9</v>
      </c>
      <c r="H13" s="691">
        <v>63.4</v>
      </c>
      <c r="I13" s="691">
        <v>64.2</v>
      </c>
    </row>
    <row r="14" spans="2:9" ht="14.25" customHeight="1">
      <c r="B14" s="7">
        <v>1</v>
      </c>
      <c r="C14" s="7">
        <v>3</v>
      </c>
      <c r="D14" s="7">
        <v>5</v>
      </c>
      <c r="E14" s="7">
        <v>4</v>
      </c>
      <c r="F14" s="6" t="s">
        <v>1649</v>
      </c>
      <c r="G14" s="138">
        <v>1.42E-3</v>
      </c>
      <c r="H14" s="138">
        <v>1.75E-3</v>
      </c>
      <c r="I14" s="138">
        <v>2.0999999999999999E-3</v>
      </c>
    </row>
    <row r="15" spans="2:9" ht="14.25" customHeight="1">
      <c r="B15" s="7">
        <v>2</v>
      </c>
      <c r="C15" s="7">
        <v>3</v>
      </c>
      <c r="D15" s="7">
        <v>4</v>
      </c>
      <c r="E15" s="7">
        <v>3</v>
      </c>
      <c r="F15" s="1990" t="s">
        <v>1650</v>
      </c>
      <c r="G15" s="1990"/>
      <c r="H15" s="1990"/>
      <c r="I15" s="12">
        <f>+G16+H16+I16</f>
        <v>7259</v>
      </c>
    </row>
    <row r="16" spans="2:9" ht="14.25" customHeight="1">
      <c r="B16" s="7">
        <v>3</v>
      </c>
      <c r="C16" s="7">
        <v>3</v>
      </c>
      <c r="D16" s="7">
        <v>4</v>
      </c>
      <c r="E16" s="7">
        <v>3</v>
      </c>
      <c r="F16" s="4" t="s">
        <v>1651</v>
      </c>
      <c r="G16" s="14">
        <v>7259</v>
      </c>
      <c r="H16" s="14"/>
      <c r="I16" s="11"/>
    </row>
    <row r="17" spans="2:9" ht="14.25" customHeight="1">
      <c r="B17" s="7">
        <v>4</v>
      </c>
      <c r="C17" s="7">
        <v>1</v>
      </c>
      <c r="D17" s="7">
        <v>1</v>
      </c>
      <c r="E17" s="7">
        <v>1</v>
      </c>
      <c r="F17" s="1975" t="s">
        <v>703</v>
      </c>
      <c r="G17" s="1975"/>
      <c r="H17" s="1975"/>
      <c r="I17" s="1975"/>
    </row>
    <row r="18" spans="2:9" ht="14.25" customHeight="1">
      <c r="B18" s="7">
        <v>5</v>
      </c>
      <c r="C18" s="7">
        <v>3</v>
      </c>
      <c r="D18" s="7">
        <v>5</v>
      </c>
      <c r="E18" s="7">
        <v>3</v>
      </c>
      <c r="F18" s="6" t="s">
        <v>1653</v>
      </c>
      <c r="G18" s="691" t="s">
        <v>2484</v>
      </c>
      <c r="H18" s="691" t="s">
        <v>2507</v>
      </c>
      <c r="I18" s="97" t="s">
        <v>2408</v>
      </c>
    </row>
    <row r="19" spans="2:9" ht="14.25" customHeight="1">
      <c r="B19" s="7">
        <v>6</v>
      </c>
      <c r="C19" s="7">
        <v>3</v>
      </c>
      <c r="D19" s="7">
        <v>2</v>
      </c>
      <c r="E19" s="7">
        <v>2</v>
      </c>
      <c r="F19" s="6" t="s">
        <v>1657</v>
      </c>
      <c r="G19" s="691">
        <v>11</v>
      </c>
      <c r="H19" s="691">
        <v>11</v>
      </c>
      <c r="I19" s="691">
        <v>12</v>
      </c>
    </row>
    <row r="20" spans="2:9" ht="14.25" customHeight="1">
      <c r="B20" s="7">
        <v>7</v>
      </c>
      <c r="C20" s="7">
        <v>3</v>
      </c>
      <c r="D20" s="7">
        <v>4</v>
      </c>
      <c r="E20" s="7">
        <v>2</v>
      </c>
      <c r="F20" s="6" t="s">
        <v>1658</v>
      </c>
      <c r="G20" s="691">
        <v>12</v>
      </c>
      <c r="H20" s="691">
        <v>12</v>
      </c>
      <c r="I20" s="691">
        <v>13</v>
      </c>
    </row>
    <row r="21" spans="2:9" ht="14.25" customHeight="1">
      <c r="B21" s="7">
        <v>8</v>
      </c>
      <c r="C21" s="7">
        <v>3</v>
      </c>
      <c r="D21" s="7">
        <v>4</v>
      </c>
      <c r="E21" s="7">
        <v>3</v>
      </c>
      <c r="F21" s="6" t="s">
        <v>1659</v>
      </c>
      <c r="G21" s="691">
        <v>16</v>
      </c>
      <c r="H21" s="691">
        <v>16</v>
      </c>
      <c r="I21" s="691">
        <v>16</v>
      </c>
    </row>
    <row r="22" spans="2:9" ht="14.25" customHeight="1">
      <c r="B22" s="7">
        <v>9</v>
      </c>
      <c r="C22" s="7">
        <v>3</v>
      </c>
      <c r="D22" s="7">
        <v>5</v>
      </c>
      <c r="E22" s="7">
        <v>4</v>
      </c>
      <c r="F22" s="6" t="s">
        <v>1660</v>
      </c>
      <c r="G22" s="691">
        <v>6.87</v>
      </c>
      <c r="H22" s="691">
        <v>6.53</v>
      </c>
      <c r="I22" s="691">
        <v>7.32</v>
      </c>
    </row>
    <row r="23" spans="2:9" ht="20.25" customHeight="1">
      <c r="B23" s="1976" t="s">
        <v>476</v>
      </c>
      <c r="C23" s="1991" t="s">
        <v>1865</v>
      </c>
      <c r="D23" s="1991" t="s">
        <v>1865</v>
      </c>
      <c r="E23" s="1991" t="s">
        <v>1865</v>
      </c>
      <c r="F23" s="13" t="s">
        <v>1662</v>
      </c>
      <c r="G23" s="691">
        <v>625</v>
      </c>
      <c r="H23" s="691">
        <v>650</v>
      </c>
      <c r="I23" s="691">
        <v>565</v>
      </c>
    </row>
    <row r="24" spans="2:9" ht="14.25" customHeight="1">
      <c r="B24" s="1976"/>
      <c r="C24" s="1991"/>
      <c r="D24" s="1991"/>
      <c r="E24" s="1991"/>
      <c r="F24" s="6" t="s">
        <v>1663</v>
      </c>
      <c r="G24" s="691" t="s">
        <v>2508</v>
      </c>
      <c r="H24" s="691">
        <v>3.65</v>
      </c>
      <c r="I24" s="691">
        <v>3.72</v>
      </c>
    </row>
    <row r="25" spans="2:9" ht="27.75" customHeight="1">
      <c r="B25" s="7" t="s">
        <v>1664</v>
      </c>
      <c r="C25" s="823" t="s">
        <v>1665</v>
      </c>
      <c r="D25" s="823" t="s">
        <v>1665</v>
      </c>
      <c r="E25" s="823" t="s">
        <v>1665</v>
      </c>
      <c r="F25" s="6" t="s">
        <v>1666</v>
      </c>
      <c r="G25" s="691">
        <v>367</v>
      </c>
      <c r="H25" s="691">
        <v>360</v>
      </c>
      <c r="I25" s="691">
        <v>370</v>
      </c>
    </row>
    <row r="26" spans="2:9" ht="14.25" customHeight="1">
      <c r="B26" s="7"/>
      <c r="C26" s="824"/>
      <c r="D26" s="823"/>
      <c r="E26" s="7"/>
      <c r="F26" s="6" t="s">
        <v>1667</v>
      </c>
      <c r="G26" s="1466">
        <v>920</v>
      </c>
      <c r="H26" s="1466">
        <v>932</v>
      </c>
      <c r="I26" s="1466">
        <v>937</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2443</v>
      </c>
      <c r="D29" s="206" t="s">
        <v>2364</v>
      </c>
      <c r="E29" s="206" t="s">
        <v>2040</v>
      </c>
      <c r="F29" s="4" t="s">
        <v>1676</v>
      </c>
      <c r="G29" s="7" t="s">
        <v>1677</v>
      </c>
      <c r="H29" s="7" t="s">
        <v>1677</v>
      </c>
      <c r="I29" s="7" t="s">
        <v>1677</v>
      </c>
    </row>
    <row r="30" spans="2:9" ht="14.25" customHeight="1">
      <c r="B30" s="15" t="s">
        <v>1679</v>
      </c>
      <c r="C30" s="11" t="s">
        <v>2444</v>
      </c>
      <c r="D30" s="11" t="s">
        <v>2365</v>
      </c>
      <c r="E30" s="11" t="s">
        <v>1681</v>
      </c>
      <c r="F30" s="4" t="s">
        <v>1682</v>
      </c>
      <c r="G30" s="7">
        <v>107</v>
      </c>
      <c r="H30" s="7">
        <v>103</v>
      </c>
      <c r="I30" s="7">
        <v>109</v>
      </c>
    </row>
    <row r="31" spans="2:9" ht="14.25" customHeight="1">
      <c r="B31" s="15" t="s">
        <v>1683</v>
      </c>
      <c r="C31" s="6"/>
      <c r="D31" s="100"/>
      <c r="E31" s="100"/>
      <c r="F31" s="4" t="s">
        <v>1684</v>
      </c>
      <c r="G31" s="7">
        <v>2782</v>
      </c>
      <c r="H31" s="7">
        <v>2800</v>
      </c>
      <c r="I31" s="7">
        <v>2810</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1.9</v>
      </c>
      <c r="H33" s="7">
        <v>3</v>
      </c>
      <c r="I33" s="7">
        <v>2.48</v>
      </c>
    </row>
    <row r="34" spans="2:9" ht="14.25" customHeight="1">
      <c r="B34" s="15"/>
      <c r="C34" s="6"/>
      <c r="D34" s="6"/>
      <c r="E34" s="6"/>
      <c r="F34" s="4" t="s">
        <v>1688</v>
      </c>
      <c r="G34" s="6"/>
      <c r="H34" s="6"/>
      <c r="I34" s="6"/>
    </row>
    <row r="35" spans="2:9" ht="14.25" customHeight="1">
      <c r="B35" s="15"/>
      <c r="C35" s="6"/>
      <c r="D35" s="6"/>
      <c r="E35" s="6"/>
      <c r="F35" s="4" t="s">
        <v>1676</v>
      </c>
      <c r="G35" s="7" t="s">
        <v>1689</v>
      </c>
      <c r="H35" s="7" t="s">
        <v>1689</v>
      </c>
      <c r="I35" s="7" t="s">
        <v>1689</v>
      </c>
    </row>
    <row r="36" spans="2:9" ht="14.25" customHeight="1">
      <c r="B36" s="15"/>
      <c r="C36" s="6"/>
      <c r="D36" s="6"/>
      <c r="E36" s="6"/>
      <c r="F36" s="4" t="s">
        <v>1682</v>
      </c>
      <c r="G36" s="7">
        <v>98</v>
      </c>
      <c r="H36" s="7">
        <v>35</v>
      </c>
      <c r="I36" s="7">
        <v>90</v>
      </c>
    </row>
    <row r="37" spans="2:9" ht="14.25" customHeight="1">
      <c r="B37" s="15" t="s">
        <v>1690</v>
      </c>
      <c r="C37" s="6"/>
      <c r="D37" s="6"/>
      <c r="E37" s="6"/>
      <c r="F37" s="4" t="s">
        <v>1684</v>
      </c>
      <c r="G37" s="7">
        <v>2755</v>
      </c>
      <c r="H37" s="7">
        <v>100</v>
      </c>
      <c r="I37" s="7">
        <v>2605</v>
      </c>
    </row>
    <row r="38" spans="2:9" ht="14.25" customHeight="1">
      <c r="B38" s="6"/>
      <c r="C38" s="6"/>
      <c r="D38" s="6"/>
      <c r="E38" s="6"/>
      <c r="F38" s="4" t="s">
        <v>1685</v>
      </c>
      <c r="G38" s="7" t="s">
        <v>1952</v>
      </c>
      <c r="H38" s="7" t="s">
        <v>1952</v>
      </c>
      <c r="I38" s="7" t="s">
        <v>1952</v>
      </c>
    </row>
    <row r="39" spans="2:9" ht="14.25" customHeight="1">
      <c r="B39" s="6"/>
      <c r="C39" s="173"/>
      <c r="D39" s="173"/>
      <c r="E39" s="173"/>
      <c r="F39" s="4" t="s">
        <v>1692</v>
      </c>
      <c r="G39" s="6"/>
      <c r="H39" s="6"/>
      <c r="I39" s="6"/>
    </row>
    <row r="40" spans="2:9" ht="14.25" customHeight="1">
      <c r="B40" s="99" t="s">
        <v>1693</v>
      </c>
      <c r="C40" s="5"/>
      <c r="D40" s="5"/>
      <c r="E40" s="5"/>
      <c r="F40" s="954" t="s">
        <v>1676</v>
      </c>
      <c r="G40" s="7" t="s">
        <v>1694</v>
      </c>
      <c r="H40" s="7" t="s">
        <v>1694</v>
      </c>
      <c r="I40" s="7" t="s">
        <v>1694</v>
      </c>
    </row>
    <row r="41" spans="2:9" ht="14.25" customHeight="1">
      <c r="B41" s="102" t="s">
        <v>44</v>
      </c>
      <c r="C41" s="1676" t="s">
        <v>2558</v>
      </c>
      <c r="D41" s="1676" t="s">
        <v>2558</v>
      </c>
      <c r="E41" s="1676" t="s">
        <v>2558</v>
      </c>
      <c r="F41" s="954" t="s">
        <v>1676</v>
      </c>
      <c r="G41" s="7" t="s">
        <v>1697</v>
      </c>
      <c r="H41" s="7" t="s">
        <v>1697</v>
      </c>
      <c r="I41" s="7" t="s">
        <v>1678</v>
      </c>
    </row>
    <row r="42" spans="2:9" ht="14.25" customHeight="1">
      <c r="B42" s="102" t="s">
        <v>1698</v>
      </c>
      <c r="C42" s="1627" t="s">
        <v>2228</v>
      </c>
      <c r="D42" s="1627" t="s">
        <v>2228</v>
      </c>
      <c r="E42" s="1627" t="s">
        <v>2228</v>
      </c>
      <c r="F42" s="954" t="s">
        <v>1682</v>
      </c>
      <c r="G42" s="7">
        <v>34</v>
      </c>
      <c r="H42" s="7">
        <v>35</v>
      </c>
      <c r="I42" s="7">
        <v>37</v>
      </c>
    </row>
    <row r="43" spans="2:9" ht="14.25" customHeight="1">
      <c r="B43" s="102" t="s">
        <v>45</v>
      </c>
      <c r="C43" s="1084" t="s">
        <v>2559</v>
      </c>
      <c r="D43" s="1084" t="s">
        <v>2559</v>
      </c>
      <c r="E43" s="1084" t="s">
        <v>2559</v>
      </c>
      <c r="F43" s="954" t="s">
        <v>1682</v>
      </c>
      <c r="G43" s="7">
        <v>100</v>
      </c>
      <c r="H43" s="7">
        <v>100</v>
      </c>
      <c r="I43" s="7">
        <v>97</v>
      </c>
    </row>
    <row r="44" spans="2:9">
      <c r="B44" s="43" t="s">
        <v>1702</v>
      </c>
      <c r="C44" s="141"/>
      <c r="D44" s="141"/>
      <c r="E44" s="141"/>
      <c r="F44" s="954" t="s">
        <v>1704</v>
      </c>
      <c r="G44" s="7" t="s">
        <v>1705</v>
      </c>
      <c r="H44" s="7" t="s">
        <v>1705</v>
      </c>
      <c r="I44" s="7" t="s">
        <v>1705</v>
      </c>
    </row>
    <row r="45" spans="2:9" ht="14.25" customHeight="1">
      <c r="B45" s="956" t="s">
        <v>1706</v>
      </c>
      <c r="C45" s="125"/>
      <c r="D45" s="125"/>
      <c r="E45" s="1084"/>
      <c r="F45" s="142" t="s">
        <v>1708</v>
      </c>
      <c r="G45" s="6"/>
      <c r="H45" s="6"/>
      <c r="I45" s="6"/>
    </row>
    <row r="46" spans="2:9" ht="14.25" customHeight="1">
      <c r="B46" s="102" t="s">
        <v>1709</v>
      </c>
      <c r="C46" s="1084" t="s">
        <v>2560</v>
      </c>
      <c r="D46" s="1084" t="s">
        <v>2561</v>
      </c>
      <c r="E46" s="1084" t="s">
        <v>2562</v>
      </c>
      <c r="F46" s="954" t="s">
        <v>1710</v>
      </c>
      <c r="G46" s="59" t="s">
        <v>1869</v>
      </c>
      <c r="H46" s="59" t="s">
        <v>1869</v>
      </c>
      <c r="I46" s="59" t="s">
        <v>1869</v>
      </c>
    </row>
    <row r="47" spans="2:9" ht="14.25" customHeight="1">
      <c r="B47" s="102" t="s">
        <v>44</v>
      </c>
      <c r="C47" s="1573"/>
      <c r="D47" s="1586"/>
      <c r="E47" s="1586"/>
      <c r="F47" s="973" t="s">
        <v>1682</v>
      </c>
      <c r="G47" s="972"/>
      <c r="H47" s="972"/>
      <c r="I47" s="972"/>
    </row>
    <row r="48" spans="2:9" ht="14.25" customHeight="1">
      <c r="B48" s="102" t="s">
        <v>1698</v>
      </c>
      <c r="C48" s="7"/>
      <c r="D48" s="125"/>
      <c r="E48" s="125"/>
      <c r="F48" s="973" t="s">
        <v>1684</v>
      </c>
      <c r="G48" s="972"/>
      <c r="H48" s="972"/>
      <c r="I48" s="972"/>
    </row>
    <row r="49" spans="2:9" ht="14.25" customHeight="1">
      <c r="B49" s="102" t="s">
        <v>45</v>
      </c>
      <c r="C49" s="1588"/>
      <c r="D49" s="1580"/>
      <c r="E49" s="1580"/>
      <c r="F49" s="954" t="s">
        <v>1711</v>
      </c>
      <c r="G49" s="966">
        <v>29</v>
      </c>
      <c r="H49" s="966">
        <v>26</v>
      </c>
      <c r="I49" s="966">
        <v>29</v>
      </c>
    </row>
    <row r="50" spans="2:9" ht="14.25" customHeight="1">
      <c r="B50" s="102" t="s">
        <v>1702</v>
      </c>
      <c r="C50" s="1590"/>
      <c r="D50" s="7"/>
      <c r="E50" s="955"/>
      <c r="F50" s="954" t="s">
        <v>1712</v>
      </c>
      <c r="G50" s="7">
        <v>29</v>
      </c>
      <c r="H50" s="7">
        <v>26</v>
      </c>
      <c r="I50" s="7"/>
    </row>
    <row r="51" spans="2:9" ht="14.25" customHeight="1">
      <c r="B51" s="956" t="s">
        <v>1706</v>
      </c>
      <c r="C51" s="1677"/>
      <c r="D51" s="1678"/>
      <c r="E51" s="1459"/>
      <c r="F51" s="954" t="s">
        <v>1713</v>
      </c>
      <c r="G51" s="7">
        <v>17</v>
      </c>
      <c r="H51" s="7">
        <v>16</v>
      </c>
      <c r="I51" s="7">
        <v>18</v>
      </c>
    </row>
    <row r="52" spans="2:9" ht="14.25" customHeight="1">
      <c r="B52" s="6" t="s">
        <v>1709</v>
      </c>
      <c r="C52" s="1679"/>
      <c r="D52" s="1680"/>
      <c r="E52" s="1681"/>
      <c r="F52" s="1485" t="s">
        <v>1714</v>
      </c>
      <c r="G52" s="59">
        <v>5</v>
      </c>
      <c r="H52" s="59">
        <v>5</v>
      </c>
      <c r="I52" s="59">
        <v>5</v>
      </c>
    </row>
    <row r="53" spans="2:9" ht="14.25" customHeight="1">
      <c r="B53" s="136" t="s">
        <v>1715</v>
      </c>
      <c r="C53" s="1480"/>
      <c r="D53" s="1481"/>
      <c r="E53" s="1481"/>
      <c r="F53" s="1481"/>
      <c r="G53" s="1481"/>
      <c r="H53" s="1481"/>
      <c r="I53" s="1482"/>
    </row>
    <row r="54" spans="2:9" ht="15" customHeight="1">
      <c r="B54" s="1992" t="s">
        <v>1634</v>
      </c>
      <c r="C54" s="1994" t="s">
        <v>2563</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2447</v>
      </c>
      <c r="D61" s="2061"/>
      <c r="E61" s="2061"/>
      <c r="F61" s="2061"/>
      <c r="G61" s="2061"/>
      <c r="H61" s="2061"/>
      <c r="I61" s="2062"/>
    </row>
    <row r="62" spans="2:9" ht="25.5" customHeight="1">
      <c r="B62" s="1980"/>
      <c r="C62" s="2063"/>
      <c r="D62" s="2064"/>
      <c r="E62" s="2064"/>
      <c r="F62" s="2064"/>
      <c r="G62" s="2064"/>
      <c r="H62" s="2064"/>
      <c r="I62" s="2065"/>
    </row>
    <row r="63" spans="2:9" ht="62.2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2448</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2516</v>
      </c>
      <c r="D77" s="1982"/>
      <c r="E77" s="1982"/>
      <c r="F77" s="1982"/>
      <c r="G77" s="1982"/>
      <c r="H77" s="1982"/>
      <c r="I77" s="1983"/>
    </row>
    <row r="78" spans="2:9" ht="39.75" customHeight="1">
      <c r="B78" s="1979"/>
      <c r="C78" s="1984"/>
      <c r="D78" s="1985"/>
      <c r="E78" s="1985"/>
      <c r="F78" s="1985"/>
      <c r="G78" s="1985"/>
      <c r="H78" s="1985"/>
      <c r="I78" s="1986"/>
    </row>
    <row r="79" spans="2:9" ht="40.5" customHeight="1">
      <c r="B79" s="1979"/>
      <c r="C79" s="1984"/>
      <c r="D79" s="1985"/>
      <c r="E79" s="1985"/>
      <c r="F79" s="1985"/>
      <c r="G79" s="1985"/>
      <c r="H79" s="1985"/>
      <c r="I79" s="1986"/>
    </row>
    <row r="80" spans="2:9" ht="45.7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2517</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24"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2518</v>
      </c>
      <c r="D91" s="2014"/>
      <c r="E91" s="2014"/>
      <c r="F91" s="2014"/>
      <c r="G91" s="2014"/>
      <c r="H91" s="2014"/>
      <c r="I91" s="2015"/>
    </row>
    <row r="92" spans="2:9" ht="19.5" customHeight="1">
      <c r="B92" s="1993" t="s">
        <v>1669</v>
      </c>
      <c r="C92" s="1981" t="s">
        <v>2498</v>
      </c>
      <c r="D92" s="1982"/>
      <c r="E92" s="1982"/>
      <c r="F92" s="1982"/>
      <c r="G92" s="1982"/>
      <c r="H92" s="1982"/>
      <c r="I92" s="1983"/>
    </row>
    <row r="93" spans="2:9" ht="19.5" customHeight="1">
      <c r="B93" s="1980"/>
      <c r="C93" s="1984"/>
      <c r="D93" s="1985"/>
      <c r="E93" s="1985"/>
      <c r="F93" s="1985"/>
      <c r="G93" s="1985"/>
      <c r="H93" s="1985"/>
      <c r="I93" s="1986"/>
    </row>
    <row r="94" spans="2:9" ht="95.25" customHeight="1">
      <c r="B94" s="1980"/>
      <c r="C94" s="1984"/>
      <c r="D94" s="1985"/>
      <c r="E94" s="1985"/>
      <c r="F94" s="1985"/>
      <c r="G94" s="1985"/>
      <c r="H94" s="1985"/>
      <c r="I94" s="1986"/>
    </row>
    <row r="95" spans="2:9" ht="55.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2452</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14.25" customHeight="1">
      <c r="B108" s="1980" t="s">
        <v>1634</v>
      </c>
      <c r="C108" s="2006" t="s">
        <v>2519</v>
      </c>
      <c r="D108" s="2016"/>
      <c r="E108" s="2016"/>
      <c r="F108" s="2016"/>
      <c r="G108" s="2016"/>
      <c r="H108" s="2016"/>
      <c r="I108" s="1629"/>
    </row>
    <row r="109" spans="2:9" ht="14.25" customHeight="1">
      <c r="B109" s="1980"/>
      <c r="C109" s="2017"/>
      <c r="D109" s="2018"/>
      <c r="E109" s="2018"/>
      <c r="F109" s="2018"/>
      <c r="G109" s="2018"/>
      <c r="H109" s="2018"/>
      <c r="I109" s="1630"/>
    </row>
    <row r="110" spans="2:9" ht="125.25" customHeight="1">
      <c r="B110" s="1980"/>
      <c r="C110" s="2017"/>
      <c r="D110" s="2018"/>
      <c r="E110" s="2018"/>
      <c r="F110" s="2018"/>
      <c r="G110" s="2018"/>
      <c r="H110" s="2018"/>
      <c r="I110" s="1630"/>
    </row>
    <row r="111" spans="2:9" ht="14.25" customHeight="1">
      <c r="B111" s="1980"/>
      <c r="C111" s="2017"/>
      <c r="D111" s="2018"/>
      <c r="E111" s="2018"/>
      <c r="F111" s="2018"/>
      <c r="G111" s="2018"/>
      <c r="H111" s="2018"/>
      <c r="I111" s="1630"/>
    </row>
    <row r="112" spans="2:9" ht="14.25" customHeight="1">
      <c r="B112" s="2000"/>
      <c r="C112" s="2019"/>
      <c r="D112" s="2020"/>
      <c r="E112" s="2020"/>
      <c r="F112" s="2020"/>
      <c r="G112" s="2020"/>
      <c r="H112" s="2020"/>
      <c r="I112" s="1631"/>
    </row>
    <row r="113" spans="2:9" ht="14.25" customHeight="1">
      <c r="B113" s="1980" t="s">
        <v>1717</v>
      </c>
      <c r="C113" s="2006" t="s">
        <v>2520</v>
      </c>
      <c r="D113" s="2016"/>
      <c r="E113" s="2016"/>
      <c r="F113" s="2016"/>
      <c r="G113" s="2016"/>
      <c r="H113" s="2016"/>
      <c r="I113" s="1633"/>
    </row>
    <row r="114" spans="2:9" ht="42.75" customHeight="1">
      <c r="B114" s="1980"/>
      <c r="C114" s="2017"/>
      <c r="D114" s="2018"/>
      <c r="E114" s="2018"/>
      <c r="F114" s="2018"/>
      <c r="G114" s="2018"/>
      <c r="H114" s="2018"/>
      <c r="I114" s="1636"/>
    </row>
    <row r="115" spans="2:9" ht="14.25" customHeight="1">
      <c r="B115" s="1980"/>
      <c r="C115" s="2017"/>
      <c r="D115" s="2018"/>
      <c r="E115" s="2018"/>
      <c r="F115" s="2018"/>
      <c r="G115" s="2018"/>
      <c r="H115" s="2018"/>
      <c r="I115" s="1636"/>
    </row>
    <row r="116" spans="2:9" ht="70.5" customHeight="1">
      <c r="B116" s="1980"/>
      <c r="C116" s="2017"/>
      <c r="D116" s="2018"/>
      <c r="E116" s="2018"/>
      <c r="F116" s="2018"/>
      <c r="G116" s="2018"/>
      <c r="H116" s="2018"/>
      <c r="I116" s="1636"/>
    </row>
    <row r="117" spans="2:9" ht="14.25" customHeight="1">
      <c r="B117" s="1980"/>
      <c r="C117" s="2017"/>
      <c r="D117" s="2018"/>
      <c r="E117" s="2018"/>
      <c r="F117" s="2018"/>
      <c r="G117" s="2018"/>
      <c r="H117" s="2018"/>
      <c r="I117" s="1636"/>
    </row>
    <row r="118" spans="2:9" ht="14.25" customHeight="1">
      <c r="B118" s="1980"/>
      <c r="C118" s="2017"/>
      <c r="D118" s="2018"/>
      <c r="E118" s="2018"/>
      <c r="F118" s="2018"/>
      <c r="G118" s="2018"/>
      <c r="H118" s="2018"/>
      <c r="I118" s="1636"/>
    </row>
    <row r="119" spans="2:9" ht="14.25" customHeight="1">
      <c r="B119" s="2000"/>
      <c r="C119" s="2019"/>
      <c r="D119" s="2020"/>
      <c r="E119" s="2020"/>
      <c r="F119" s="2020"/>
      <c r="G119" s="2020"/>
      <c r="H119" s="2020"/>
      <c r="I119" s="1639"/>
    </row>
    <row r="120" spans="2:9" ht="14.25" customHeight="1">
      <c r="B120" s="2001" t="s">
        <v>1741</v>
      </c>
      <c r="C120" s="2006" t="s">
        <v>2521</v>
      </c>
      <c r="D120" s="2016"/>
      <c r="E120" s="2016"/>
      <c r="F120" s="2016"/>
      <c r="G120" s="2016"/>
      <c r="H120" s="2016"/>
      <c r="I120" s="1516"/>
    </row>
    <row r="121" spans="2:9" ht="14.25" customHeight="1">
      <c r="B121" s="2001"/>
      <c r="C121" s="2017"/>
      <c r="D121" s="2018"/>
      <c r="E121" s="2018"/>
      <c r="F121" s="2018"/>
      <c r="G121" s="2018"/>
      <c r="H121" s="2018"/>
      <c r="I121" s="1516"/>
    </row>
    <row r="122" spans="2:9" ht="14.25" customHeight="1">
      <c r="B122" s="2001"/>
      <c r="C122" s="2017"/>
      <c r="D122" s="2018"/>
      <c r="E122" s="2018"/>
      <c r="F122" s="2018"/>
      <c r="G122" s="2018"/>
      <c r="H122" s="2018"/>
      <c r="I122" s="1516"/>
    </row>
    <row r="123" spans="2:9" ht="14.25" customHeight="1">
      <c r="B123" s="2001"/>
      <c r="C123" s="2017"/>
      <c r="D123" s="2018"/>
      <c r="E123" s="2018"/>
      <c r="F123" s="2018"/>
      <c r="G123" s="2018"/>
      <c r="H123" s="2018"/>
      <c r="I123" s="1516"/>
    </row>
    <row r="124" spans="2:9" ht="14.25" customHeight="1">
      <c r="B124" s="2001"/>
      <c r="C124" s="2017"/>
      <c r="D124" s="2018"/>
      <c r="E124" s="2018"/>
      <c r="F124" s="2018"/>
      <c r="G124" s="2018"/>
      <c r="H124" s="2018"/>
      <c r="I124" s="1505"/>
    </row>
    <row r="125" spans="2:9" ht="14.25" customHeight="1">
      <c r="B125" s="2001"/>
      <c r="C125" s="2019"/>
      <c r="D125" s="2020"/>
      <c r="E125" s="2020"/>
      <c r="F125" s="2020"/>
      <c r="G125" s="2020"/>
      <c r="H125" s="2020"/>
      <c r="I125" s="1507"/>
    </row>
    <row r="126" spans="2:9" ht="14.25" customHeight="1">
      <c r="B126" s="1993" t="s">
        <v>1743</v>
      </c>
      <c r="C126" s="2057"/>
      <c r="D126" s="2007"/>
      <c r="E126" s="2007"/>
      <c r="F126" s="2007"/>
      <c r="G126" s="2007"/>
      <c r="H126" s="2007"/>
      <c r="I126" s="2078"/>
    </row>
    <row r="127" spans="2:9" ht="20.25" customHeight="1">
      <c r="B127" s="1980"/>
      <c r="C127" s="2008"/>
      <c r="D127" s="2009"/>
      <c r="E127" s="2009"/>
      <c r="F127" s="2009"/>
      <c r="G127" s="2009"/>
      <c r="H127" s="2009"/>
      <c r="I127" s="2079"/>
    </row>
    <row r="128" spans="2:9" ht="14.25" customHeight="1">
      <c r="B128" s="2000"/>
      <c r="C128" s="2011"/>
      <c r="D128" s="2012"/>
      <c r="E128" s="2012"/>
      <c r="F128" s="2012"/>
      <c r="G128" s="2012"/>
      <c r="H128" s="2012"/>
      <c r="I128" s="2080"/>
    </row>
    <row r="129" spans="2:9" ht="14.25" customHeight="1">
      <c r="B129" s="1489"/>
      <c r="C129" s="2006" t="s">
        <v>2522</v>
      </c>
      <c r="D129" s="2016"/>
      <c r="E129" s="2016"/>
      <c r="F129" s="2016"/>
      <c r="G129" s="2016"/>
      <c r="H129" s="2016"/>
      <c r="I129" s="2100"/>
    </row>
    <row r="130" spans="2:9" ht="14.25" customHeight="1">
      <c r="B130" s="1489"/>
      <c r="C130" s="2017"/>
      <c r="D130" s="2018"/>
      <c r="E130" s="2018"/>
      <c r="F130" s="2018"/>
      <c r="G130" s="2018"/>
      <c r="H130" s="2018"/>
      <c r="I130" s="2101"/>
    </row>
    <row r="131" spans="2:9" ht="49.5" customHeight="1">
      <c r="B131" s="1489"/>
      <c r="C131" s="2017"/>
      <c r="D131" s="2018"/>
      <c r="E131" s="2018"/>
      <c r="F131" s="2018"/>
      <c r="G131" s="2018"/>
      <c r="H131" s="2018"/>
      <c r="I131" s="2101"/>
    </row>
    <row r="132" spans="2:9" ht="14.25" customHeight="1">
      <c r="B132" s="1489"/>
      <c r="C132" s="2017"/>
      <c r="D132" s="2018"/>
      <c r="E132" s="2018"/>
      <c r="F132" s="2018"/>
      <c r="G132" s="2018"/>
      <c r="H132" s="2018"/>
      <c r="I132" s="2101"/>
    </row>
    <row r="133" spans="2:9" ht="14.25" customHeight="1">
      <c r="B133" s="1980" t="s">
        <v>1635</v>
      </c>
      <c r="C133" s="2017"/>
      <c r="D133" s="2018"/>
      <c r="E133" s="2018"/>
      <c r="F133" s="2018"/>
      <c r="G133" s="2018"/>
      <c r="H133" s="2018"/>
      <c r="I133" s="2101"/>
    </row>
    <row r="134" spans="2:9" ht="14.25" customHeight="1">
      <c r="B134" s="1980"/>
      <c r="C134" s="2017"/>
      <c r="D134" s="2018"/>
      <c r="E134" s="2018"/>
      <c r="F134" s="2018"/>
      <c r="G134" s="2018"/>
      <c r="H134" s="2018"/>
      <c r="I134" s="2101"/>
    </row>
    <row r="135" spans="2:9" ht="14.25" customHeight="1">
      <c r="B135" s="2000"/>
      <c r="C135" s="2019"/>
      <c r="D135" s="2020"/>
      <c r="E135" s="2020"/>
      <c r="F135" s="2020"/>
      <c r="G135" s="2020"/>
      <c r="H135" s="2020"/>
      <c r="I135" s="2102"/>
    </row>
    <row r="136" spans="2:9" ht="14.25" customHeight="1">
      <c r="B136" s="1980" t="s">
        <v>1652</v>
      </c>
      <c r="C136" s="2006" t="s">
        <v>2523</v>
      </c>
      <c r="D136" s="2016"/>
      <c r="E136" s="2016"/>
      <c r="F136" s="2016"/>
      <c r="G136" s="2016"/>
      <c r="H136" s="2016"/>
      <c r="I136" s="2100"/>
    </row>
    <row r="137" spans="2:9" ht="14.25" customHeight="1">
      <c r="B137" s="1980"/>
      <c r="C137" s="2017"/>
      <c r="D137" s="2018"/>
      <c r="E137" s="2018"/>
      <c r="F137" s="2018"/>
      <c r="G137" s="2018"/>
      <c r="H137" s="2018"/>
      <c r="I137" s="2101"/>
    </row>
    <row r="138" spans="2:9" ht="14.25" customHeight="1">
      <c r="B138" s="1980"/>
      <c r="C138" s="2017"/>
      <c r="D138" s="2018"/>
      <c r="E138" s="2018"/>
      <c r="F138" s="2018"/>
      <c r="G138" s="2018"/>
      <c r="H138" s="2018"/>
      <c r="I138" s="2101"/>
    </row>
    <row r="139" spans="2:9" ht="14.25" customHeight="1">
      <c r="B139" s="1980"/>
      <c r="C139" s="2017"/>
      <c r="D139" s="2018"/>
      <c r="E139" s="2018"/>
      <c r="F139" s="2018"/>
      <c r="G139" s="2018"/>
      <c r="H139" s="2018"/>
      <c r="I139" s="2101"/>
    </row>
    <row r="140" spans="2:9" ht="14.25" customHeight="1">
      <c r="B140" s="1980"/>
      <c r="C140" s="2017"/>
      <c r="D140" s="2018"/>
      <c r="E140" s="2018"/>
      <c r="F140" s="2018"/>
      <c r="G140" s="2018"/>
      <c r="H140" s="2018"/>
      <c r="I140" s="2101"/>
    </row>
    <row r="141" spans="2:9" ht="14.25" customHeight="1">
      <c r="B141" s="1980"/>
      <c r="C141" s="2017"/>
      <c r="D141" s="2018"/>
      <c r="E141" s="2018"/>
      <c r="F141" s="2018"/>
      <c r="G141" s="2018"/>
      <c r="H141" s="2018"/>
      <c r="I141" s="2101"/>
    </row>
    <row r="142" spans="2:9" ht="14.25" customHeight="1">
      <c r="B142" s="1980"/>
      <c r="C142" s="2017"/>
      <c r="D142" s="2018"/>
      <c r="E142" s="2018"/>
      <c r="F142" s="2018"/>
      <c r="G142" s="2018"/>
      <c r="H142" s="2018"/>
      <c r="I142" s="2101"/>
    </row>
    <row r="143" spans="2:9" ht="14.25" customHeight="1">
      <c r="B143" s="1980"/>
      <c r="C143" s="2017"/>
      <c r="D143" s="2018"/>
      <c r="E143" s="2018"/>
      <c r="F143" s="2018"/>
      <c r="G143" s="2018"/>
      <c r="H143" s="2018"/>
      <c r="I143" s="2101"/>
    </row>
    <row r="144" spans="2:9" ht="14.25" customHeight="1">
      <c r="B144" s="1980"/>
      <c r="C144" s="2017"/>
      <c r="D144" s="2018"/>
      <c r="E144" s="2018"/>
      <c r="F144" s="2018"/>
      <c r="G144" s="2018"/>
      <c r="H144" s="2018"/>
      <c r="I144" s="2101"/>
    </row>
    <row r="145" spans="2:9" ht="14.25" customHeight="1">
      <c r="B145" s="2000"/>
      <c r="C145" s="2019"/>
      <c r="D145" s="2020"/>
      <c r="E145" s="2020"/>
      <c r="F145" s="2020"/>
      <c r="G145" s="2020"/>
      <c r="H145" s="2020"/>
      <c r="I145" s="2102"/>
    </row>
    <row r="146" spans="2:9" ht="14.25" customHeight="1">
      <c r="B146" s="1980" t="s">
        <v>1669</v>
      </c>
      <c r="C146" s="2006" t="s">
        <v>2524</v>
      </c>
      <c r="D146" s="2016"/>
      <c r="E146" s="2016"/>
      <c r="F146" s="2016"/>
      <c r="G146" s="2016"/>
      <c r="H146" s="2016"/>
      <c r="I146" s="2100"/>
    </row>
    <row r="147" spans="2:9" ht="192.75" customHeight="1">
      <c r="B147" s="1980"/>
      <c r="C147" s="2017"/>
      <c r="D147" s="2018"/>
      <c r="E147" s="2018"/>
      <c r="F147" s="2018"/>
      <c r="G147" s="2018"/>
      <c r="H147" s="2018"/>
      <c r="I147" s="2101"/>
    </row>
    <row r="148" spans="2:9" ht="14.25" customHeight="1">
      <c r="B148" s="1980"/>
      <c r="C148" s="2017"/>
      <c r="D148" s="2018"/>
      <c r="E148" s="2018"/>
      <c r="F148" s="2018"/>
      <c r="G148" s="2018"/>
      <c r="H148" s="2018"/>
      <c r="I148" s="2101"/>
    </row>
    <row r="149" spans="2:9" ht="14.25" customHeight="1">
      <c r="B149" s="1980"/>
      <c r="C149" s="2017"/>
      <c r="D149" s="2018"/>
      <c r="E149" s="2018"/>
      <c r="F149" s="2018"/>
      <c r="G149" s="2018"/>
      <c r="H149" s="2018"/>
      <c r="I149" s="2101"/>
    </row>
    <row r="150" spans="2:9" ht="14.25" customHeight="1">
      <c r="B150" s="1980"/>
      <c r="C150" s="2017"/>
      <c r="D150" s="2018"/>
      <c r="E150" s="2018"/>
      <c r="F150" s="2018"/>
      <c r="G150" s="2018"/>
      <c r="H150" s="2018"/>
      <c r="I150" s="2101"/>
    </row>
    <row r="151" spans="2:9" ht="14.25" customHeight="1">
      <c r="B151" s="1980"/>
      <c r="C151" s="2017"/>
      <c r="D151" s="2018"/>
      <c r="E151" s="2018"/>
      <c r="F151" s="2018"/>
      <c r="G151" s="2018"/>
      <c r="H151" s="2018"/>
      <c r="I151" s="2101"/>
    </row>
    <row r="152" spans="2:9" ht="14.25" customHeight="1">
      <c r="B152" s="1980"/>
      <c r="C152" s="2017"/>
      <c r="D152" s="2018"/>
      <c r="E152" s="2018"/>
      <c r="F152" s="2018"/>
      <c r="G152" s="2018"/>
      <c r="H152" s="2018"/>
      <c r="I152" s="2101"/>
    </row>
    <row r="153" spans="2:9" ht="14.25" customHeight="1">
      <c r="B153" s="2000"/>
      <c r="C153" s="2019"/>
      <c r="D153" s="2020"/>
      <c r="E153" s="2020"/>
      <c r="F153" s="2020"/>
      <c r="G153" s="2020"/>
      <c r="H153" s="2020"/>
      <c r="I153" s="2102"/>
    </row>
    <row r="154" spans="2:9" ht="268.5" customHeight="1">
      <c r="B154" s="1980" t="s">
        <v>1693</v>
      </c>
      <c r="C154" s="2029" t="s">
        <v>2525</v>
      </c>
      <c r="D154" s="2030"/>
      <c r="E154" s="2030"/>
      <c r="F154" s="2030"/>
      <c r="G154" s="2030"/>
      <c r="H154" s="2030"/>
      <c r="I154" s="2133"/>
    </row>
    <row r="155" spans="2:9" ht="130.5" customHeight="1">
      <c r="B155" s="1980"/>
      <c r="C155" s="2031"/>
      <c r="D155" s="2032"/>
      <c r="E155" s="2032"/>
      <c r="F155" s="2032"/>
      <c r="G155" s="2032"/>
      <c r="H155" s="2032"/>
      <c r="I155" s="2134"/>
    </row>
    <row r="156" spans="2:9" ht="153" customHeight="1">
      <c r="B156" s="1980"/>
      <c r="C156" s="2031"/>
      <c r="D156" s="2032"/>
      <c r="E156" s="2032"/>
      <c r="F156" s="2032"/>
      <c r="G156" s="2032"/>
      <c r="H156" s="2032"/>
      <c r="I156" s="2134"/>
    </row>
    <row r="157" spans="2:9" ht="315" customHeight="1">
      <c r="B157" s="1980"/>
      <c r="C157" s="2031"/>
      <c r="D157" s="2032"/>
      <c r="E157" s="2032"/>
      <c r="F157" s="2032"/>
      <c r="G157" s="2032"/>
      <c r="H157" s="2032"/>
      <c r="I157" s="2134"/>
    </row>
    <row r="158" spans="2:9" ht="14.25" customHeight="1">
      <c r="B158" s="1980"/>
      <c r="C158" s="2031"/>
      <c r="D158" s="2032"/>
      <c r="E158" s="2032"/>
      <c r="F158" s="2032"/>
      <c r="G158" s="2032"/>
      <c r="H158" s="2032"/>
      <c r="I158" s="2134"/>
    </row>
    <row r="159" spans="2:9" ht="14.25" customHeight="1">
      <c r="B159" s="1980"/>
      <c r="C159" s="2031"/>
      <c r="D159" s="2032"/>
      <c r="E159" s="2032"/>
      <c r="F159" s="2032"/>
      <c r="G159" s="2032"/>
      <c r="H159" s="2032"/>
      <c r="I159" s="2134"/>
    </row>
    <row r="160" spans="2:9" ht="14.25" customHeight="1">
      <c r="B160" s="1980"/>
      <c r="C160" s="2031"/>
      <c r="D160" s="2032"/>
      <c r="E160" s="2032"/>
      <c r="F160" s="2032"/>
      <c r="G160" s="2032"/>
      <c r="H160" s="2032"/>
      <c r="I160" s="2134"/>
    </row>
    <row r="161" spans="2:9" ht="14.25" customHeight="1">
      <c r="B161" s="1980"/>
      <c r="C161" s="2031"/>
      <c r="D161" s="2032"/>
      <c r="E161" s="2032"/>
      <c r="F161" s="2032"/>
      <c r="G161" s="2032"/>
      <c r="H161" s="2032"/>
      <c r="I161" s="2134"/>
    </row>
    <row r="162" spans="2:9" ht="14.25" customHeight="1">
      <c r="B162" s="1980"/>
      <c r="C162" s="2031"/>
      <c r="D162" s="2032"/>
      <c r="E162" s="2032"/>
      <c r="F162" s="2032"/>
      <c r="G162" s="2032"/>
      <c r="H162" s="2032"/>
      <c r="I162" s="2134"/>
    </row>
    <row r="163" spans="2:9" s="120" customFormat="1" ht="16.5" customHeight="1">
      <c r="B163" s="2000"/>
      <c r="C163" s="2033"/>
      <c r="D163" s="2034"/>
      <c r="E163" s="2034"/>
      <c r="F163" s="2034"/>
      <c r="G163" s="2034"/>
      <c r="H163" s="2034"/>
      <c r="I163" s="2135"/>
    </row>
    <row r="164" spans="2:9" ht="19.5" customHeight="1">
      <c r="B164" s="871" t="s">
        <v>1749</v>
      </c>
      <c r="C164" s="820"/>
      <c r="D164" s="820"/>
      <c r="E164" s="820"/>
      <c r="F164" s="820"/>
      <c r="G164" s="821"/>
      <c r="H164" s="821"/>
      <c r="I164" s="822"/>
    </row>
    <row r="165" spans="2:9" ht="22.5" customHeight="1">
      <c r="B165" s="1993" t="s">
        <v>1634</v>
      </c>
      <c r="C165" s="1643"/>
      <c r="D165" s="1610"/>
      <c r="E165" s="1610"/>
      <c r="F165" s="1610"/>
      <c r="G165" s="1610"/>
      <c r="H165" s="1610"/>
      <c r="I165" s="1629"/>
    </row>
    <row r="166" spans="2:9" ht="22.5" customHeight="1">
      <c r="B166" s="1980"/>
      <c r="C166" s="1502" t="s">
        <v>2382</v>
      </c>
      <c r="D166" s="1502"/>
      <c r="E166" s="1502"/>
      <c r="F166" s="1502"/>
      <c r="G166" s="1502"/>
      <c r="H166" s="1502"/>
      <c r="I166" s="1630"/>
    </row>
    <row r="167" spans="2:9" ht="22.5" customHeight="1">
      <c r="B167" s="1980"/>
      <c r="C167" s="1502" t="s">
        <v>2564</v>
      </c>
      <c r="D167" s="1502"/>
      <c r="E167" s="1502"/>
      <c r="F167" s="1502"/>
      <c r="G167" s="1502"/>
      <c r="H167" s="1502"/>
      <c r="I167" s="1630"/>
    </row>
    <row r="168" spans="2:9" ht="22.5" customHeight="1">
      <c r="B168" s="1980"/>
      <c r="C168" s="1558" t="s">
        <v>2565</v>
      </c>
      <c r="D168" s="1502"/>
      <c r="E168" s="1502"/>
      <c r="F168" s="1502"/>
      <c r="G168" s="1502"/>
      <c r="H168" s="1502"/>
      <c r="I168" s="1630"/>
    </row>
    <row r="169" spans="2:9" ht="22.5" customHeight="1">
      <c r="B169" s="1980"/>
      <c r="C169" s="1502" t="s">
        <v>2566</v>
      </c>
      <c r="D169" s="1502"/>
      <c r="E169" s="1502"/>
      <c r="F169" s="1502"/>
      <c r="G169" s="1502"/>
      <c r="H169" s="1502"/>
      <c r="I169" s="1630"/>
    </row>
    <row r="170" spans="2:9" ht="22.5" customHeight="1">
      <c r="B170" s="2000"/>
      <c r="C170" s="1503"/>
      <c r="D170" s="1503"/>
      <c r="E170" s="1503"/>
      <c r="F170" s="1503"/>
      <c r="G170" s="1503"/>
      <c r="H170" s="1503"/>
      <c r="I170" s="1631"/>
    </row>
    <row r="171" spans="2:9" ht="22.5" customHeight="1">
      <c r="B171" s="1993" t="s">
        <v>1717</v>
      </c>
      <c r="C171" s="1502"/>
      <c r="D171" s="1552"/>
      <c r="E171" s="1552"/>
      <c r="F171" s="1552"/>
      <c r="G171" s="1552"/>
      <c r="H171" s="1552"/>
      <c r="I171" s="1644"/>
    </row>
    <row r="172" spans="2:9" ht="22.5" customHeight="1">
      <c r="B172" s="1980"/>
      <c r="C172" s="1502"/>
      <c r="D172" s="1553"/>
      <c r="E172" s="1553"/>
      <c r="F172" s="1553"/>
      <c r="G172" s="1553"/>
      <c r="H172" s="1553"/>
      <c r="I172" s="1645"/>
    </row>
    <row r="173" spans="2:9" ht="22.5" customHeight="1">
      <c r="B173" s="1980"/>
      <c r="C173" s="1502" t="s">
        <v>2567</v>
      </c>
      <c r="D173" s="1553"/>
      <c r="E173" s="1553"/>
      <c r="F173" s="1553"/>
      <c r="G173" s="1553"/>
      <c r="H173" s="1553"/>
      <c r="I173" s="1645"/>
    </row>
    <row r="174" spans="2:9" ht="22.5" customHeight="1">
      <c r="B174" s="1980"/>
      <c r="C174" s="1502"/>
      <c r="D174" s="1553"/>
      <c r="E174" s="1553"/>
      <c r="F174" s="1553"/>
      <c r="G174" s="1553"/>
      <c r="H174" s="1553"/>
      <c r="I174" s="1645"/>
    </row>
    <row r="175" spans="2:9" ht="22.5" customHeight="1">
      <c r="B175" s="2000"/>
      <c r="C175" s="1502"/>
      <c r="D175" s="1554"/>
      <c r="E175" s="1554"/>
      <c r="F175" s="1554"/>
      <c r="G175" s="1554"/>
      <c r="H175" s="1554"/>
      <c r="I175" s="1646"/>
    </row>
    <row r="176" spans="2:9" ht="22.5" customHeight="1">
      <c r="B176" s="2056" t="s">
        <v>1721</v>
      </c>
      <c r="C176" s="1502" t="s">
        <v>2568</v>
      </c>
      <c r="D176" s="1647"/>
      <c r="E176" s="1647"/>
      <c r="F176" s="1647"/>
      <c r="G176" s="1647"/>
      <c r="H176" s="1647"/>
      <c r="I176" s="1500"/>
    </row>
    <row r="177" spans="2:9" ht="22.5" customHeight="1">
      <c r="B177" s="2001"/>
      <c r="C177" s="1502" t="s">
        <v>2569</v>
      </c>
      <c r="D177" s="1648"/>
      <c r="E177" s="1648"/>
      <c r="F177" s="1648"/>
      <c r="G177" s="1648"/>
      <c r="H177" s="1648"/>
      <c r="I177" s="121"/>
    </row>
    <row r="178" spans="2:9" ht="22.5" customHeight="1">
      <c r="B178" s="2001"/>
      <c r="C178" s="1502" t="s">
        <v>2570</v>
      </c>
      <c r="D178" s="1648"/>
      <c r="E178" s="1648"/>
      <c r="F178" s="1648"/>
      <c r="G178" s="1648"/>
      <c r="H178" s="1648"/>
      <c r="I178" s="121"/>
    </row>
    <row r="179" spans="2:9" ht="22.5" customHeight="1">
      <c r="B179" s="2001"/>
      <c r="C179" s="1502" t="s">
        <v>2571</v>
      </c>
      <c r="D179" s="1648"/>
      <c r="E179" s="1648"/>
      <c r="F179" s="1648"/>
      <c r="G179" s="1648"/>
      <c r="H179" s="1648"/>
      <c r="I179" s="121"/>
    </row>
    <row r="180" spans="2:9" ht="22.5" customHeight="1">
      <c r="B180" s="2001"/>
      <c r="C180" s="1502" t="s">
        <v>2572</v>
      </c>
      <c r="D180" s="1648"/>
      <c r="E180" s="1648"/>
      <c r="F180" s="1648"/>
      <c r="G180" s="1648"/>
      <c r="H180" s="1648"/>
      <c r="I180" s="121"/>
    </row>
    <row r="181" spans="2:9" ht="22.5" customHeight="1">
      <c r="B181" s="2001"/>
      <c r="C181" s="1503" t="s">
        <v>2573</v>
      </c>
      <c r="D181" s="1650"/>
      <c r="E181" s="1650"/>
      <c r="F181" s="1650"/>
      <c r="G181" s="1650"/>
      <c r="H181" s="1650"/>
      <c r="I181" s="1092"/>
    </row>
    <row r="182" spans="2:9" ht="22.5" customHeight="1">
      <c r="B182" s="2045" t="s">
        <v>1743</v>
      </c>
      <c r="D182" s="1651"/>
      <c r="E182" s="1651"/>
      <c r="F182" s="1651"/>
      <c r="G182" s="1651"/>
      <c r="H182" s="1651"/>
      <c r="I182" s="1652"/>
    </row>
    <row r="183" spans="2:9" ht="22.5" customHeight="1">
      <c r="B183" s="2044"/>
      <c r="C183" s="1502" t="s">
        <v>2574</v>
      </c>
      <c r="D183" s="1654"/>
      <c r="E183" s="1654"/>
      <c r="F183" s="1654"/>
      <c r="G183" s="1654"/>
      <c r="H183" s="1654"/>
      <c r="I183" s="1655"/>
    </row>
    <row r="184" spans="2:9" ht="22.5" customHeight="1">
      <c r="B184" s="2045"/>
      <c r="C184" s="1654"/>
      <c r="D184" s="1654"/>
      <c r="E184" s="1654"/>
      <c r="F184" s="1654"/>
      <c r="G184" s="1654"/>
      <c r="H184" s="1654"/>
      <c r="I184" s="1655"/>
    </row>
    <row r="185" spans="2:9" ht="22.5" customHeight="1">
      <c r="B185" s="2046"/>
      <c r="C185" s="1657"/>
      <c r="D185" s="1657"/>
      <c r="E185" s="1657"/>
      <c r="F185" s="1657"/>
      <c r="G185" s="1657"/>
      <c r="H185" s="1657"/>
      <c r="I185" s="1658"/>
    </row>
    <row r="186" spans="2:9" ht="22.5" customHeight="1">
      <c r="B186" s="1980" t="s">
        <v>1635</v>
      </c>
      <c r="C186" s="1502"/>
      <c r="D186" s="1610"/>
      <c r="E186" s="1610"/>
      <c r="F186" s="1610"/>
      <c r="G186" s="1610"/>
      <c r="H186" s="1610"/>
      <c r="I186" s="1629"/>
    </row>
    <row r="187" spans="2:9" ht="22.5" customHeight="1">
      <c r="B187" s="1980"/>
      <c r="C187" s="1502" t="s">
        <v>2575</v>
      </c>
      <c r="D187" s="1502"/>
      <c r="E187" s="1502"/>
      <c r="F187" s="1502"/>
      <c r="G187" s="1502"/>
      <c r="H187" s="1502"/>
      <c r="I187" s="1630"/>
    </row>
    <row r="188" spans="2:9" ht="22.5" customHeight="1">
      <c r="B188" s="1980"/>
      <c r="C188" s="1502" t="s">
        <v>2390</v>
      </c>
      <c r="D188" s="1502"/>
      <c r="E188" s="1502"/>
      <c r="F188" s="1502"/>
      <c r="G188" s="1502"/>
      <c r="H188" s="1502"/>
      <c r="I188" s="1630"/>
    </row>
    <row r="189" spans="2:9" ht="22.5" customHeight="1">
      <c r="B189" s="1980"/>
      <c r="C189" s="1502" t="s">
        <v>2576</v>
      </c>
      <c r="D189" s="1502"/>
      <c r="E189" s="1502"/>
      <c r="F189" s="1502"/>
      <c r="G189" s="1502"/>
      <c r="H189" s="1502"/>
      <c r="I189" s="1630"/>
    </row>
    <row r="190" spans="2:9" ht="22.5" customHeight="1">
      <c r="B190" s="1980"/>
      <c r="C190" s="1502" t="s">
        <v>2577</v>
      </c>
      <c r="D190" s="1502"/>
      <c r="E190" s="1502"/>
      <c r="F190" s="1502"/>
      <c r="G190" s="1502"/>
      <c r="H190" s="1502"/>
      <c r="I190" s="1630"/>
    </row>
    <row r="191" spans="2:9" ht="22.5" customHeight="1">
      <c r="B191" s="1980"/>
      <c r="C191" s="1502" t="s">
        <v>2341</v>
      </c>
      <c r="D191" s="1502"/>
      <c r="E191" s="1502"/>
      <c r="F191" s="1502"/>
      <c r="G191" s="1502"/>
      <c r="H191" s="1502"/>
      <c r="I191" s="1630"/>
    </row>
    <row r="192" spans="2:9" ht="22.5" customHeight="1">
      <c r="B192" s="1980"/>
      <c r="C192" s="1611"/>
      <c r="D192" s="1502"/>
      <c r="E192" s="1502"/>
      <c r="F192" s="1502"/>
      <c r="G192" s="1502"/>
      <c r="H192" s="1502"/>
      <c r="I192" s="1630"/>
    </row>
    <row r="193" spans="2:9" ht="22.5" customHeight="1">
      <c r="B193" s="2000"/>
      <c r="C193" s="1612"/>
      <c r="D193" s="1503"/>
      <c r="E193" s="1503"/>
      <c r="F193" s="1503"/>
      <c r="G193" s="1503"/>
      <c r="H193" s="1503"/>
      <c r="I193" s="1631"/>
    </row>
    <row r="194" spans="2:9" ht="22.5" customHeight="1">
      <c r="B194" s="1992" t="s">
        <v>1669</v>
      </c>
      <c r="C194" s="1502" t="s">
        <v>1692</v>
      </c>
      <c r="D194" s="1659"/>
      <c r="E194" s="1659"/>
      <c r="F194" s="1659"/>
      <c r="G194" s="1659"/>
      <c r="H194" s="1659"/>
      <c r="I194" s="1660"/>
    </row>
    <row r="195" spans="2:9" ht="22.5" customHeight="1">
      <c r="B195" s="1992"/>
      <c r="C195" s="1502" t="s">
        <v>2537</v>
      </c>
      <c r="D195" s="1584"/>
      <c r="E195" s="1584"/>
      <c r="F195" s="1584"/>
      <c r="G195" s="1584"/>
      <c r="H195" s="1584"/>
      <c r="I195" s="1661"/>
    </row>
    <row r="196" spans="2:9" ht="22.5" customHeight="1">
      <c r="B196" s="1992"/>
      <c r="C196" s="1502" t="s">
        <v>2578</v>
      </c>
      <c r="D196" s="1584"/>
      <c r="E196" s="1584"/>
      <c r="F196" s="1584"/>
      <c r="G196" s="1584"/>
      <c r="H196" s="1584"/>
      <c r="I196" s="1661"/>
    </row>
    <row r="197" spans="2:9" ht="22.5" customHeight="1">
      <c r="B197" s="1992"/>
      <c r="C197" s="1502" t="s">
        <v>2258</v>
      </c>
      <c r="D197" s="1584"/>
      <c r="E197" s="1584"/>
      <c r="F197" s="1584"/>
      <c r="G197" s="1584"/>
      <c r="H197" s="1584"/>
      <c r="I197" s="1661"/>
    </row>
    <row r="198" spans="2:9" ht="22.5" customHeight="1">
      <c r="B198" s="1992"/>
      <c r="C198" s="1502" t="s">
        <v>2344</v>
      </c>
      <c r="D198" s="1584"/>
      <c r="E198" s="1584"/>
      <c r="F198" s="1584"/>
      <c r="G198" s="1584"/>
      <c r="H198" s="1584"/>
      <c r="I198" s="1661"/>
    </row>
    <row r="199" spans="2:9" ht="22.5" customHeight="1">
      <c r="B199" s="1992"/>
      <c r="C199" s="1502" t="s">
        <v>2260</v>
      </c>
      <c r="D199" s="1584"/>
      <c r="E199" s="1584"/>
      <c r="F199" s="1584"/>
      <c r="G199" s="1584"/>
      <c r="H199" s="1584"/>
      <c r="I199" s="1661"/>
    </row>
    <row r="200" spans="2:9" ht="22.5" customHeight="1">
      <c r="B200" s="1992"/>
      <c r="C200" s="1502" t="s">
        <v>2579</v>
      </c>
      <c r="D200" s="1584"/>
      <c r="E200" s="1584"/>
      <c r="F200" s="1584"/>
      <c r="G200" s="1584"/>
      <c r="H200" s="1584"/>
      <c r="I200" s="1661"/>
    </row>
    <row r="201" spans="2:9" ht="22.5" customHeight="1">
      <c r="B201" s="1992"/>
      <c r="C201" s="1502" t="s">
        <v>2580</v>
      </c>
      <c r="D201" s="1584"/>
      <c r="E201" s="1584"/>
      <c r="F201" s="1584"/>
      <c r="G201" s="1584"/>
      <c r="H201" s="1584"/>
      <c r="I201" s="1661"/>
    </row>
    <row r="202" spans="2:9" ht="22.5" customHeight="1">
      <c r="B202" s="1992"/>
      <c r="C202" s="1503"/>
      <c r="D202" s="1662"/>
      <c r="E202" s="1662"/>
      <c r="F202" s="1662"/>
      <c r="G202" s="1662"/>
      <c r="H202" s="1662"/>
      <c r="I202" s="1663"/>
    </row>
    <row r="203" spans="2:9" ht="22.5" customHeight="1">
      <c r="B203" s="1980" t="s">
        <v>1652</v>
      </c>
      <c r="C203" s="1502" t="s">
        <v>2581</v>
      </c>
      <c r="D203" s="1502"/>
      <c r="E203" s="1502"/>
      <c r="F203" s="1502"/>
      <c r="G203" s="1502"/>
      <c r="H203" s="1502"/>
      <c r="I203" s="1630"/>
    </row>
    <row r="204" spans="2:9" ht="22.5" customHeight="1">
      <c r="B204" s="1980"/>
      <c r="C204" s="1502" t="s">
        <v>1792</v>
      </c>
      <c r="D204" s="1502"/>
      <c r="E204" s="1502"/>
      <c r="F204" s="1502"/>
      <c r="G204" s="1502"/>
      <c r="H204" s="1502"/>
      <c r="I204" s="1630"/>
    </row>
    <row r="205" spans="2:9" ht="22.5" customHeight="1">
      <c r="B205" s="1980"/>
      <c r="C205" s="1502" t="s">
        <v>1793</v>
      </c>
      <c r="D205" s="1502"/>
      <c r="E205" s="1502"/>
      <c r="F205" s="1502"/>
      <c r="G205" s="1502"/>
      <c r="H205" s="1502"/>
      <c r="I205" s="1630"/>
    </row>
    <row r="206" spans="2:9" ht="22.5" customHeight="1">
      <c r="B206" s="1980"/>
      <c r="C206" s="1502" t="s">
        <v>2582</v>
      </c>
      <c r="D206" s="1502"/>
      <c r="E206" s="1502"/>
      <c r="F206" s="1502"/>
      <c r="G206" s="1502"/>
      <c r="H206" s="1502"/>
      <c r="I206" s="1630"/>
    </row>
    <row r="207" spans="2:9" ht="22.5" customHeight="1">
      <c r="B207" s="1980"/>
      <c r="C207" s="1502" t="s">
        <v>2583</v>
      </c>
      <c r="D207" s="1502"/>
      <c r="E207" s="1502"/>
      <c r="F207" s="1502"/>
      <c r="G207" s="1502"/>
      <c r="H207" s="1502"/>
      <c r="I207" s="1630"/>
    </row>
    <row r="208" spans="2:9" ht="22.5" customHeight="1">
      <c r="B208" s="1980"/>
      <c r="C208" s="1502" t="s">
        <v>2584</v>
      </c>
      <c r="D208" s="1502"/>
      <c r="E208" s="1502"/>
      <c r="F208" s="1502"/>
      <c r="G208" s="1502"/>
      <c r="H208" s="1502"/>
      <c r="I208" s="1630"/>
    </row>
    <row r="209" spans="2:9" ht="22.5" customHeight="1">
      <c r="B209" s="1980"/>
      <c r="C209" s="1502" t="s">
        <v>2199</v>
      </c>
      <c r="D209" s="1502"/>
      <c r="E209" s="1502"/>
      <c r="F209" s="1502"/>
      <c r="G209" s="1502"/>
      <c r="H209" s="1502"/>
      <c r="I209" s="1630"/>
    </row>
    <row r="210" spans="2:9" ht="22.5" customHeight="1">
      <c r="B210" s="1980"/>
      <c r="C210" s="1502" t="s">
        <v>2585</v>
      </c>
      <c r="D210" s="1502"/>
      <c r="E210" s="1502"/>
      <c r="F210" s="1502"/>
      <c r="G210" s="1502"/>
      <c r="H210" s="1502"/>
      <c r="I210" s="1630"/>
    </row>
    <row r="211" spans="2:9" ht="22.5" customHeight="1">
      <c r="B211" s="1980"/>
      <c r="C211" s="1502" t="s">
        <v>2400</v>
      </c>
      <c r="D211" s="1502"/>
      <c r="E211" s="1502"/>
      <c r="F211" s="1502"/>
      <c r="G211" s="1502"/>
      <c r="H211" s="1502"/>
      <c r="I211" s="1630"/>
    </row>
    <row r="212" spans="2:9" ht="22.5" customHeight="1">
      <c r="B212" s="2000"/>
      <c r="C212" s="1576" t="s">
        <v>2586</v>
      </c>
      <c r="D212" s="1503"/>
      <c r="E212" s="1503"/>
      <c r="F212" s="1503"/>
      <c r="G212" s="1503"/>
      <c r="H212" s="1503"/>
      <c r="I212" s="1631"/>
    </row>
    <row r="213" spans="2:9" ht="22.5" customHeight="1">
      <c r="B213" s="1980" t="s">
        <v>1693</v>
      </c>
      <c r="C213" s="1502" t="s">
        <v>2587</v>
      </c>
      <c r="D213" s="1664"/>
      <c r="E213" s="1664"/>
      <c r="F213" s="1664"/>
      <c r="G213" s="1664"/>
      <c r="H213" s="1664"/>
      <c r="I213" s="101"/>
    </row>
    <row r="214" spans="2:9" ht="22.5" customHeight="1">
      <c r="B214" s="1980"/>
      <c r="C214" s="1502" t="s">
        <v>2588</v>
      </c>
      <c r="I214" s="1665"/>
    </row>
    <row r="215" spans="2:9" ht="22.5" customHeight="1">
      <c r="B215" s="1980"/>
      <c r="C215" s="1583" t="s">
        <v>2589</v>
      </c>
      <c r="D215" s="1502"/>
      <c r="I215" s="1665"/>
    </row>
    <row r="216" spans="2:9" ht="22.5" customHeight="1">
      <c r="B216" s="1980"/>
      <c r="C216" s="1584" t="s">
        <v>2590</v>
      </c>
      <c r="E216" s="1558"/>
      <c r="F216" s="1502"/>
      <c r="I216" s="1665"/>
    </row>
    <row r="217" spans="2:9" ht="22.5" customHeight="1">
      <c r="B217" s="1980"/>
      <c r="C217" s="1584" t="s">
        <v>2591</v>
      </c>
      <c r="E217" s="1558"/>
      <c r="F217" s="1502"/>
      <c r="I217" s="1665"/>
    </row>
    <row r="218" spans="2:9" ht="22.5" customHeight="1">
      <c r="B218" s="1980"/>
      <c r="C218" s="1502" t="s">
        <v>2592</v>
      </c>
      <c r="I218" s="1665"/>
    </row>
    <row r="219" spans="2:9" ht="22.5" customHeight="1">
      <c r="B219" s="1980"/>
      <c r="C219" s="1502" t="s">
        <v>2593</v>
      </c>
      <c r="I219" s="1665"/>
    </row>
    <row r="220" spans="2:9" ht="22.5" customHeight="1">
      <c r="B220" s="1980"/>
      <c r="C220" s="1682" t="s">
        <v>2594</v>
      </c>
      <c r="I220" s="1665"/>
    </row>
    <row r="221" spans="2:9" ht="22.5" customHeight="1">
      <c r="B221" s="1980"/>
      <c r="C221" s="1093" t="s">
        <v>2595</v>
      </c>
      <c r="I221" s="1665"/>
    </row>
    <row r="222" spans="2:9" ht="22.5" customHeight="1">
      <c r="B222" s="1980"/>
      <c r="C222" s="1093" t="s">
        <v>2596</v>
      </c>
      <c r="I222" s="1665"/>
    </row>
    <row r="223" spans="2:9" ht="22.5" customHeight="1">
      <c r="B223" s="1980"/>
      <c r="C223" s="1093" t="s">
        <v>2597</v>
      </c>
      <c r="I223" s="1665"/>
    </row>
    <row r="224" spans="2:9" ht="22.5" customHeight="1">
      <c r="B224" s="2000"/>
      <c r="C224" s="1575"/>
      <c r="D224" s="1667"/>
      <c r="E224" s="1667"/>
      <c r="F224" s="1667"/>
      <c r="G224" s="1667"/>
      <c r="H224" s="1667"/>
      <c r="I224" s="1668"/>
    </row>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sheetData>
  <mergeCells count="54">
    <mergeCell ref="B1:I1"/>
    <mergeCell ref="B7:E7"/>
    <mergeCell ref="F7:I7"/>
    <mergeCell ref="B11:B12"/>
    <mergeCell ref="C11:C12"/>
    <mergeCell ref="D11:D12"/>
    <mergeCell ref="E11:E12"/>
    <mergeCell ref="F15:H15"/>
    <mergeCell ref="F17:I17"/>
    <mergeCell ref="B23:B24"/>
    <mergeCell ref="C23:C24"/>
    <mergeCell ref="D23:D24"/>
    <mergeCell ref="E23:E24"/>
    <mergeCell ref="B54:B60"/>
    <mergeCell ref="C54:I59"/>
    <mergeCell ref="B61:B66"/>
    <mergeCell ref="C61:I66"/>
    <mergeCell ref="B67:B73"/>
    <mergeCell ref="C67:I73"/>
    <mergeCell ref="B108:B112"/>
    <mergeCell ref="C108:H112"/>
    <mergeCell ref="B74:B76"/>
    <mergeCell ref="B77:B83"/>
    <mergeCell ref="C77:I82"/>
    <mergeCell ref="B84:B90"/>
    <mergeCell ref="C84:I90"/>
    <mergeCell ref="C91:I91"/>
    <mergeCell ref="B92:B97"/>
    <mergeCell ref="C92:I97"/>
    <mergeCell ref="B98:B106"/>
    <mergeCell ref="C98:I106"/>
    <mergeCell ref="B107:I107"/>
    <mergeCell ref="B113:B119"/>
    <mergeCell ref="C113:H119"/>
    <mergeCell ref="B120:B125"/>
    <mergeCell ref="C120:H125"/>
    <mergeCell ref="B126:B128"/>
    <mergeCell ref="C126:I128"/>
    <mergeCell ref="C129:I135"/>
    <mergeCell ref="B133:B135"/>
    <mergeCell ref="B136:B145"/>
    <mergeCell ref="C136:I145"/>
    <mergeCell ref="B146:B153"/>
    <mergeCell ref="C146:I153"/>
    <mergeCell ref="C154:I163"/>
    <mergeCell ref="B165:B170"/>
    <mergeCell ref="B171:B175"/>
    <mergeCell ref="B176:B181"/>
    <mergeCell ref="B182:B185"/>
    <mergeCell ref="B186:B193"/>
    <mergeCell ref="B194:B202"/>
    <mergeCell ref="B203:B212"/>
    <mergeCell ref="B213:B224"/>
    <mergeCell ref="B154:B163"/>
  </mergeCells>
  <pageMargins left="0.7" right="0.7" top="0.75" bottom="0.75" header="0" footer="0"/>
  <pageSetup paperSize="9" orientation="portrait"/>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11220-8EC9-46CA-BB55-28C3EC0C80A6}">
  <sheetPr codeName="Hoja207">
    <tabColor rgb="FFFFFF00"/>
    <pageSetUpPr fitToPage="1"/>
  </sheetPr>
  <dimension ref="B1:I1087"/>
  <sheetViews>
    <sheetView showGridLines="0" workbookViewId="0">
      <selection activeCell="F16" sqref="F16"/>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2598</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1637</v>
      </c>
      <c r="D8" s="141" t="s">
        <v>1637</v>
      </c>
      <c r="E8" s="141" t="s">
        <v>1637</v>
      </c>
      <c r="F8" s="13" t="s">
        <v>1638</v>
      </c>
      <c r="G8" s="8"/>
      <c r="H8" s="9"/>
      <c r="I8" s="9"/>
    </row>
    <row r="9" spans="2:9" ht="14.25" customHeight="1">
      <c r="B9" s="6" t="s">
        <v>1639</v>
      </c>
      <c r="C9" s="137" t="s">
        <v>2483</v>
      </c>
      <c r="D9" s="1683" t="s">
        <v>1807</v>
      </c>
      <c r="E9" s="1683" t="s">
        <v>1807</v>
      </c>
      <c r="F9" s="13" t="s">
        <v>1642</v>
      </c>
      <c r="G9" s="96">
        <v>0.38</v>
      </c>
      <c r="H9" s="96">
        <v>0</v>
      </c>
      <c r="I9" s="96">
        <v>0</v>
      </c>
    </row>
    <row r="10" spans="2:9" ht="14.25" customHeight="1">
      <c r="B10" s="10" t="s">
        <v>56</v>
      </c>
      <c r="C10" s="142"/>
      <c r="D10" s="142"/>
      <c r="E10" s="142"/>
      <c r="F10" s="13" t="s">
        <v>1643</v>
      </c>
      <c r="G10" s="1465">
        <v>0.46</v>
      </c>
      <c r="H10" s="1465">
        <v>0.4</v>
      </c>
      <c r="I10" s="1465">
        <v>0.4</v>
      </c>
    </row>
    <row r="11" spans="2:9" ht="14.25" customHeight="1">
      <c r="B11" s="1976" t="s">
        <v>1644</v>
      </c>
      <c r="C11" s="1977">
        <v>1207</v>
      </c>
      <c r="D11" s="1977">
        <v>1309</v>
      </c>
      <c r="E11" s="1977">
        <v>2694</v>
      </c>
      <c r="F11" s="6" t="s">
        <v>1645</v>
      </c>
      <c r="G11" s="1465">
        <v>0.4</v>
      </c>
      <c r="H11" s="1465">
        <v>0.38</v>
      </c>
      <c r="I11" s="1465">
        <v>0.32</v>
      </c>
    </row>
    <row r="12" spans="2:9" ht="14.25" customHeight="1">
      <c r="B12" s="1976"/>
      <c r="C12" s="1977"/>
      <c r="D12" s="1977"/>
      <c r="E12" s="1977"/>
      <c r="F12" s="6" t="s">
        <v>1646</v>
      </c>
      <c r="G12" s="691">
        <v>8.3000000000000007</v>
      </c>
      <c r="H12" s="691">
        <v>8.5</v>
      </c>
      <c r="I12" s="691">
        <v>8.3000000000000007</v>
      </c>
    </row>
    <row r="13" spans="2:9" ht="14.25" customHeight="1">
      <c r="B13" s="6" t="s">
        <v>1647</v>
      </c>
      <c r="C13" s="8"/>
      <c r="D13" s="8"/>
      <c r="E13" s="8"/>
      <c r="F13" s="6" t="s">
        <v>1648</v>
      </c>
      <c r="G13" s="691">
        <v>63.5</v>
      </c>
      <c r="H13" s="691">
        <v>61.3</v>
      </c>
      <c r="I13" s="691">
        <v>63.5</v>
      </c>
    </row>
    <row r="14" spans="2:9" ht="14.25" customHeight="1">
      <c r="B14" s="7">
        <v>1</v>
      </c>
      <c r="C14" s="7">
        <v>3</v>
      </c>
      <c r="D14" s="7">
        <v>3</v>
      </c>
      <c r="E14" s="7">
        <v>3</v>
      </c>
      <c r="F14" s="6" t="s">
        <v>1649</v>
      </c>
      <c r="G14" s="138">
        <v>2.1199999999999999E-3</v>
      </c>
      <c r="H14" s="138">
        <v>2.2599999999999999E-3</v>
      </c>
      <c r="I14" s="138">
        <v>2.3600000000000001E-3</v>
      </c>
    </row>
    <row r="15" spans="2:9" ht="14.25" customHeight="1">
      <c r="B15" s="7">
        <v>2</v>
      </c>
      <c r="C15" s="7">
        <v>3</v>
      </c>
      <c r="D15" s="7">
        <v>2</v>
      </c>
      <c r="E15" s="7">
        <v>3</v>
      </c>
      <c r="F15" s="1990" t="s">
        <v>1650</v>
      </c>
      <c r="G15" s="1990"/>
      <c r="H15" s="1990"/>
      <c r="I15" s="12">
        <f>+G16+H16+I16</f>
        <v>7002</v>
      </c>
    </row>
    <row r="16" spans="2:9" ht="14.25" customHeight="1">
      <c r="B16" s="7">
        <v>3</v>
      </c>
      <c r="C16" s="7">
        <v>3</v>
      </c>
      <c r="D16" s="7">
        <v>3</v>
      </c>
      <c r="E16" s="7">
        <v>4</v>
      </c>
      <c r="F16" s="4" t="s">
        <v>1651</v>
      </c>
      <c r="G16" s="14">
        <v>7002</v>
      </c>
      <c r="H16" s="14"/>
      <c r="I16" s="11"/>
    </row>
    <row r="17" spans="2:9" ht="14.25" customHeight="1">
      <c r="B17" s="7">
        <v>4</v>
      </c>
      <c r="C17" s="7">
        <v>1</v>
      </c>
      <c r="D17" s="7">
        <v>1</v>
      </c>
      <c r="E17" s="7">
        <v>4</v>
      </c>
      <c r="F17" s="1975" t="s">
        <v>703</v>
      </c>
      <c r="G17" s="1975"/>
      <c r="H17" s="1975"/>
      <c r="I17" s="1975"/>
    </row>
    <row r="18" spans="2:9" ht="14.25" customHeight="1">
      <c r="B18" s="7">
        <v>5</v>
      </c>
      <c r="C18" s="7">
        <v>5</v>
      </c>
      <c r="D18" s="7">
        <v>5</v>
      </c>
      <c r="E18" s="7">
        <v>4</v>
      </c>
      <c r="F18" s="6" t="s">
        <v>1653</v>
      </c>
      <c r="G18" s="691" t="s">
        <v>2083</v>
      </c>
      <c r="H18" s="691" t="s">
        <v>2507</v>
      </c>
      <c r="I18" s="691" t="s">
        <v>1911</v>
      </c>
    </row>
    <row r="19" spans="2:9" ht="14.25" customHeight="1">
      <c r="B19" s="7">
        <v>6</v>
      </c>
      <c r="C19" s="7">
        <v>5</v>
      </c>
      <c r="D19" s="7">
        <v>5</v>
      </c>
      <c r="E19" s="7">
        <v>5</v>
      </c>
      <c r="F19" s="6" t="s">
        <v>1657</v>
      </c>
      <c r="G19" s="691">
        <v>11</v>
      </c>
      <c r="H19" s="691">
        <v>11</v>
      </c>
      <c r="I19" s="691">
        <v>10</v>
      </c>
    </row>
    <row r="20" spans="2:9" ht="14.25" customHeight="1">
      <c r="B20" s="7">
        <v>7</v>
      </c>
      <c r="C20" s="7">
        <v>4</v>
      </c>
      <c r="D20" s="7">
        <v>4</v>
      </c>
      <c r="E20" s="7">
        <v>4</v>
      </c>
      <c r="F20" s="6" t="s">
        <v>1658</v>
      </c>
      <c r="G20" s="691">
        <v>12</v>
      </c>
      <c r="H20" s="691">
        <v>12</v>
      </c>
      <c r="I20" s="691">
        <v>11</v>
      </c>
    </row>
    <row r="21" spans="2:9" ht="14.25" customHeight="1">
      <c r="B21" s="7">
        <v>8</v>
      </c>
      <c r="C21" s="7">
        <v>4</v>
      </c>
      <c r="D21" s="7">
        <v>4</v>
      </c>
      <c r="E21" s="7">
        <v>4</v>
      </c>
      <c r="F21" s="6" t="s">
        <v>1659</v>
      </c>
      <c r="G21" s="691">
        <v>16</v>
      </c>
      <c r="H21" s="691">
        <v>16</v>
      </c>
      <c r="I21" s="691">
        <v>14</v>
      </c>
    </row>
    <row r="22" spans="2:9" ht="14.25" customHeight="1">
      <c r="B22" s="7">
        <v>9</v>
      </c>
      <c r="C22" s="7">
        <v>3</v>
      </c>
      <c r="D22" s="7">
        <v>5</v>
      </c>
      <c r="E22" s="7">
        <v>4</v>
      </c>
      <c r="F22" s="6" t="s">
        <v>1660</v>
      </c>
      <c r="G22" s="691">
        <v>7.35</v>
      </c>
      <c r="H22" s="691">
        <v>6.5</v>
      </c>
      <c r="I22" s="691">
        <v>7.26</v>
      </c>
    </row>
    <row r="23" spans="2:9" ht="20.25" customHeight="1">
      <c r="B23" s="1976" t="s">
        <v>476</v>
      </c>
      <c r="C23" s="1991" t="s">
        <v>2599</v>
      </c>
      <c r="D23" s="1991" t="s">
        <v>2600</v>
      </c>
      <c r="E23" s="1991" t="s">
        <v>2600</v>
      </c>
      <c r="F23" s="13" t="s">
        <v>1662</v>
      </c>
      <c r="G23" s="691">
        <v>500</v>
      </c>
      <c r="H23" s="691">
        <v>650</v>
      </c>
      <c r="I23" s="691">
        <v>560</v>
      </c>
    </row>
    <row r="24" spans="2:9" ht="14.25" customHeight="1">
      <c r="B24" s="1976"/>
      <c r="C24" s="1991"/>
      <c r="D24" s="1991"/>
      <c r="E24" s="1991"/>
      <c r="F24" s="6" t="s">
        <v>1663</v>
      </c>
      <c r="G24" s="691">
        <v>3.84</v>
      </c>
      <c r="H24" s="691">
        <v>3.62</v>
      </c>
      <c r="I24" s="691">
        <v>3.25</v>
      </c>
    </row>
    <row r="25" spans="2:9" ht="27.75" customHeight="1">
      <c r="B25" s="7" t="s">
        <v>1664</v>
      </c>
      <c r="C25" s="823" t="s">
        <v>1665</v>
      </c>
      <c r="D25" s="823" t="s">
        <v>1665</v>
      </c>
      <c r="E25" s="823" t="s">
        <v>1665</v>
      </c>
      <c r="F25" s="6" t="s">
        <v>1666</v>
      </c>
      <c r="G25" s="691">
        <v>381</v>
      </c>
      <c r="H25" s="691">
        <v>360</v>
      </c>
      <c r="I25" s="691">
        <v>366</v>
      </c>
    </row>
    <row r="26" spans="2:9" ht="14.25" customHeight="1">
      <c r="B26" s="7"/>
      <c r="C26" s="824"/>
      <c r="D26" s="823"/>
      <c r="E26" s="7"/>
      <c r="F26" s="6" t="s">
        <v>1667</v>
      </c>
      <c r="G26" s="1466">
        <v>981</v>
      </c>
      <c r="H26" s="1466">
        <v>1040</v>
      </c>
      <c r="I26" s="1466">
        <v>1058</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2443</v>
      </c>
      <c r="D29" s="206" t="s">
        <v>2364</v>
      </c>
      <c r="E29" s="206" t="s">
        <v>2040</v>
      </c>
      <c r="F29" s="4" t="s">
        <v>1676</v>
      </c>
      <c r="G29" s="7" t="s">
        <v>1677</v>
      </c>
      <c r="H29" s="7" t="s">
        <v>1677</v>
      </c>
      <c r="I29" s="7" t="s">
        <v>1677</v>
      </c>
    </row>
    <row r="30" spans="2:9" ht="14.25" customHeight="1">
      <c r="B30" s="15" t="s">
        <v>1679</v>
      </c>
      <c r="C30" s="11" t="s">
        <v>2444</v>
      </c>
      <c r="D30" s="11" t="s">
        <v>2365</v>
      </c>
      <c r="E30" s="11" t="s">
        <v>2601</v>
      </c>
      <c r="F30" s="4" t="s">
        <v>1682</v>
      </c>
      <c r="G30" s="7">
        <v>107</v>
      </c>
      <c r="H30" s="7">
        <v>105</v>
      </c>
      <c r="I30" s="7">
        <v>110</v>
      </c>
    </row>
    <row r="31" spans="2:9" ht="14.25" customHeight="1">
      <c r="B31" s="15" t="s">
        <v>1683</v>
      </c>
      <c r="C31" s="6"/>
      <c r="D31" s="100"/>
      <c r="E31" s="100"/>
      <c r="F31" s="4" t="s">
        <v>1684</v>
      </c>
      <c r="G31" s="7">
        <v>2782</v>
      </c>
      <c r="H31" s="7">
        <v>2800</v>
      </c>
      <c r="I31" s="7">
        <v>2700</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1.9</v>
      </c>
      <c r="H33" s="7">
        <v>3</v>
      </c>
      <c r="I33" s="7">
        <v>2.4</v>
      </c>
    </row>
    <row r="34" spans="2:9" ht="14.25" customHeight="1">
      <c r="B34" s="15"/>
      <c r="C34" s="6"/>
      <c r="D34" s="6"/>
      <c r="E34" s="6"/>
      <c r="F34" s="4" t="s">
        <v>1688</v>
      </c>
      <c r="G34" s="6"/>
      <c r="H34" s="6"/>
      <c r="I34" s="6"/>
    </row>
    <row r="35" spans="2:9" ht="14.25" customHeight="1">
      <c r="B35" s="15"/>
      <c r="C35" s="6"/>
      <c r="D35" s="6"/>
      <c r="E35" s="6"/>
      <c r="F35" s="4" t="s">
        <v>1676</v>
      </c>
      <c r="G35" s="7" t="s">
        <v>1689</v>
      </c>
      <c r="H35" s="7" t="s">
        <v>1689</v>
      </c>
      <c r="I35" s="7" t="s">
        <v>1689</v>
      </c>
    </row>
    <row r="36" spans="2:9" ht="14.25" customHeight="1">
      <c r="B36" s="15"/>
      <c r="C36" s="6"/>
      <c r="D36" s="6"/>
      <c r="E36" s="6"/>
      <c r="F36" s="4" t="s">
        <v>1682</v>
      </c>
      <c r="G36" s="7">
        <v>98</v>
      </c>
      <c r="H36" s="7">
        <v>100</v>
      </c>
      <c r="I36" s="7">
        <v>90</v>
      </c>
    </row>
    <row r="37" spans="2:9" ht="14.25" customHeight="1">
      <c r="B37" s="15" t="s">
        <v>1690</v>
      </c>
      <c r="C37" s="6"/>
      <c r="D37" s="6"/>
      <c r="E37" s="6"/>
      <c r="F37" s="4" t="s">
        <v>1684</v>
      </c>
      <c r="G37" s="7">
        <v>2755</v>
      </c>
      <c r="H37" s="7">
        <v>2800</v>
      </c>
      <c r="I37" s="7">
        <v>2800</v>
      </c>
    </row>
    <row r="38" spans="2:9" ht="14.25" customHeight="1">
      <c r="B38" s="6"/>
      <c r="C38" s="6"/>
      <c r="D38" s="6"/>
      <c r="E38" s="6"/>
      <c r="F38" s="4" t="s">
        <v>1685</v>
      </c>
      <c r="G38" s="7" t="s">
        <v>1952</v>
      </c>
      <c r="H38" s="7" t="s">
        <v>1952</v>
      </c>
      <c r="I38" s="7" t="s">
        <v>1952</v>
      </c>
    </row>
    <row r="39" spans="2:9" ht="14.25" customHeight="1">
      <c r="B39" s="6"/>
      <c r="C39" s="173"/>
      <c r="D39" s="173"/>
      <c r="E39" s="173"/>
      <c r="F39" s="4" t="s">
        <v>1692</v>
      </c>
      <c r="G39" s="6"/>
      <c r="H39" s="6"/>
      <c r="I39" s="6"/>
    </row>
    <row r="40" spans="2:9" ht="14.25" customHeight="1">
      <c r="B40" s="99" t="s">
        <v>1693</v>
      </c>
      <c r="C40" s="5"/>
      <c r="D40" s="5"/>
      <c r="E40" s="5"/>
      <c r="F40" s="954" t="s">
        <v>1676</v>
      </c>
      <c r="G40" s="7" t="s">
        <v>1694</v>
      </c>
      <c r="H40" s="7" t="s">
        <v>1694</v>
      </c>
      <c r="I40" s="7" t="s">
        <v>1694</v>
      </c>
    </row>
    <row r="41" spans="2:9" ht="14.25" customHeight="1">
      <c r="B41" s="102" t="s">
        <v>44</v>
      </c>
      <c r="C41" s="1676" t="s">
        <v>2558</v>
      </c>
      <c r="D41" s="1676" t="s">
        <v>2558</v>
      </c>
      <c r="E41" s="1676" t="s">
        <v>2558</v>
      </c>
      <c r="F41" s="954" t="s">
        <v>1676</v>
      </c>
      <c r="G41" s="7" t="s">
        <v>1697</v>
      </c>
      <c r="H41" s="7" t="s">
        <v>1697</v>
      </c>
      <c r="I41" s="7" t="s">
        <v>1678</v>
      </c>
    </row>
    <row r="42" spans="2:9" ht="14.25" customHeight="1">
      <c r="B42" s="102" t="s">
        <v>1698</v>
      </c>
      <c r="C42" s="1627" t="s">
        <v>2228</v>
      </c>
      <c r="D42" s="1627" t="s">
        <v>2228</v>
      </c>
      <c r="E42" s="1627" t="s">
        <v>2228</v>
      </c>
      <c r="F42" s="954" t="s">
        <v>1682</v>
      </c>
      <c r="G42" s="7">
        <v>34</v>
      </c>
      <c r="H42" s="7">
        <v>35</v>
      </c>
      <c r="I42" s="7">
        <v>36</v>
      </c>
    </row>
    <row r="43" spans="2:9" ht="14.25" customHeight="1">
      <c r="B43" s="102" t="s">
        <v>45</v>
      </c>
      <c r="C43" s="1084" t="s">
        <v>2559</v>
      </c>
      <c r="D43" s="1084" t="s">
        <v>2559</v>
      </c>
      <c r="E43" s="1084" t="s">
        <v>2559</v>
      </c>
      <c r="F43" s="954" t="s">
        <v>1682</v>
      </c>
      <c r="G43" s="7">
        <v>100</v>
      </c>
      <c r="H43" s="7">
        <v>100</v>
      </c>
      <c r="I43" s="7">
        <v>108</v>
      </c>
    </row>
    <row r="44" spans="2:9">
      <c r="B44" s="43" t="s">
        <v>1702</v>
      </c>
      <c r="C44" s="141"/>
      <c r="D44" s="141"/>
      <c r="E44" s="141"/>
      <c r="F44" s="954" t="s">
        <v>1704</v>
      </c>
      <c r="G44" s="7" t="s">
        <v>1705</v>
      </c>
      <c r="H44" s="7" t="s">
        <v>1705</v>
      </c>
      <c r="I44" s="7" t="s">
        <v>1705</v>
      </c>
    </row>
    <row r="45" spans="2:9" ht="14.25" customHeight="1">
      <c r="B45" s="956" t="s">
        <v>1706</v>
      </c>
      <c r="C45" s="125"/>
      <c r="D45" s="125"/>
      <c r="E45" s="1084"/>
      <c r="F45" s="142" t="s">
        <v>1708</v>
      </c>
      <c r="G45" s="6"/>
      <c r="H45" s="6"/>
      <c r="I45" s="6"/>
    </row>
    <row r="46" spans="2:9" ht="14.25" customHeight="1">
      <c r="B46" s="102" t="s">
        <v>1709</v>
      </c>
      <c r="C46" s="1084" t="s">
        <v>2602</v>
      </c>
      <c r="D46" s="1084" t="s">
        <v>2603</v>
      </c>
      <c r="E46" s="1084" t="s">
        <v>2604</v>
      </c>
      <c r="F46" s="954" t="s">
        <v>1710</v>
      </c>
      <c r="G46" s="59" t="s">
        <v>1869</v>
      </c>
      <c r="H46" s="59" t="s">
        <v>1869</v>
      </c>
      <c r="I46" s="59" t="s">
        <v>1869</v>
      </c>
    </row>
    <row r="47" spans="2:9" ht="14.25" customHeight="1">
      <c r="B47" s="102" t="s">
        <v>44</v>
      </c>
      <c r="C47" s="1573"/>
      <c r="D47" s="1586"/>
      <c r="E47" s="1586"/>
      <c r="F47" s="973" t="s">
        <v>1682</v>
      </c>
      <c r="G47" s="972"/>
      <c r="H47" s="972"/>
      <c r="I47" s="972"/>
    </row>
    <row r="48" spans="2:9" ht="14.25" customHeight="1">
      <c r="B48" s="102" t="s">
        <v>1698</v>
      </c>
      <c r="C48" s="7"/>
      <c r="D48" s="125"/>
      <c r="E48" s="125"/>
      <c r="F48" s="973" t="s">
        <v>1684</v>
      </c>
      <c r="G48" s="972"/>
      <c r="H48" s="972"/>
      <c r="I48" s="972"/>
    </row>
    <row r="49" spans="2:9" ht="14.25" customHeight="1">
      <c r="B49" s="102" t="s">
        <v>45</v>
      </c>
      <c r="C49" s="1588"/>
      <c r="D49" s="1580"/>
      <c r="E49" s="1580"/>
      <c r="F49" s="954" t="s">
        <v>1711</v>
      </c>
      <c r="G49" s="966">
        <v>29</v>
      </c>
      <c r="H49" s="966">
        <v>26</v>
      </c>
      <c r="I49" s="966">
        <v>28</v>
      </c>
    </row>
    <row r="50" spans="2:9" ht="14.25" customHeight="1">
      <c r="B50" s="102" t="s">
        <v>1702</v>
      </c>
      <c r="C50" s="1590"/>
      <c r="D50" s="7"/>
      <c r="E50" s="955"/>
      <c r="F50" s="954" t="s">
        <v>1712</v>
      </c>
      <c r="G50" s="7">
        <v>29</v>
      </c>
      <c r="H50" s="7">
        <v>26</v>
      </c>
      <c r="I50" s="7">
        <v>28</v>
      </c>
    </row>
    <row r="51" spans="2:9" ht="14.25" customHeight="1">
      <c r="B51" s="956" t="s">
        <v>1706</v>
      </c>
      <c r="C51" s="1677"/>
      <c r="D51" s="1678"/>
      <c r="E51" s="1459"/>
      <c r="F51" s="954" t="s">
        <v>1713</v>
      </c>
      <c r="G51" s="7">
        <v>17</v>
      </c>
      <c r="H51" s="7">
        <v>16</v>
      </c>
      <c r="I51" s="7">
        <v>18</v>
      </c>
    </row>
    <row r="52" spans="2:9" ht="14.25" customHeight="1">
      <c r="B52" s="6" t="s">
        <v>1709</v>
      </c>
      <c r="C52" s="1679"/>
      <c r="D52" s="1680"/>
      <c r="E52" s="1681"/>
      <c r="F52" s="1485" t="s">
        <v>1714</v>
      </c>
      <c r="G52" s="59">
        <v>5</v>
      </c>
      <c r="H52" s="59">
        <v>5</v>
      </c>
      <c r="I52" s="59">
        <v>5</v>
      </c>
    </row>
    <row r="53" spans="2:9" ht="14.25" customHeight="1">
      <c r="B53" s="136" t="s">
        <v>1715</v>
      </c>
      <c r="C53" s="1480"/>
      <c r="D53" s="1481"/>
      <c r="E53" s="1481"/>
      <c r="F53" s="1481"/>
      <c r="G53" s="1481"/>
      <c r="H53" s="1481"/>
      <c r="I53" s="1482"/>
    </row>
    <row r="54" spans="2:9" ht="15" customHeight="1">
      <c r="B54" s="1992" t="s">
        <v>1634</v>
      </c>
      <c r="C54" s="1994" t="s">
        <v>2605</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2447</v>
      </c>
      <c r="D61" s="2061"/>
      <c r="E61" s="2061"/>
      <c r="F61" s="2061"/>
      <c r="G61" s="2061"/>
      <c r="H61" s="2061"/>
      <c r="I61" s="2062"/>
    </row>
    <row r="62" spans="2:9" ht="25.5" customHeight="1">
      <c r="B62" s="1980"/>
      <c r="C62" s="2063"/>
      <c r="D62" s="2064"/>
      <c r="E62" s="2064"/>
      <c r="F62" s="2064"/>
      <c r="G62" s="2064"/>
      <c r="H62" s="2064"/>
      <c r="I62" s="2065"/>
    </row>
    <row r="63" spans="2:9" ht="62.2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2448</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2606</v>
      </c>
      <c r="D77" s="1982"/>
      <c r="E77" s="1982"/>
      <c r="F77" s="1982"/>
      <c r="G77" s="1982"/>
      <c r="H77" s="1982"/>
      <c r="I77" s="1983"/>
    </row>
    <row r="78" spans="2:9" ht="39.75" customHeight="1">
      <c r="B78" s="1979"/>
      <c r="C78" s="1984"/>
      <c r="D78" s="1985"/>
      <c r="E78" s="1985"/>
      <c r="F78" s="1985"/>
      <c r="G78" s="1985"/>
      <c r="H78" s="1985"/>
      <c r="I78" s="1986"/>
    </row>
    <row r="79" spans="2:9" ht="40.5" customHeight="1">
      <c r="B79" s="1979"/>
      <c r="C79" s="1984"/>
      <c r="D79" s="1985"/>
      <c r="E79" s="1985"/>
      <c r="F79" s="1985"/>
      <c r="G79" s="1985"/>
      <c r="H79" s="1985"/>
      <c r="I79" s="1986"/>
    </row>
    <row r="80" spans="2:9" ht="45.7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2607</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24"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2608</v>
      </c>
      <c r="D91" s="2014"/>
      <c r="E91" s="2014"/>
      <c r="F91" s="2014"/>
      <c r="G91" s="2014"/>
      <c r="H91" s="2014"/>
      <c r="I91" s="2015"/>
    </row>
    <row r="92" spans="2:9" ht="19.5" customHeight="1">
      <c r="B92" s="1993" t="s">
        <v>1669</v>
      </c>
      <c r="C92" s="1981" t="s">
        <v>2498</v>
      </c>
      <c r="D92" s="1982"/>
      <c r="E92" s="1982"/>
      <c r="F92" s="1982"/>
      <c r="G92" s="1982"/>
      <c r="H92" s="1982"/>
      <c r="I92" s="1983"/>
    </row>
    <row r="93" spans="2:9" ht="19.5" customHeight="1">
      <c r="B93" s="1980"/>
      <c r="C93" s="1984"/>
      <c r="D93" s="1985"/>
      <c r="E93" s="1985"/>
      <c r="F93" s="1985"/>
      <c r="G93" s="1985"/>
      <c r="H93" s="1985"/>
      <c r="I93" s="1986"/>
    </row>
    <row r="94" spans="2:9" ht="95.25" customHeight="1">
      <c r="B94" s="1980"/>
      <c r="C94" s="1984"/>
      <c r="D94" s="1985"/>
      <c r="E94" s="1985"/>
      <c r="F94" s="1985"/>
      <c r="G94" s="1985"/>
      <c r="H94" s="1985"/>
      <c r="I94" s="1986"/>
    </row>
    <row r="95" spans="2:9" ht="55.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2452</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14.25" customHeight="1">
      <c r="B108" s="1980" t="s">
        <v>1634</v>
      </c>
      <c r="C108" s="2006" t="s">
        <v>2609</v>
      </c>
      <c r="D108" s="2016"/>
      <c r="E108" s="2016"/>
      <c r="F108" s="2016"/>
      <c r="G108" s="2016"/>
      <c r="H108" s="2016"/>
      <c r="I108" s="1629"/>
    </row>
    <row r="109" spans="2:9" ht="14.25" customHeight="1">
      <c r="B109" s="1980"/>
      <c r="C109" s="2017"/>
      <c r="D109" s="2018"/>
      <c r="E109" s="2018"/>
      <c r="F109" s="2018"/>
      <c r="G109" s="2018"/>
      <c r="H109" s="2018"/>
      <c r="I109" s="1630"/>
    </row>
    <row r="110" spans="2:9" ht="125.25" customHeight="1">
      <c r="B110" s="1980"/>
      <c r="C110" s="2017"/>
      <c r="D110" s="2018"/>
      <c r="E110" s="2018"/>
      <c r="F110" s="2018"/>
      <c r="G110" s="2018"/>
      <c r="H110" s="2018"/>
      <c r="I110" s="1630"/>
    </row>
    <row r="111" spans="2:9" ht="14.25" customHeight="1">
      <c r="B111" s="1980"/>
      <c r="C111" s="2017"/>
      <c r="D111" s="2018"/>
      <c r="E111" s="2018"/>
      <c r="F111" s="2018"/>
      <c r="G111" s="2018"/>
      <c r="H111" s="2018"/>
      <c r="I111" s="1630"/>
    </row>
    <row r="112" spans="2:9" ht="14.25" customHeight="1">
      <c r="B112" s="2000"/>
      <c r="C112" s="2019"/>
      <c r="D112" s="2020"/>
      <c r="E112" s="2020"/>
      <c r="F112" s="2020"/>
      <c r="G112" s="2020"/>
      <c r="H112" s="2020"/>
      <c r="I112" s="1631"/>
    </row>
    <row r="113" spans="2:9" ht="14.25" customHeight="1">
      <c r="B113" s="1980" t="s">
        <v>1717</v>
      </c>
      <c r="C113" s="2006" t="s">
        <v>2610</v>
      </c>
      <c r="D113" s="2016"/>
      <c r="E113" s="2016"/>
      <c r="F113" s="2016"/>
      <c r="G113" s="2016"/>
      <c r="H113" s="2016"/>
      <c r="I113" s="1633"/>
    </row>
    <row r="114" spans="2:9" ht="42.75" customHeight="1">
      <c r="B114" s="1980"/>
      <c r="C114" s="2017"/>
      <c r="D114" s="2018"/>
      <c r="E114" s="2018"/>
      <c r="F114" s="2018"/>
      <c r="G114" s="2018"/>
      <c r="H114" s="2018"/>
      <c r="I114" s="1636"/>
    </row>
    <row r="115" spans="2:9" ht="14.25" customHeight="1">
      <c r="B115" s="1980"/>
      <c r="C115" s="2017"/>
      <c r="D115" s="2018"/>
      <c r="E115" s="2018"/>
      <c r="F115" s="2018"/>
      <c r="G115" s="2018"/>
      <c r="H115" s="2018"/>
      <c r="I115" s="1636"/>
    </row>
    <row r="116" spans="2:9" ht="70.5" customHeight="1">
      <c r="B116" s="1980"/>
      <c r="C116" s="2017"/>
      <c r="D116" s="2018"/>
      <c r="E116" s="2018"/>
      <c r="F116" s="2018"/>
      <c r="G116" s="2018"/>
      <c r="H116" s="2018"/>
      <c r="I116" s="1636"/>
    </row>
    <row r="117" spans="2:9" ht="14.25" customHeight="1">
      <c r="B117" s="1980"/>
      <c r="C117" s="2017"/>
      <c r="D117" s="2018"/>
      <c r="E117" s="2018"/>
      <c r="F117" s="2018"/>
      <c r="G117" s="2018"/>
      <c r="H117" s="2018"/>
      <c r="I117" s="1636"/>
    </row>
    <row r="118" spans="2:9" ht="14.25" customHeight="1">
      <c r="B118" s="1980"/>
      <c r="C118" s="2017"/>
      <c r="D118" s="2018"/>
      <c r="E118" s="2018"/>
      <c r="F118" s="2018"/>
      <c r="G118" s="2018"/>
      <c r="H118" s="2018"/>
      <c r="I118" s="1636"/>
    </row>
    <row r="119" spans="2:9" ht="14.25" customHeight="1">
      <c r="B119" s="2000"/>
      <c r="C119" s="2019"/>
      <c r="D119" s="2020"/>
      <c r="E119" s="2020"/>
      <c r="F119" s="2020"/>
      <c r="G119" s="2020"/>
      <c r="H119" s="2020"/>
      <c r="I119" s="1639"/>
    </row>
    <row r="120" spans="2:9" ht="14.25" customHeight="1">
      <c r="B120" s="2001" t="s">
        <v>1741</v>
      </c>
      <c r="C120" s="2006" t="s">
        <v>2611</v>
      </c>
      <c r="D120" s="2016"/>
      <c r="E120" s="2016"/>
      <c r="F120" s="2016"/>
      <c r="G120" s="2016"/>
      <c r="H120" s="2016"/>
      <c r="I120" s="1516"/>
    </row>
    <row r="121" spans="2:9" ht="14.25" customHeight="1">
      <c r="B121" s="2001"/>
      <c r="C121" s="2017"/>
      <c r="D121" s="2018"/>
      <c r="E121" s="2018"/>
      <c r="F121" s="2018"/>
      <c r="G121" s="2018"/>
      <c r="H121" s="2018"/>
      <c r="I121" s="1516"/>
    </row>
    <row r="122" spans="2:9" ht="14.25" customHeight="1">
      <c r="B122" s="2001"/>
      <c r="C122" s="2017"/>
      <c r="D122" s="2018"/>
      <c r="E122" s="2018"/>
      <c r="F122" s="2018"/>
      <c r="G122" s="2018"/>
      <c r="H122" s="2018"/>
      <c r="I122" s="1516"/>
    </row>
    <row r="123" spans="2:9" ht="14.25" customHeight="1">
      <c r="B123" s="2001"/>
      <c r="C123" s="2017"/>
      <c r="D123" s="2018"/>
      <c r="E123" s="2018"/>
      <c r="F123" s="2018"/>
      <c r="G123" s="2018"/>
      <c r="H123" s="2018"/>
      <c r="I123" s="1516"/>
    </row>
    <row r="124" spans="2:9" ht="14.25" customHeight="1">
      <c r="B124" s="2001"/>
      <c r="C124" s="2017"/>
      <c r="D124" s="2018"/>
      <c r="E124" s="2018"/>
      <c r="F124" s="2018"/>
      <c r="G124" s="2018"/>
      <c r="H124" s="2018"/>
      <c r="I124" s="1505"/>
    </row>
    <row r="125" spans="2:9" ht="14.25" customHeight="1">
      <c r="B125" s="2001"/>
      <c r="C125" s="2019"/>
      <c r="D125" s="2020"/>
      <c r="E125" s="2020"/>
      <c r="F125" s="2020"/>
      <c r="G125" s="2020"/>
      <c r="H125" s="2020"/>
      <c r="I125" s="1507"/>
    </row>
    <row r="126" spans="2:9" ht="14.25" customHeight="1">
      <c r="B126" s="1993" t="s">
        <v>1743</v>
      </c>
      <c r="C126" s="2057" t="s">
        <v>2612</v>
      </c>
      <c r="D126" s="2007"/>
      <c r="E126" s="2007"/>
      <c r="F126" s="2007"/>
      <c r="G126" s="2007"/>
      <c r="H126" s="2007"/>
      <c r="I126" s="2078"/>
    </row>
    <row r="127" spans="2:9" ht="20.25" customHeight="1">
      <c r="B127" s="1980"/>
      <c r="C127" s="2008"/>
      <c r="D127" s="2009"/>
      <c r="E127" s="2009"/>
      <c r="F127" s="2009"/>
      <c r="G127" s="2009"/>
      <c r="H127" s="2009"/>
      <c r="I127" s="2079"/>
    </row>
    <row r="128" spans="2:9" ht="14.25" customHeight="1">
      <c r="B128" s="2000"/>
      <c r="C128" s="2011"/>
      <c r="D128" s="2012"/>
      <c r="E128" s="2012"/>
      <c r="F128" s="2012"/>
      <c r="G128" s="2012"/>
      <c r="H128" s="2012"/>
      <c r="I128" s="2080"/>
    </row>
    <row r="129" spans="2:9" ht="14.25" customHeight="1">
      <c r="B129" s="1489"/>
      <c r="C129" s="2006" t="s">
        <v>2613</v>
      </c>
      <c r="D129" s="2016"/>
      <c r="E129" s="2016"/>
      <c r="F129" s="2016"/>
      <c r="G129" s="2016"/>
      <c r="H129" s="2016"/>
      <c r="I129" s="2100"/>
    </row>
    <row r="130" spans="2:9" ht="14.25" customHeight="1">
      <c r="B130" s="1489"/>
      <c r="C130" s="2017"/>
      <c r="D130" s="2018"/>
      <c r="E130" s="2018"/>
      <c r="F130" s="2018"/>
      <c r="G130" s="2018"/>
      <c r="H130" s="2018"/>
      <c r="I130" s="2101"/>
    </row>
    <row r="131" spans="2:9" ht="49.5" customHeight="1">
      <c r="B131" s="1489"/>
      <c r="C131" s="2017"/>
      <c r="D131" s="2018"/>
      <c r="E131" s="2018"/>
      <c r="F131" s="2018"/>
      <c r="G131" s="2018"/>
      <c r="H131" s="2018"/>
      <c r="I131" s="2101"/>
    </row>
    <row r="132" spans="2:9" ht="14.25" customHeight="1">
      <c r="B132" s="1489"/>
      <c r="C132" s="2017"/>
      <c r="D132" s="2018"/>
      <c r="E132" s="2018"/>
      <c r="F132" s="2018"/>
      <c r="G132" s="2018"/>
      <c r="H132" s="2018"/>
      <c r="I132" s="2101"/>
    </row>
    <row r="133" spans="2:9" ht="14.25" customHeight="1">
      <c r="B133" s="1980" t="s">
        <v>1635</v>
      </c>
      <c r="C133" s="2017"/>
      <c r="D133" s="2018"/>
      <c r="E133" s="2018"/>
      <c r="F133" s="2018"/>
      <c r="G133" s="2018"/>
      <c r="H133" s="2018"/>
      <c r="I133" s="2101"/>
    </row>
    <row r="134" spans="2:9" ht="14.25" customHeight="1">
      <c r="B134" s="1980"/>
      <c r="C134" s="2017"/>
      <c r="D134" s="2018"/>
      <c r="E134" s="2018"/>
      <c r="F134" s="2018"/>
      <c r="G134" s="2018"/>
      <c r="H134" s="2018"/>
      <c r="I134" s="2101"/>
    </row>
    <row r="135" spans="2:9" ht="14.25" customHeight="1">
      <c r="B135" s="2000"/>
      <c r="C135" s="2019"/>
      <c r="D135" s="2020"/>
      <c r="E135" s="2020"/>
      <c r="F135" s="2020"/>
      <c r="G135" s="2020"/>
      <c r="H135" s="2020"/>
      <c r="I135" s="2102"/>
    </row>
    <row r="136" spans="2:9" ht="14.25" customHeight="1">
      <c r="B136" s="1980" t="s">
        <v>1652</v>
      </c>
      <c r="C136" s="2006" t="s">
        <v>2614</v>
      </c>
      <c r="D136" s="2016"/>
      <c r="E136" s="2016"/>
      <c r="F136" s="2016"/>
      <c r="G136" s="2016"/>
      <c r="H136" s="2016"/>
      <c r="I136" s="2100"/>
    </row>
    <row r="137" spans="2:9" ht="14.25" customHeight="1">
      <c r="B137" s="1980"/>
      <c r="C137" s="2017"/>
      <c r="D137" s="2018"/>
      <c r="E137" s="2018"/>
      <c r="F137" s="2018"/>
      <c r="G137" s="2018"/>
      <c r="H137" s="2018"/>
      <c r="I137" s="2101"/>
    </row>
    <row r="138" spans="2:9" ht="14.25" customHeight="1">
      <c r="B138" s="1980"/>
      <c r="C138" s="2017"/>
      <c r="D138" s="2018"/>
      <c r="E138" s="2018"/>
      <c r="F138" s="2018"/>
      <c r="G138" s="2018"/>
      <c r="H138" s="2018"/>
      <c r="I138" s="2101"/>
    </row>
    <row r="139" spans="2:9" ht="14.25" customHeight="1">
      <c r="B139" s="1980"/>
      <c r="C139" s="2017"/>
      <c r="D139" s="2018"/>
      <c r="E139" s="2018"/>
      <c r="F139" s="2018"/>
      <c r="G139" s="2018"/>
      <c r="H139" s="2018"/>
      <c r="I139" s="2101"/>
    </row>
    <row r="140" spans="2:9" ht="14.25" customHeight="1">
      <c r="B140" s="1980"/>
      <c r="C140" s="2017"/>
      <c r="D140" s="2018"/>
      <c r="E140" s="2018"/>
      <c r="F140" s="2018"/>
      <c r="G140" s="2018"/>
      <c r="H140" s="2018"/>
      <c r="I140" s="2101"/>
    </row>
    <row r="141" spans="2:9" ht="14.25" customHeight="1">
      <c r="B141" s="1980"/>
      <c r="C141" s="2017"/>
      <c r="D141" s="2018"/>
      <c r="E141" s="2018"/>
      <c r="F141" s="2018"/>
      <c r="G141" s="2018"/>
      <c r="H141" s="2018"/>
      <c r="I141" s="2101"/>
    </row>
    <row r="142" spans="2:9" ht="14.25" customHeight="1">
      <c r="B142" s="1980"/>
      <c r="C142" s="2017"/>
      <c r="D142" s="2018"/>
      <c r="E142" s="2018"/>
      <c r="F142" s="2018"/>
      <c r="G142" s="2018"/>
      <c r="H142" s="2018"/>
      <c r="I142" s="2101"/>
    </row>
    <row r="143" spans="2:9" ht="14.25" customHeight="1">
      <c r="B143" s="1980"/>
      <c r="C143" s="2017"/>
      <c r="D143" s="2018"/>
      <c r="E143" s="2018"/>
      <c r="F143" s="2018"/>
      <c r="G143" s="2018"/>
      <c r="H143" s="2018"/>
      <c r="I143" s="2101"/>
    </row>
    <row r="144" spans="2:9" ht="14.25" customHeight="1">
      <c r="B144" s="1980"/>
      <c r="C144" s="2017"/>
      <c r="D144" s="2018"/>
      <c r="E144" s="2018"/>
      <c r="F144" s="2018"/>
      <c r="G144" s="2018"/>
      <c r="H144" s="2018"/>
      <c r="I144" s="2101"/>
    </row>
    <row r="145" spans="2:9" ht="14.25" customHeight="1">
      <c r="B145" s="2000"/>
      <c r="C145" s="2019"/>
      <c r="D145" s="2020"/>
      <c r="E145" s="2020"/>
      <c r="F145" s="2020"/>
      <c r="G145" s="2020"/>
      <c r="H145" s="2020"/>
      <c r="I145" s="2102"/>
    </row>
    <row r="146" spans="2:9" ht="14.25" customHeight="1">
      <c r="B146" s="1980" t="s">
        <v>1669</v>
      </c>
      <c r="C146" s="2006" t="s">
        <v>2615</v>
      </c>
      <c r="D146" s="2016"/>
      <c r="E146" s="2016"/>
      <c r="F146" s="2016"/>
      <c r="G146" s="2016"/>
      <c r="H146" s="2016"/>
      <c r="I146" s="2100"/>
    </row>
    <row r="147" spans="2:9" ht="192.75" customHeight="1">
      <c r="B147" s="1980"/>
      <c r="C147" s="2017"/>
      <c r="D147" s="2018"/>
      <c r="E147" s="2018"/>
      <c r="F147" s="2018"/>
      <c r="G147" s="2018"/>
      <c r="H147" s="2018"/>
      <c r="I147" s="2101"/>
    </row>
    <row r="148" spans="2:9" ht="14.25" customHeight="1">
      <c r="B148" s="1980"/>
      <c r="C148" s="2017"/>
      <c r="D148" s="2018"/>
      <c r="E148" s="2018"/>
      <c r="F148" s="2018"/>
      <c r="G148" s="2018"/>
      <c r="H148" s="2018"/>
      <c r="I148" s="2101"/>
    </row>
    <row r="149" spans="2:9" ht="14.25" customHeight="1">
      <c r="B149" s="1980"/>
      <c r="C149" s="2017"/>
      <c r="D149" s="2018"/>
      <c r="E149" s="2018"/>
      <c r="F149" s="2018"/>
      <c r="G149" s="2018"/>
      <c r="H149" s="2018"/>
      <c r="I149" s="2101"/>
    </row>
    <row r="150" spans="2:9" ht="14.25" customHeight="1">
      <c r="B150" s="1980"/>
      <c r="C150" s="2017"/>
      <c r="D150" s="2018"/>
      <c r="E150" s="2018"/>
      <c r="F150" s="2018"/>
      <c r="G150" s="2018"/>
      <c r="H150" s="2018"/>
      <c r="I150" s="2101"/>
    </row>
    <row r="151" spans="2:9" ht="14.25" customHeight="1">
      <c r="B151" s="1980"/>
      <c r="C151" s="2017"/>
      <c r="D151" s="2018"/>
      <c r="E151" s="2018"/>
      <c r="F151" s="2018"/>
      <c r="G151" s="2018"/>
      <c r="H151" s="2018"/>
      <c r="I151" s="2101"/>
    </row>
    <row r="152" spans="2:9" ht="14.25" customHeight="1">
      <c r="B152" s="1980"/>
      <c r="C152" s="2017"/>
      <c r="D152" s="2018"/>
      <c r="E152" s="2018"/>
      <c r="F152" s="2018"/>
      <c r="G152" s="2018"/>
      <c r="H152" s="2018"/>
      <c r="I152" s="2101"/>
    </row>
    <row r="153" spans="2:9" ht="14.25" customHeight="1">
      <c r="B153" s="2000"/>
      <c r="C153" s="2019"/>
      <c r="D153" s="2020"/>
      <c r="E153" s="2020"/>
      <c r="F153" s="2020"/>
      <c r="G153" s="2020"/>
      <c r="H153" s="2020"/>
      <c r="I153" s="2102"/>
    </row>
    <row r="154" spans="2:9" ht="268.5" customHeight="1">
      <c r="B154" s="1980" t="s">
        <v>1693</v>
      </c>
      <c r="C154" s="2029" t="s">
        <v>2616</v>
      </c>
      <c r="D154" s="2030"/>
      <c r="E154" s="2030"/>
      <c r="F154" s="2030"/>
      <c r="G154" s="2030"/>
      <c r="H154" s="2030"/>
      <c r="I154" s="2133"/>
    </row>
    <row r="155" spans="2:9" ht="130.5" customHeight="1">
      <c r="B155" s="1980"/>
      <c r="C155" s="2031"/>
      <c r="D155" s="2032"/>
      <c r="E155" s="2032"/>
      <c r="F155" s="2032"/>
      <c r="G155" s="2032"/>
      <c r="H155" s="2032"/>
      <c r="I155" s="2134"/>
    </row>
    <row r="156" spans="2:9" ht="153" customHeight="1">
      <c r="B156" s="1980"/>
      <c r="C156" s="2031"/>
      <c r="D156" s="2032"/>
      <c r="E156" s="2032"/>
      <c r="F156" s="2032"/>
      <c r="G156" s="2032"/>
      <c r="H156" s="2032"/>
      <c r="I156" s="2134"/>
    </row>
    <row r="157" spans="2:9" ht="315" customHeight="1">
      <c r="B157" s="1980"/>
      <c r="C157" s="2031"/>
      <c r="D157" s="2032"/>
      <c r="E157" s="2032"/>
      <c r="F157" s="2032"/>
      <c r="G157" s="2032"/>
      <c r="H157" s="2032"/>
      <c r="I157" s="2134"/>
    </row>
    <row r="158" spans="2:9" ht="14.25" customHeight="1">
      <c r="B158" s="1980"/>
      <c r="C158" s="2031"/>
      <c r="D158" s="2032"/>
      <c r="E158" s="2032"/>
      <c r="F158" s="2032"/>
      <c r="G158" s="2032"/>
      <c r="H158" s="2032"/>
      <c r="I158" s="2134"/>
    </row>
    <row r="159" spans="2:9" ht="14.25" customHeight="1">
      <c r="B159" s="1980"/>
      <c r="C159" s="2031"/>
      <c r="D159" s="2032"/>
      <c r="E159" s="2032"/>
      <c r="F159" s="2032"/>
      <c r="G159" s="2032"/>
      <c r="H159" s="2032"/>
      <c r="I159" s="2134"/>
    </row>
    <row r="160" spans="2:9" ht="14.25" customHeight="1">
      <c r="B160" s="1980"/>
      <c r="C160" s="2031"/>
      <c r="D160" s="2032"/>
      <c r="E160" s="2032"/>
      <c r="F160" s="2032"/>
      <c r="G160" s="2032"/>
      <c r="H160" s="2032"/>
      <c r="I160" s="2134"/>
    </row>
    <row r="161" spans="2:9" ht="14.25" customHeight="1">
      <c r="B161" s="1980"/>
      <c r="C161" s="2031"/>
      <c r="D161" s="2032"/>
      <c r="E161" s="2032"/>
      <c r="F161" s="2032"/>
      <c r="G161" s="2032"/>
      <c r="H161" s="2032"/>
      <c r="I161" s="2134"/>
    </row>
    <row r="162" spans="2:9" ht="14.25" customHeight="1">
      <c r="B162" s="1980"/>
      <c r="C162" s="2031"/>
      <c r="D162" s="2032"/>
      <c r="E162" s="2032"/>
      <c r="F162" s="2032"/>
      <c r="G162" s="2032"/>
      <c r="H162" s="2032"/>
      <c r="I162" s="2134"/>
    </row>
    <row r="163" spans="2:9" s="120" customFormat="1" ht="16.5" customHeight="1">
      <c r="B163" s="2000"/>
      <c r="C163" s="2033"/>
      <c r="D163" s="2034"/>
      <c r="E163" s="2034"/>
      <c r="F163" s="2034"/>
      <c r="G163" s="2034"/>
      <c r="H163" s="2034"/>
      <c r="I163" s="2135"/>
    </row>
    <row r="164" spans="2:9" ht="19.5" customHeight="1">
      <c r="B164" s="871" t="s">
        <v>1749</v>
      </c>
      <c r="C164" s="820"/>
      <c r="D164" s="820"/>
      <c r="E164" s="820"/>
      <c r="F164" s="820"/>
      <c r="G164" s="821"/>
      <c r="H164" s="821"/>
      <c r="I164" s="822"/>
    </row>
    <row r="165" spans="2:9" ht="22.5" customHeight="1">
      <c r="B165" s="1993" t="s">
        <v>1634</v>
      </c>
      <c r="C165" s="2006" t="s">
        <v>2617</v>
      </c>
      <c r="D165" s="2016"/>
      <c r="E165" s="2016"/>
      <c r="F165" s="2016"/>
      <c r="G165" s="2016"/>
      <c r="H165" s="2016"/>
      <c r="I165" s="1629"/>
    </row>
    <row r="166" spans="2:9" ht="22.5" customHeight="1">
      <c r="B166" s="1980"/>
      <c r="C166" s="2017"/>
      <c r="D166" s="2018"/>
      <c r="E166" s="2018"/>
      <c r="F166" s="2018"/>
      <c r="G166" s="2018"/>
      <c r="H166" s="2018"/>
      <c r="I166" s="1630"/>
    </row>
    <row r="167" spans="2:9" ht="42.75" customHeight="1">
      <c r="B167" s="1980"/>
      <c r="C167" s="2017"/>
      <c r="D167" s="2018"/>
      <c r="E167" s="2018"/>
      <c r="F167" s="2018"/>
      <c r="G167" s="2018"/>
      <c r="H167" s="2018"/>
      <c r="I167" s="1630"/>
    </row>
    <row r="168" spans="2:9" ht="22.5" customHeight="1">
      <c r="B168" s="1980"/>
      <c r="C168" s="2136"/>
      <c r="D168" s="2018"/>
      <c r="E168" s="2018"/>
      <c r="F168" s="2018"/>
      <c r="G168" s="2018"/>
      <c r="H168" s="2018"/>
      <c r="I168" s="1630"/>
    </row>
    <row r="169" spans="2:9" ht="22.5" customHeight="1">
      <c r="B169" s="1980"/>
      <c r="C169" s="2017"/>
      <c r="D169" s="2018"/>
      <c r="E169" s="2018"/>
      <c r="F169" s="2018"/>
      <c r="G169" s="2018"/>
      <c r="H169" s="2018"/>
      <c r="I169" s="1630"/>
    </row>
    <row r="170" spans="2:9" ht="22.5" customHeight="1">
      <c r="B170" s="2000"/>
      <c r="C170" s="2019"/>
      <c r="D170" s="2020"/>
      <c r="E170" s="2020"/>
      <c r="F170" s="2020"/>
      <c r="G170" s="2020"/>
      <c r="H170" s="2020"/>
      <c r="I170" s="1631"/>
    </row>
    <row r="171" spans="2:9" ht="22.5" customHeight="1">
      <c r="B171" s="1993" t="s">
        <v>1717</v>
      </c>
      <c r="C171" s="2057" t="s">
        <v>2610</v>
      </c>
      <c r="D171" s="2007"/>
      <c r="E171" s="2007"/>
      <c r="F171" s="2007"/>
      <c r="G171" s="2007"/>
      <c r="H171" s="2007"/>
      <c r="I171" s="2078"/>
    </row>
    <row r="172" spans="2:9" ht="22.5" customHeight="1">
      <c r="B172" s="1980"/>
      <c r="C172" s="2008"/>
      <c r="D172" s="2009"/>
      <c r="E172" s="2009"/>
      <c r="F172" s="2009"/>
      <c r="G172" s="2009"/>
      <c r="H172" s="2009"/>
      <c r="I172" s="2079"/>
    </row>
    <row r="173" spans="2:9" ht="22.5" customHeight="1">
      <c r="B173" s="1980"/>
      <c r="C173" s="2008"/>
      <c r="D173" s="2009"/>
      <c r="E173" s="2009"/>
      <c r="F173" s="2009"/>
      <c r="G173" s="2009"/>
      <c r="H173" s="2009"/>
      <c r="I173" s="2079"/>
    </row>
    <row r="174" spans="2:9" ht="22.5" customHeight="1">
      <c r="B174" s="1980"/>
      <c r="C174" s="2008"/>
      <c r="D174" s="2009"/>
      <c r="E174" s="2009"/>
      <c r="F174" s="2009"/>
      <c r="G174" s="2009"/>
      <c r="H174" s="2009"/>
      <c r="I174" s="2079"/>
    </row>
    <row r="175" spans="2:9" ht="22.5" customHeight="1">
      <c r="B175" s="2000"/>
      <c r="C175" s="2011"/>
      <c r="D175" s="2012"/>
      <c r="E175" s="2012"/>
      <c r="F175" s="2012"/>
      <c r="G175" s="2012"/>
      <c r="H175" s="2012"/>
      <c r="I175" s="2080"/>
    </row>
    <row r="176" spans="2:9" ht="22.5" customHeight="1">
      <c r="B176" s="2056" t="s">
        <v>1721</v>
      </c>
      <c r="C176" s="2057" t="s">
        <v>2618</v>
      </c>
      <c r="D176" s="2007"/>
      <c r="E176" s="2007"/>
      <c r="F176" s="2007"/>
      <c r="G176" s="2007"/>
      <c r="H176" s="2007"/>
      <c r="I176" s="2007"/>
    </row>
    <row r="177" spans="2:9" ht="22.5" customHeight="1">
      <c r="B177" s="2001"/>
      <c r="C177" s="2008"/>
      <c r="D177" s="2009"/>
      <c r="E177" s="2009"/>
      <c r="F177" s="2009"/>
      <c r="G177" s="2009"/>
      <c r="H177" s="2009"/>
      <c r="I177" s="2009"/>
    </row>
    <row r="178" spans="2:9" ht="22.5" customHeight="1">
      <c r="B178" s="2001"/>
      <c r="C178" s="2008"/>
      <c r="D178" s="2009"/>
      <c r="E178" s="2009"/>
      <c r="F178" s="2009"/>
      <c r="G178" s="2009"/>
      <c r="H178" s="2009"/>
      <c r="I178" s="2009"/>
    </row>
    <row r="179" spans="2:9" ht="22.5" customHeight="1">
      <c r="B179" s="2001"/>
      <c r="C179" s="2008"/>
      <c r="D179" s="2009"/>
      <c r="E179" s="2009"/>
      <c r="F179" s="2009"/>
      <c r="G179" s="2009"/>
      <c r="H179" s="2009"/>
      <c r="I179" s="2009"/>
    </row>
    <row r="180" spans="2:9" ht="22.5" customHeight="1">
      <c r="B180" s="2001"/>
      <c r="C180" s="2008"/>
      <c r="D180" s="2009"/>
      <c r="E180" s="2009"/>
      <c r="F180" s="2009"/>
      <c r="G180" s="2009"/>
      <c r="H180" s="2009"/>
      <c r="I180" s="2009"/>
    </row>
    <row r="181" spans="2:9" ht="22.5" customHeight="1">
      <c r="B181" s="2001"/>
      <c r="C181" s="2011"/>
      <c r="D181" s="2012"/>
      <c r="E181" s="2012"/>
      <c r="F181" s="2012"/>
      <c r="G181" s="2012"/>
      <c r="H181" s="2012"/>
      <c r="I181" s="2012"/>
    </row>
    <row r="182" spans="2:9" ht="22.5" customHeight="1">
      <c r="B182" s="2045" t="s">
        <v>1743</v>
      </c>
      <c r="C182" s="2111" t="s">
        <v>2619</v>
      </c>
      <c r="D182" s="2126"/>
      <c r="E182" s="2126"/>
      <c r="F182" s="2126"/>
      <c r="G182" s="2126"/>
      <c r="H182" s="2126"/>
      <c r="I182" s="2127"/>
    </row>
    <row r="183" spans="2:9" ht="22.5" customHeight="1">
      <c r="B183" s="2044"/>
      <c r="C183" s="2021"/>
      <c r="D183" s="2128"/>
      <c r="E183" s="2128"/>
      <c r="F183" s="2128"/>
      <c r="G183" s="2128"/>
      <c r="H183" s="2128"/>
      <c r="I183" s="2129"/>
    </row>
    <row r="184" spans="2:9" ht="22.5" customHeight="1">
      <c r="B184" s="2045"/>
      <c r="C184" s="2021"/>
      <c r="D184" s="2128"/>
      <c r="E184" s="2128"/>
      <c r="F184" s="2128"/>
      <c r="G184" s="2128"/>
      <c r="H184" s="2128"/>
      <c r="I184" s="2129"/>
    </row>
    <row r="185" spans="2:9" ht="22.5" customHeight="1">
      <c r="B185" s="2046"/>
      <c r="C185" s="2130"/>
      <c r="D185" s="2131"/>
      <c r="E185" s="2131"/>
      <c r="F185" s="2131"/>
      <c r="G185" s="2131"/>
      <c r="H185" s="2131"/>
      <c r="I185" s="2132"/>
    </row>
    <row r="186" spans="2:9" ht="22.5" customHeight="1">
      <c r="B186" s="1980" t="s">
        <v>1635</v>
      </c>
      <c r="C186" s="2006" t="s">
        <v>2620</v>
      </c>
      <c r="D186" s="2016"/>
      <c r="E186" s="2016"/>
      <c r="F186" s="2016"/>
      <c r="G186" s="2016"/>
      <c r="H186" s="2016"/>
      <c r="I186" s="2100"/>
    </row>
    <row r="187" spans="2:9" ht="22.5" customHeight="1">
      <c r="B187" s="1980"/>
      <c r="C187" s="2017"/>
      <c r="D187" s="2018"/>
      <c r="E187" s="2018"/>
      <c r="F187" s="2018"/>
      <c r="G187" s="2018"/>
      <c r="H187" s="2018"/>
      <c r="I187" s="2101"/>
    </row>
    <row r="188" spans="2:9" ht="22.5" customHeight="1">
      <c r="B188" s="1980"/>
      <c r="C188" s="2017"/>
      <c r="D188" s="2018"/>
      <c r="E188" s="2018"/>
      <c r="F188" s="2018"/>
      <c r="G188" s="2018"/>
      <c r="H188" s="2018"/>
      <c r="I188" s="2101"/>
    </row>
    <row r="189" spans="2:9" ht="22.5" customHeight="1">
      <c r="B189" s="1980"/>
      <c r="C189" s="2017"/>
      <c r="D189" s="2018"/>
      <c r="E189" s="2018"/>
      <c r="F189" s="2018"/>
      <c r="G189" s="2018"/>
      <c r="H189" s="2018"/>
      <c r="I189" s="2101"/>
    </row>
    <row r="190" spans="2:9" ht="22.5" customHeight="1">
      <c r="B190" s="1980"/>
      <c r="C190" s="2017"/>
      <c r="D190" s="2018"/>
      <c r="E190" s="2018"/>
      <c r="F190" s="2018"/>
      <c r="G190" s="2018"/>
      <c r="H190" s="2018"/>
      <c r="I190" s="2101"/>
    </row>
    <row r="191" spans="2:9" ht="22.5" customHeight="1">
      <c r="B191" s="1980"/>
      <c r="C191" s="2017"/>
      <c r="D191" s="2018"/>
      <c r="E191" s="2018"/>
      <c r="F191" s="2018"/>
      <c r="G191" s="2018"/>
      <c r="H191" s="2018"/>
      <c r="I191" s="2101"/>
    </row>
    <row r="192" spans="2:9" ht="22.5" customHeight="1">
      <c r="B192" s="1980"/>
      <c r="C192" s="2017"/>
      <c r="D192" s="2018"/>
      <c r="E192" s="2018"/>
      <c r="F192" s="2018"/>
      <c r="G192" s="2018"/>
      <c r="H192" s="2018"/>
      <c r="I192" s="2101"/>
    </row>
    <row r="193" spans="2:9" ht="22.5" customHeight="1">
      <c r="B193" s="2000"/>
      <c r="C193" s="2019"/>
      <c r="D193" s="2020"/>
      <c r="E193" s="2020"/>
      <c r="F193" s="2020"/>
      <c r="G193" s="2020"/>
      <c r="H193" s="2020"/>
      <c r="I193" s="2102"/>
    </row>
    <row r="194" spans="2:9" ht="22.5" customHeight="1">
      <c r="B194" s="1992" t="s">
        <v>1669</v>
      </c>
      <c r="C194" s="2006" t="s">
        <v>2621</v>
      </c>
      <c r="D194" s="2016"/>
      <c r="E194" s="2016"/>
      <c r="F194" s="2016"/>
      <c r="G194" s="2016"/>
      <c r="H194" s="2016"/>
      <c r="I194" s="2100"/>
    </row>
    <row r="195" spans="2:9" ht="22.5" customHeight="1">
      <c r="B195" s="1992"/>
      <c r="C195" s="2017"/>
      <c r="D195" s="2018"/>
      <c r="E195" s="2018"/>
      <c r="F195" s="2018"/>
      <c r="G195" s="2018"/>
      <c r="H195" s="2018"/>
      <c r="I195" s="2101"/>
    </row>
    <row r="196" spans="2:9" ht="22.5" customHeight="1">
      <c r="B196" s="1992"/>
      <c r="C196" s="2017"/>
      <c r="D196" s="2018"/>
      <c r="E196" s="2018"/>
      <c r="F196" s="2018"/>
      <c r="G196" s="2018"/>
      <c r="H196" s="2018"/>
      <c r="I196" s="2101"/>
    </row>
    <row r="197" spans="2:9" ht="22.5" customHeight="1">
      <c r="B197" s="1992"/>
      <c r="C197" s="2017"/>
      <c r="D197" s="2018"/>
      <c r="E197" s="2018"/>
      <c r="F197" s="2018"/>
      <c r="G197" s="2018"/>
      <c r="H197" s="2018"/>
      <c r="I197" s="2101"/>
    </row>
    <row r="198" spans="2:9" ht="22.5" customHeight="1">
      <c r="B198" s="1992"/>
      <c r="C198" s="2017"/>
      <c r="D198" s="2018"/>
      <c r="E198" s="2018"/>
      <c r="F198" s="2018"/>
      <c r="G198" s="2018"/>
      <c r="H198" s="2018"/>
      <c r="I198" s="2101"/>
    </row>
    <row r="199" spans="2:9" ht="22.5" customHeight="1">
      <c r="B199" s="1992"/>
      <c r="C199" s="2017"/>
      <c r="D199" s="2018"/>
      <c r="E199" s="2018"/>
      <c r="F199" s="2018"/>
      <c r="G199" s="2018"/>
      <c r="H199" s="2018"/>
      <c r="I199" s="2101"/>
    </row>
    <row r="200" spans="2:9" ht="22.5" customHeight="1">
      <c r="B200" s="1992"/>
      <c r="C200" s="2017"/>
      <c r="D200" s="2018"/>
      <c r="E200" s="2018"/>
      <c r="F200" s="2018"/>
      <c r="G200" s="2018"/>
      <c r="H200" s="2018"/>
      <c r="I200" s="2101"/>
    </row>
    <row r="201" spans="2:9" ht="22.5" customHeight="1">
      <c r="B201" s="1992"/>
      <c r="C201" s="2017"/>
      <c r="D201" s="2018"/>
      <c r="E201" s="2018"/>
      <c r="F201" s="2018"/>
      <c r="G201" s="2018"/>
      <c r="H201" s="2018"/>
      <c r="I201" s="2101"/>
    </row>
    <row r="202" spans="2:9" ht="22.5" customHeight="1">
      <c r="B202" s="1992"/>
      <c r="C202" s="2019"/>
      <c r="D202" s="2020"/>
      <c r="E202" s="2020"/>
      <c r="F202" s="2020"/>
      <c r="G202" s="2020"/>
      <c r="H202" s="2020"/>
      <c r="I202" s="2102"/>
    </row>
    <row r="203" spans="2:9" ht="22.5" customHeight="1">
      <c r="B203" s="1980" t="s">
        <v>1652</v>
      </c>
      <c r="C203" s="2006" t="s">
        <v>2622</v>
      </c>
      <c r="D203" s="2016"/>
      <c r="E203" s="2016"/>
      <c r="F203" s="2016"/>
      <c r="G203" s="2016"/>
      <c r="H203" s="2016"/>
      <c r="I203" s="2100"/>
    </row>
    <row r="204" spans="2:9" ht="22.5" customHeight="1">
      <c r="B204" s="1980"/>
      <c r="C204" s="2017"/>
      <c r="D204" s="2018"/>
      <c r="E204" s="2018"/>
      <c r="F204" s="2018"/>
      <c r="G204" s="2018"/>
      <c r="H204" s="2018"/>
      <c r="I204" s="2101"/>
    </row>
    <row r="205" spans="2:9" ht="22.5" customHeight="1">
      <c r="B205" s="1980"/>
      <c r="C205" s="2017"/>
      <c r="D205" s="2018"/>
      <c r="E205" s="2018"/>
      <c r="F205" s="2018"/>
      <c r="G205" s="2018"/>
      <c r="H205" s="2018"/>
      <c r="I205" s="2101"/>
    </row>
    <row r="206" spans="2:9" ht="22.5" customHeight="1">
      <c r="B206" s="1980"/>
      <c r="C206" s="2017"/>
      <c r="D206" s="2018"/>
      <c r="E206" s="2018"/>
      <c r="F206" s="2018"/>
      <c r="G206" s="2018"/>
      <c r="H206" s="2018"/>
      <c r="I206" s="2101"/>
    </row>
    <row r="207" spans="2:9" ht="22.5" customHeight="1">
      <c r="B207" s="1980"/>
      <c r="C207" s="2017"/>
      <c r="D207" s="2018"/>
      <c r="E207" s="2018"/>
      <c r="F207" s="2018"/>
      <c r="G207" s="2018"/>
      <c r="H207" s="2018"/>
      <c r="I207" s="2101"/>
    </row>
    <row r="208" spans="2:9" ht="22.5" customHeight="1">
      <c r="B208" s="1980"/>
      <c r="C208" s="2017"/>
      <c r="D208" s="2018"/>
      <c r="E208" s="2018"/>
      <c r="F208" s="2018"/>
      <c r="G208" s="2018"/>
      <c r="H208" s="2018"/>
      <c r="I208" s="2101"/>
    </row>
    <row r="209" spans="2:9" ht="22.5" customHeight="1">
      <c r="B209" s="1980"/>
      <c r="C209" s="2017"/>
      <c r="D209" s="2018"/>
      <c r="E209" s="2018"/>
      <c r="F209" s="2018"/>
      <c r="G209" s="2018"/>
      <c r="H209" s="2018"/>
      <c r="I209" s="2101"/>
    </row>
    <row r="210" spans="2:9" ht="22.5" customHeight="1">
      <c r="B210" s="1980"/>
      <c r="C210" s="2017"/>
      <c r="D210" s="2018"/>
      <c r="E210" s="2018"/>
      <c r="F210" s="2018"/>
      <c r="G210" s="2018"/>
      <c r="H210" s="2018"/>
      <c r="I210" s="2101"/>
    </row>
    <row r="211" spans="2:9" ht="22.5" customHeight="1">
      <c r="B211" s="1980"/>
      <c r="C211" s="2017"/>
      <c r="D211" s="2018"/>
      <c r="E211" s="2018"/>
      <c r="F211" s="2018"/>
      <c r="G211" s="2018"/>
      <c r="H211" s="2018"/>
      <c r="I211" s="2101"/>
    </row>
    <row r="212" spans="2:9" ht="22.5" customHeight="1">
      <c r="B212" s="2000"/>
      <c r="C212" s="2137"/>
      <c r="D212" s="2020"/>
      <c r="E212" s="2020"/>
      <c r="F212" s="2020"/>
      <c r="G212" s="2020"/>
      <c r="H212" s="2020"/>
      <c r="I212" s="2102"/>
    </row>
    <row r="213" spans="2:9" ht="22.5" customHeight="1">
      <c r="B213" s="1980" t="s">
        <v>1693</v>
      </c>
      <c r="C213" s="2006" t="s">
        <v>2623</v>
      </c>
      <c r="D213" s="2016"/>
      <c r="E213" s="2016"/>
      <c r="F213" s="1664"/>
      <c r="G213" s="1664"/>
      <c r="H213" s="1664"/>
      <c r="I213" s="101"/>
    </row>
    <row r="214" spans="2:9" ht="22.5" customHeight="1">
      <c r="B214" s="1980"/>
      <c r="C214" s="2017"/>
      <c r="D214" s="2018"/>
      <c r="E214" s="2018"/>
      <c r="I214" s="1665"/>
    </row>
    <row r="215" spans="2:9" ht="179.25" customHeight="1">
      <c r="B215" s="1980"/>
      <c r="C215" s="2017"/>
      <c r="D215" s="2018"/>
      <c r="E215" s="2018"/>
      <c r="I215" s="1665"/>
    </row>
    <row r="216" spans="2:9" ht="125.25" customHeight="1">
      <c r="B216" s="1980"/>
      <c r="C216" s="2017"/>
      <c r="D216" s="2018"/>
      <c r="E216" s="2018"/>
      <c r="F216" s="1502"/>
      <c r="I216" s="1665"/>
    </row>
    <row r="217" spans="2:9" ht="22.5" customHeight="1">
      <c r="B217" s="1980"/>
      <c r="C217" s="2017"/>
      <c r="D217" s="2018"/>
      <c r="E217" s="2018"/>
      <c r="F217" s="1502"/>
      <c r="I217" s="1665"/>
    </row>
    <row r="218" spans="2:9" ht="22.5" customHeight="1">
      <c r="B218" s="1980"/>
      <c r="C218" s="2017"/>
      <c r="D218" s="2018"/>
      <c r="E218" s="2018"/>
      <c r="I218" s="1665"/>
    </row>
    <row r="219" spans="2:9" ht="22.5" customHeight="1">
      <c r="B219" s="1980"/>
      <c r="C219" s="2017"/>
      <c r="D219" s="2018"/>
      <c r="E219" s="2018"/>
      <c r="I219" s="1665"/>
    </row>
    <row r="220" spans="2:9" ht="22.5" customHeight="1">
      <c r="B220" s="1980"/>
      <c r="C220" s="2017"/>
      <c r="D220" s="2018"/>
      <c r="E220" s="2018"/>
      <c r="I220" s="1665"/>
    </row>
    <row r="221" spans="2:9" ht="22.5" customHeight="1">
      <c r="B221" s="1980"/>
      <c r="C221" s="2017"/>
      <c r="D221" s="2018"/>
      <c r="E221" s="2018"/>
      <c r="I221" s="1665"/>
    </row>
    <row r="222" spans="2:9" ht="196.5" customHeight="1">
      <c r="B222" s="1980"/>
      <c r="C222" s="2017"/>
      <c r="D222" s="2018"/>
      <c r="E222" s="2018"/>
      <c r="I222" s="1665"/>
    </row>
    <row r="223" spans="2:9" ht="22.5" customHeight="1">
      <c r="B223" s="1980"/>
      <c r="C223" s="2017"/>
      <c r="D223" s="2018"/>
      <c r="E223" s="2018"/>
      <c r="I223" s="1665"/>
    </row>
    <row r="224" spans="2:9" ht="22.5" customHeight="1">
      <c r="B224" s="2000"/>
      <c r="C224" s="2019"/>
      <c r="D224" s="2020"/>
      <c r="E224" s="2020"/>
      <c r="F224" s="1667"/>
      <c r="G224" s="1667"/>
      <c r="H224" s="1667"/>
      <c r="I224" s="1668"/>
    </row>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sheetData>
  <mergeCells count="62">
    <mergeCell ref="B1:I1"/>
    <mergeCell ref="B7:E7"/>
    <mergeCell ref="F7:I7"/>
    <mergeCell ref="B11:B12"/>
    <mergeCell ref="C11:C12"/>
    <mergeCell ref="D11:D12"/>
    <mergeCell ref="E11:E12"/>
    <mergeCell ref="F15:H15"/>
    <mergeCell ref="F17:I17"/>
    <mergeCell ref="B23:B24"/>
    <mergeCell ref="C23:C24"/>
    <mergeCell ref="D23:D24"/>
    <mergeCell ref="E23:E24"/>
    <mergeCell ref="B54:B60"/>
    <mergeCell ref="C54:I59"/>
    <mergeCell ref="B61:B66"/>
    <mergeCell ref="C61:I66"/>
    <mergeCell ref="B67:B73"/>
    <mergeCell ref="C67:I73"/>
    <mergeCell ref="B108:B112"/>
    <mergeCell ref="C108:H112"/>
    <mergeCell ref="B74:B76"/>
    <mergeCell ref="B77:B83"/>
    <mergeCell ref="C77:I82"/>
    <mergeCell ref="B84:B90"/>
    <mergeCell ref="C84:I90"/>
    <mergeCell ref="C91:I91"/>
    <mergeCell ref="B92:B97"/>
    <mergeCell ref="C92:I97"/>
    <mergeCell ref="B98:B106"/>
    <mergeCell ref="C98:I106"/>
    <mergeCell ref="B107:I107"/>
    <mergeCell ref="B113:B119"/>
    <mergeCell ref="C113:H119"/>
    <mergeCell ref="B120:B125"/>
    <mergeCell ref="C120:H125"/>
    <mergeCell ref="B126:B128"/>
    <mergeCell ref="C126:I128"/>
    <mergeCell ref="C129:I135"/>
    <mergeCell ref="B133:B135"/>
    <mergeCell ref="B136:B145"/>
    <mergeCell ref="C136:I145"/>
    <mergeCell ref="B146:B153"/>
    <mergeCell ref="C146:I153"/>
    <mergeCell ref="B182:B185"/>
    <mergeCell ref="C165:H170"/>
    <mergeCell ref="C171:I175"/>
    <mergeCell ref="C176:I181"/>
    <mergeCell ref="C182:I185"/>
    <mergeCell ref="B154:B163"/>
    <mergeCell ref="C154:I163"/>
    <mergeCell ref="B165:B170"/>
    <mergeCell ref="B171:B175"/>
    <mergeCell ref="B176:B181"/>
    <mergeCell ref="C186:I193"/>
    <mergeCell ref="C194:I202"/>
    <mergeCell ref="C203:I212"/>
    <mergeCell ref="C213:E224"/>
    <mergeCell ref="B186:B193"/>
    <mergeCell ref="B194:B202"/>
    <mergeCell ref="B203:B212"/>
    <mergeCell ref="B213:B224"/>
  </mergeCells>
  <pageMargins left="0.7" right="0.7" top="0.75" bottom="0.75" header="0" footer="0"/>
  <pageSetup paperSize="9"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0B4A-DE52-4D5B-AD09-E5F448FF61BE}">
  <sheetPr codeName="Hoja208">
    <tabColor rgb="FFFFFF00"/>
    <pageSetUpPr fitToPage="1"/>
  </sheetPr>
  <dimension ref="B1:I1087"/>
  <sheetViews>
    <sheetView showGridLines="0" topLeftCell="A28" workbookViewId="0">
      <selection activeCell="E51" sqref="E51"/>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2624</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1637</v>
      </c>
      <c r="D8" s="141" t="s">
        <v>1637</v>
      </c>
      <c r="E8" s="141" t="s">
        <v>1637</v>
      </c>
      <c r="F8" s="13" t="s">
        <v>1638</v>
      </c>
      <c r="G8" s="8"/>
      <c r="H8" s="9"/>
      <c r="I8" s="9"/>
    </row>
    <row r="9" spans="2:9" ht="14.25" customHeight="1">
      <c r="B9" s="6" t="s">
        <v>1639</v>
      </c>
      <c r="C9" s="137" t="s">
        <v>2483</v>
      </c>
      <c r="D9" s="1683" t="s">
        <v>2625</v>
      </c>
      <c r="E9" s="1683" t="s">
        <v>2625</v>
      </c>
      <c r="F9" s="13" t="s">
        <v>1642</v>
      </c>
      <c r="G9" s="96">
        <v>0</v>
      </c>
      <c r="H9" s="96">
        <v>0</v>
      </c>
      <c r="I9" s="96">
        <v>0</v>
      </c>
    </row>
    <row r="10" spans="2:9" ht="14.25" customHeight="1">
      <c r="B10" s="10" t="s">
        <v>56</v>
      </c>
      <c r="C10" s="142"/>
      <c r="D10" s="142"/>
      <c r="E10" s="142"/>
      <c r="F10" s="13" t="s">
        <v>1643</v>
      </c>
      <c r="G10" s="1465">
        <v>0.4</v>
      </c>
      <c r="H10" s="1465">
        <v>0.45</v>
      </c>
      <c r="I10" s="1465">
        <v>0.42</v>
      </c>
    </row>
    <row r="11" spans="2:9" ht="14.25" customHeight="1">
      <c r="B11" s="1976" t="s">
        <v>1644</v>
      </c>
      <c r="C11" s="1977">
        <v>897</v>
      </c>
      <c r="D11" s="1977">
        <v>1960</v>
      </c>
      <c r="E11" s="1977">
        <v>3566</v>
      </c>
      <c r="F11" s="6" t="s">
        <v>1645</v>
      </c>
      <c r="G11" s="1465">
        <v>0.4</v>
      </c>
      <c r="H11" s="1465">
        <v>0.38</v>
      </c>
      <c r="I11" s="1465">
        <v>0.5</v>
      </c>
    </row>
    <row r="12" spans="2:9" ht="14.25" customHeight="1">
      <c r="B12" s="1976"/>
      <c r="C12" s="1977"/>
      <c r="D12" s="1977"/>
      <c r="E12" s="1977"/>
      <c r="F12" s="6" t="s">
        <v>1646</v>
      </c>
      <c r="G12" s="691">
        <v>8.3000000000000007</v>
      </c>
      <c r="H12" s="691">
        <v>8.5</v>
      </c>
      <c r="I12" s="691">
        <v>8.5</v>
      </c>
    </row>
    <row r="13" spans="2:9" ht="14.25" customHeight="1">
      <c r="B13" s="6" t="s">
        <v>1647</v>
      </c>
      <c r="C13" s="8"/>
      <c r="D13" s="8"/>
      <c r="E13" s="8"/>
      <c r="F13" s="6" t="s">
        <v>1648</v>
      </c>
      <c r="G13" s="691">
        <v>61.4</v>
      </c>
      <c r="H13" s="691"/>
      <c r="I13" s="691">
        <v>64.599999999999994</v>
      </c>
    </row>
    <row r="14" spans="2:9" ht="14.25" customHeight="1">
      <c r="B14" s="7">
        <v>1</v>
      </c>
      <c r="C14" s="7">
        <v>5</v>
      </c>
      <c r="D14" s="7">
        <v>4</v>
      </c>
      <c r="E14" s="7">
        <v>3</v>
      </c>
      <c r="F14" s="6" t="s">
        <v>1649</v>
      </c>
      <c r="G14" s="138">
        <v>1.91E-3</v>
      </c>
      <c r="H14" s="138">
        <v>2.32E-3</v>
      </c>
      <c r="I14" s="138">
        <v>2.5400000000000002E-3</v>
      </c>
    </row>
    <row r="15" spans="2:9" ht="14.25" customHeight="1">
      <c r="B15" s="7">
        <v>2</v>
      </c>
      <c r="C15" s="7">
        <v>3</v>
      </c>
      <c r="D15" s="7">
        <v>4</v>
      </c>
      <c r="E15" s="7">
        <v>3</v>
      </c>
      <c r="F15" s="1990" t="s">
        <v>1650</v>
      </c>
      <c r="G15" s="1990"/>
      <c r="H15" s="1990"/>
      <c r="I15" s="12">
        <f>+G16+H16+I16</f>
        <v>7163</v>
      </c>
    </row>
    <row r="16" spans="2:9" ht="14.25" customHeight="1">
      <c r="B16" s="7">
        <v>3</v>
      </c>
      <c r="C16" s="7">
        <v>3</v>
      </c>
      <c r="D16" s="7">
        <v>3</v>
      </c>
      <c r="E16" s="7">
        <v>3</v>
      </c>
      <c r="F16" s="4" t="s">
        <v>1651</v>
      </c>
      <c r="G16" s="14">
        <v>7163</v>
      </c>
      <c r="H16" s="14"/>
      <c r="I16" s="11"/>
    </row>
    <row r="17" spans="2:9" ht="14.25" customHeight="1">
      <c r="B17" s="7">
        <v>4</v>
      </c>
      <c r="C17" s="7">
        <v>2</v>
      </c>
      <c r="D17" s="7">
        <v>4</v>
      </c>
      <c r="E17" s="7">
        <v>2</v>
      </c>
      <c r="F17" s="1975" t="s">
        <v>703</v>
      </c>
      <c r="G17" s="1975"/>
      <c r="H17" s="1975"/>
      <c r="I17" s="1975"/>
    </row>
    <row r="18" spans="2:9" ht="14.25" customHeight="1">
      <c r="B18" s="7">
        <v>5</v>
      </c>
      <c r="C18" s="7">
        <v>3</v>
      </c>
      <c r="D18" s="7">
        <v>4</v>
      </c>
      <c r="E18" s="7">
        <v>4</v>
      </c>
      <c r="F18" s="6" t="s">
        <v>1653</v>
      </c>
      <c r="G18" s="691">
        <v>0</v>
      </c>
      <c r="H18" s="691">
        <v>0</v>
      </c>
      <c r="I18" s="691" t="s">
        <v>2626</v>
      </c>
    </row>
    <row r="19" spans="2:9" ht="14.25" customHeight="1">
      <c r="B19" s="7">
        <v>6</v>
      </c>
      <c r="C19" s="7">
        <v>2</v>
      </c>
      <c r="D19" s="7">
        <v>3</v>
      </c>
      <c r="E19" s="7">
        <v>4</v>
      </c>
      <c r="F19" s="6" t="s">
        <v>1657</v>
      </c>
      <c r="G19" s="691">
        <v>0</v>
      </c>
      <c r="H19" s="691">
        <v>0</v>
      </c>
      <c r="I19" s="691">
        <v>11</v>
      </c>
    </row>
    <row r="20" spans="2:9" ht="14.25" customHeight="1">
      <c r="B20" s="7">
        <v>7</v>
      </c>
      <c r="C20" s="7">
        <v>3</v>
      </c>
      <c r="D20" s="7">
        <v>2</v>
      </c>
      <c r="E20" s="7">
        <v>4</v>
      </c>
      <c r="F20" s="6" t="s">
        <v>1658</v>
      </c>
      <c r="G20" s="691">
        <v>0</v>
      </c>
      <c r="H20" s="691">
        <v>0</v>
      </c>
      <c r="I20" s="691">
        <v>12</v>
      </c>
    </row>
    <row r="21" spans="2:9" ht="14.25" customHeight="1">
      <c r="B21" s="7">
        <v>8</v>
      </c>
      <c r="C21" s="7">
        <v>2</v>
      </c>
      <c r="D21" s="7">
        <v>3</v>
      </c>
      <c r="E21" s="7">
        <v>4</v>
      </c>
      <c r="F21" s="6" t="s">
        <v>1659</v>
      </c>
      <c r="G21" s="691">
        <v>0</v>
      </c>
      <c r="H21" s="691">
        <v>0</v>
      </c>
      <c r="I21" s="691">
        <v>16</v>
      </c>
    </row>
    <row r="22" spans="2:9" ht="14.25" customHeight="1">
      <c r="B22" s="7">
        <v>9</v>
      </c>
      <c r="C22" s="7">
        <v>3</v>
      </c>
      <c r="D22" s="7">
        <v>5</v>
      </c>
      <c r="E22" s="7">
        <v>4</v>
      </c>
      <c r="F22" s="6" t="s">
        <v>1660</v>
      </c>
      <c r="G22" s="691">
        <v>7.38</v>
      </c>
      <c r="H22" s="691">
        <v>5.49</v>
      </c>
      <c r="I22" s="691">
        <v>2.6</v>
      </c>
    </row>
    <row r="23" spans="2:9" ht="20.25" customHeight="1">
      <c r="B23" s="1976" t="s">
        <v>476</v>
      </c>
      <c r="C23" s="1991" t="s">
        <v>1865</v>
      </c>
      <c r="D23" s="1991" t="s">
        <v>1865</v>
      </c>
      <c r="E23" s="1991" t="s">
        <v>1865</v>
      </c>
      <c r="F23" s="13" t="s">
        <v>1662</v>
      </c>
      <c r="G23" s="691">
        <v>0</v>
      </c>
      <c r="H23" s="691"/>
      <c r="I23" s="691">
        <v>880</v>
      </c>
    </row>
    <row r="24" spans="2:9" ht="14.25" customHeight="1">
      <c r="B24" s="1976"/>
      <c r="C24" s="1991"/>
      <c r="D24" s="1991"/>
      <c r="E24" s="1991"/>
      <c r="F24" s="6" t="s">
        <v>1663</v>
      </c>
      <c r="G24" s="691">
        <v>3.5</v>
      </c>
      <c r="H24" s="691">
        <v>0.5</v>
      </c>
      <c r="I24" s="691">
        <v>3.84</v>
      </c>
    </row>
    <row r="25" spans="2:9" ht="27.75" customHeight="1">
      <c r="B25" s="7" t="s">
        <v>1664</v>
      </c>
      <c r="C25" s="823" t="s">
        <v>1665</v>
      </c>
      <c r="D25" s="823" t="s">
        <v>1665</v>
      </c>
      <c r="E25" s="823" t="s">
        <v>1665</v>
      </c>
      <c r="F25" s="6" t="s">
        <v>1666</v>
      </c>
      <c r="G25" s="691">
        <v>0</v>
      </c>
      <c r="H25" s="691"/>
      <c r="I25" s="691">
        <v>0</v>
      </c>
    </row>
    <row r="26" spans="2:9" ht="14.25" customHeight="1">
      <c r="B26" s="7"/>
      <c r="C26" s="824"/>
      <c r="D26" s="823"/>
      <c r="E26" s="7"/>
      <c r="F26" s="6" t="s">
        <v>1667</v>
      </c>
      <c r="G26" s="1466">
        <v>965</v>
      </c>
      <c r="H26" s="1466"/>
      <c r="I26" s="1466">
        <v>977</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2443</v>
      </c>
      <c r="D29" s="206" t="s">
        <v>2364</v>
      </c>
      <c r="E29" s="206" t="s">
        <v>2040</v>
      </c>
      <c r="F29" s="4" t="s">
        <v>1676</v>
      </c>
      <c r="G29" s="7" t="s">
        <v>1677</v>
      </c>
      <c r="H29" s="7" t="s">
        <v>1677</v>
      </c>
      <c r="I29" s="7" t="s">
        <v>1677</v>
      </c>
    </row>
    <row r="30" spans="2:9" ht="14.25" customHeight="1">
      <c r="B30" s="15" t="s">
        <v>1679</v>
      </c>
      <c r="C30" s="11" t="s">
        <v>2444</v>
      </c>
      <c r="D30" s="11" t="s">
        <v>2365</v>
      </c>
      <c r="E30" s="11" t="s">
        <v>2601</v>
      </c>
      <c r="F30" s="4" t="s">
        <v>1682</v>
      </c>
      <c r="G30" s="7">
        <v>107</v>
      </c>
      <c r="H30" s="7">
        <v>118</v>
      </c>
      <c r="I30" s="7">
        <v>116</v>
      </c>
    </row>
    <row r="31" spans="2:9" ht="14.25" customHeight="1">
      <c r="B31" s="15" t="s">
        <v>1683</v>
      </c>
      <c r="C31" s="6"/>
      <c r="D31" s="100"/>
      <c r="E31" s="100"/>
      <c r="F31" s="4" t="s">
        <v>1684</v>
      </c>
      <c r="G31" s="7">
        <v>2782</v>
      </c>
      <c r="H31" s="7">
        <v>2721</v>
      </c>
      <c r="I31" s="7">
        <v>2700</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1.9</v>
      </c>
      <c r="H33" s="7">
        <v>3.22</v>
      </c>
      <c r="I33" s="7">
        <v>2.85</v>
      </c>
    </row>
    <row r="34" spans="2:9" ht="14.25" customHeight="1">
      <c r="B34" s="15"/>
      <c r="C34" s="6"/>
      <c r="D34" s="6"/>
      <c r="E34" s="6"/>
      <c r="F34" s="4" t="s">
        <v>1688</v>
      </c>
      <c r="G34" s="6"/>
      <c r="H34" s="6"/>
      <c r="I34" s="6"/>
    </row>
    <row r="35" spans="2:9" ht="14.25" customHeight="1">
      <c r="B35" s="15"/>
      <c r="C35" s="6"/>
      <c r="D35" s="6"/>
      <c r="E35" s="6"/>
      <c r="F35" s="4" t="s">
        <v>1676</v>
      </c>
      <c r="G35" s="7" t="s">
        <v>1689</v>
      </c>
      <c r="H35" s="7" t="s">
        <v>1689</v>
      </c>
      <c r="I35" s="7" t="s">
        <v>1689</v>
      </c>
    </row>
    <row r="36" spans="2:9" ht="14.25" customHeight="1">
      <c r="B36" s="15"/>
      <c r="C36" s="6"/>
      <c r="D36" s="6"/>
      <c r="E36" s="6"/>
      <c r="F36" s="4" t="s">
        <v>1682</v>
      </c>
      <c r="G36" s="7">
        <v>98</v>
      </c>
      <c r="H36" s="7">
        <v>102</v>
      </c>
      <c r="I36" s="7">
        <v>102</v>
      </c>
    </row>
    <row r="37" spans="2:9" ht="14.25" customHeight="1">
      <c r="B37" s="15" t="s">
        <v>1690</v>
      </c>
      <c r="C37" s="6"/>
      <c r="D37" s="6"/>
      <c r="E37" s="6"/>
      <c r="F37" s="4" t="s">
        <v>1684</v>
      </c>
      <c r="G37" s="7">
        <v>2755</v>
      </c>
      <c r="H37" s="7">
        <v>2670</v>
      </c>
      <c r="I37" s="7">
        <v>2530</v>
      </c>
    </row>
    <row r="38" spans="2:9" ht="14.25" customHeight="1">
      <c r="B38" s="6"/>
      <c r="C38" s="6"/>
      <c r="D38" s="6"/>
      <c r="E38" s="6"/>
      <c r="F38" s="4" t="s">
        <v>1685</v>
      </c>
      <c r="G38" s="7" t="s">
        <v>1952</v>
      </c>
      <c r="H38" s="7" t="s">
        <v>1952</v>
      </c>
      <c r="I38" s="7" t="s">
        <v>1952</v>
      </c>
    </row>
    <row r="39" spans="2:9" ht="14.25" customHeight="1">
      <c r="B39" s="6"/>
      <c r="C39" s="173"/>
      <c r="D39" s="173"/>
      <c r="E39" s="173"/>
      <c r="F39" s="4" t="s">
        <v>1692</v>
      </c>
      <c r="G39" s="6"/>
      <c r="H39" s="6"/>
      <c r="I39" s="6"/>
    </row>
    <row r="40" spans="2:9" ht="14.25" customHeight="1">
      <c r="B40" s="99" t="s">
        <v>1693</v>
      </c>
      <c r="C40" s="5"/>
      <c r="D40" s="5"/>
      <c r="E40" s="5"/>
      <c r="F40" s="954" t="s">
        <v>1676</v>
      </c>
      <c r="G40" s="7" t="s">
        <v>1694</v>
      </c>
      <c r="H40" s="7" t="s">
        <v>1694</v>
      </c>
      <c r="I40" s="7" t="s">
        <v>1694</v>
      </c>
    </row>
    <row r="41" spans="2:9" ht="14.25" customHeight="1">
      <c r="B41" s="102" t="s">
        <v>44</v>
      </c>
      <c r="C41" s="1676" t="s">
        <v>2558</v>
      </c>
      <c r="D41" s="1676" t="s">
        <v>2558</v>
      </c>
      <c r="E41" s="1676" t="s">
        <v>2627</v>
      </c>
      <c r="F41" s="954" t="s">
        <v>1676</v>
      </c>
      <c r="G41" s="7" t="s">
        <v>1697</v>
      </c>
      <c r="H41" s="7" t="s">
        <v>1678</v>
      </c>
      <c r="I41" s="7" t="s">
        <v>1678</v>
      </c>
    </row>
    <row r="42" spans="2:9" ht="14.25" customHeight="1">
      <c r="B42" s="102" t="s">
        <v>1698</v>
      </c>
      <c r="C42" s="1627" t="s">
        <v>2228</v>
      </c>
      <c r="D42" s="1627" t="s">
        <v>2228</v>
      </c>
      <c r="E42" s="1685" t="s">
        <v>2628</v>
      </c>
      <c r="F42" s="954" t="s">
        <v>1682</v>
      </c>
      <c r="G42" s="7">
        <v>34</v>
      </c>
      <c r="H42" s="7">
        <v>40</v>
      </c>
      <c r="I42" s="7">
        <v>42</v>
      </c>
    </row>
    <row r="43" spans="2:9" ht="14.25" customHeight="1">
      <c r="B43" s="102" t="s">
        <v>45</v>
      </c>
      <c r="C43" s="1084" t="s">
        <v>2559</v>
      </c>
      <c r="D43" s="1084" t="s">
        <v>2559</v>
      </c>
      <c r="E43" s="1084" t="s">
        <v>2629</v>
      </c>
      <c r="F43" s="954" t="s">
        <v>1682</v>
      </c>
      <c r="G43" s="7">
        <v>100</v>
      </c>
      <c r="H43" s="7">
        <v>88</v>
      </c>
      <c r="I43" s="7">
        <v>89</v>
      </c>
    </row>
    <row r="44" spans="2:9">
      <c r="B44" s="43" t="s">
        <v>1702</v>
      </c>
      <c r="C44" s="141"/>
      <c r="D44" s="141"/>
      <c r="E44" s="141"/>
      <c r="F44" s="954" t="s">
        <v>1704</v>
      </c>
      <c r="G44" s="7" t="s">
        <v>1705</v>
      </c>
      <c r="H44" s="7" t="s">
        <v>1705</v>
      </c>
      <c r="I44" s="7" t="s">
        <v>1705</v>
      </c>
    </row>
    <row r="45" spans="2:9" ht="14.25" customHeight="1">
      <c r="B45" s="956" t="s">
        <v>1706</v>
      </c>
      <c r="C45" s="125"/>
      <c r="D45" s="1084" t="s">
        <v>2630</v>
      </c>
      <c r="E45" s="1084"/>
      <c r="F45" s="142" t="s">
        <v>1708</v>
      </c>
      <c r="G45" s="6"/>
      <c r="H45" s="6"/>
      <c r="I45" s="6"/>
    </row>
    <row r="46" spans="2:9" ht="14.25" customHeight="1">
      <c r="B46" s="102" t="s">
        <v>1709</v>
      </c>
      <c r="C46" s="1084" t="s">
        <v>2631</v>
      </c>
      <c r="D46" s="1084" t="s">
        <v>2632</v>
      </c>
      <c r="E46" s="1084" t="s">
        <v>2633</v>
      </c>
      <c r="F46" s="954" t="s">
        <v>1710</v>
      </c>
      <c r="G46" s="59" t="s">
        <v>1869</v>
      </c>
      <c r="H46" s="59" t="s">
        <v>1869</v>
      </c>
      <c r="I46" s="59" t="s">
        <v>1869</v>
      </c>
    </row>
    <row r="47" spans="2:9" ht="14.25" customHeight="1">
      <c r="B47" s="102" t="s">
        <v>44</v>
      </c>
      <c r="C47" s="1573"/>
      <c r="D47" s="1586"/>
      <c r="E47" s="1586"/>
      <c r="F47" s="973" t="s">
        <v>1682</v>
      </c>
      <c r="G47" s="972"/>
      <c r="H47" s="972"/>
      <c r="I47" s="972"/>
    </row>
    <row r="48" spans="2:9" ht="14.25" customHeight="1">
      <c r="B48" s="102" t="s">
        <v>1698</v>
      </c>
      <c r="C48" s="7"/>
      <c r="D48" s="125"/>
      <c r="E48" s="125"/>
      <c r="F48" s="973" t="s">
        <v>1684</v>
      </c>
      <c r="G48" s="972"/>
      <c r="H48" s="972"/>
      <c r="I48" s="972"/>
    </row>
    <row r="49" spans="2:9" ht="14.25" customHeight="1">
      <c r="B49" s="102" t="s">
        <v>45</v>
      </c>
      <c r="C49" s="1588"/>
      <c r="D49" s="1580"/>
      <c r="E49" s="1580"/>
      <c r="F49" s="954" t="s">
        <v>1711</v>
      </c>
      <c r="G49" s="966">
        <v>29</v>
      </c>
      <c r="H49" s="966">
        <v>26</v>
      </c>
      <c r="I49" s="966">
        <v>25</v>
      </c>
    </row>
    <row r="50" spans="2:9" ht="14.25" customHeight="1">
      <c r="B50" s="102" t="s">
        <v>1702</v>
      </c>
      <c r="C50" s="1590"/>
      <c r="D50" s="7"/>
      <c r="E50" s="955"/>
      <c r="F50" s="954" t="s">
        <v>1712</v>
      </c>
      <c r="G50" s="7">
        <v>29</v>
      </c>
      <c r="H50" s="7"/>
      <c r="I50" s="7">
        <v>25</v>
      </c>
    </row>
    <row r="51" spans="2:9" ht="14.25" customHeight="1">
      <c r="B51" s="956" t="s">
        <v>1706</v>
      </c>
      <c r="C51" s="1677"/>
      <c r="D51" s="1678"/>
      <c r="E51" s="1459"/>
      <c r="F51" s="954" t="s">
        <v>1713</v>
      </c>
      <c r="G51" s="7">
        <v>17</v>
      </c>
      <c r="H51" s="7">
        <v>17</v>
      </c>
      <c r="I51" s="7">
        <v>17</v>
      </c>
    </row>
    <row r="52" spans="2:9" ht="14.25" customHeight="1">
      <c r="B52" s="6" t="s">
        <v>1709</v>
      </c>
      <c r="C52" s="1679"/>
      <c r="D52" s="1680"/>
      <c r="E52" s="1681"/>
      <c r="F52" s="1485" t="s">
        <v>1714</v>
      </c>
      <c r="G52" s="59">
        <v>5</v>
      </c>
      <c r="H52" s="59">
        <v>5</v>
      </c>
      <c r="I52" s="1620" t="s">
        <v>2634</v>
      </c>
    </row>
    <row r="53" spans="2:9" ht="14.25" customHeight="1">
      <c r="B53" s="136" t="s">
        <v>1715</v>
      </c>
      <c r="C53" s="1480"/>
      <c r="D53" s="1481"/>
      <c r="E53" s="1481"/>
      <c r="F53" s="1481"/>
      <c r="G53" s="1481"/>
      <c r="H53" s="1481"/>
      <c r="I53" s="1482"/>
    </row>
    <row r="54" spans="2:9" ht="15" customHeight="1">
      <c r="B54" s="1992" t="s">
        <v>1634</v>
      </c>
      <c r="C54" s="1994" t="s">
        <v>2635</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2447</v>
      </c>
      <c r="D61" s="2061"/>
      <c r="E61" s="2061"/>
      <c r="F61" s="2061"/>
      <c r="G61" s="2061"/>
      <c r="H61" s="2061"/>
      <c r="I61" s="2062"/>
    </row>
    <row r="62" spans="2:9" ht="25.5" customHeight="1">
      <c r="B62" s="1980"/>
      <c r="C62" s="2063"/>
      <c r="D62" s="2064"/>
      <c r="E62" s="2064"/>
      <c r="F62" s="2064"/>
      <c r="G62" s="2064"/>
      <c r="H62" s="2064"/>
      <c r="I62" s="2065"/>
    </row>
    <row r="63" spans="2:9" ht="62.2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2448</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2636</v>
      </c>
      <c r="D77" s="1982"/>
      <c r="E77" s="1982"/>
      <c r="F77" s="1982"/>
      <c r="G77" s="1982"/>
      <c r="H77" s="1982"/>
      <c r="I77" s="1983"/>
    </row>
    <row r="78" spans="2:9" ht="39.75" customHeight="1">
      <c r="B78" s="1979"/>
      <c r="C78" s="1984"/>
      <c r="D78" s="1985"/>
      <c r="E78" s="1985"/>
      <c r="F78" s="1985"/>
      <c r="G78" s="1985"/>
      <c r="H78" s="1985"/>
      <c r="I78" s="1986"/>
    </row>
    <row r="79" spans="2:9" ht="40.5" customHeight="1">
      <c r="B79" s="1979"/>
      <c r="C79" s="1984"/>
      <c r="D79" s="1985"/>
      <c r="E79" s="1985"/>
      <c r="F79" s="1985"/>
      <c r="G79" s="1985"/>
      <c r="H79" s="1985"/>
      <c r="I79" s="1986"/>
    </row>
    <row r="80" spans="2:9" ht="45.7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2637</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24"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2638</v>
      </c>
      <c r="D91" s="2014"/>
      <c r="E91" s="2014"/>
      <c r="F91" s="2014"/>
      <c r="G91" s="2014"/>
      <c r="H91" s="2014"/>
      <c r="I91" s="2015"/>
    </row>
    <row r="92" spans="2:9" ht="19.5" customHeight="1">
      <c r="B92" s="1993" t="s">
        <v>1669</v>
      </c>
      <c r="C92" s="1981" t="s">
        <v>2498</v>
      </c>
      <c r="D92" s="1982"/>
      <c r="E92" s="1982"/>
      <c r="F92" s="1982"/>
      <c r="G92" s="1982"/>
      <c r="H92" s="1982"/>
      <c r="I92" s="1983"/>
    </row>
    <row r="93" spans="2:9" ht="19.5" customHeight="1">
      <c r="B93" s="1980"/>
      <c r="C93" s="1984"/>
      <c r="D93" s="1985"/>
      <c r="E93" s="1985"/>
      <c r="F93" s="1985"/>
      <c r="G93" s="1985"/>
      <c r="H93" s="1985"/>
      <c r="I93" s="1986"/>
    </row>
    <row r="94" spans="2:9" ht="95.25" customHeight="1">
      <c r="B94" s="1980"/>
      <c r="C94" s="1984"/>
      <c r="D94" s="1985"/>
      <c r="E94" s="1985"/>
      <c r="F94" s="1985"/>
      <c r="G94" s="1985"/>
      <c r="H94" s="1985"/>
      <c r="I94" s="1986"/>
    </row>
    <row r="95" spans="2:9" ht="55.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2452</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14.25" customHeight="1">
      <c r="B108" s="1980" t="s">
        <v>1634</v>
      </c>
      <c r="C108" s="2006"/>
      <c r="D108" s="2016"/>
      <c r="E108" s="2016"/>
      <c r="F108" s="2016"/>
      <c r="G108" s="2016"/>
      <c r="H108" s="2016"/>
      <c r="I108" s="1629"/>
    </row>
    <row r="109" spans="2:9" ht="14.25" customHeight="1">
      <c r="B109" s="1980"/>
      <c r="C109" s="2017"/>
      <c r="D109" s="2018"/>
      <c r="E109" s="2018"/>
      <c r="F109" s="2018"/>
      <c r="G109" s="2018"/>
      <c r="H109" s="2018"/>
      <c r="I109" s="1630"/>
    </row>
    <row r="110" spans="2:9" ht="125.25" customHeight="1">
      <c r="B110" s="1980"/>
      <c r="C110" s="2017"/>
      <c r="D110" s="2018"/>
      <c r="E110" s="2018"/>
      <c r="F110" s="2018"/>
      <c r="G110" s="2018"/>
      <c r="H110" s="2018"/>
      <c r="I110" s="1630"/>
    </row>
    <row r="111" spans="2:9" ht="14.25" customHeight="1">
      <c r="B111" s="1980"/>
      <c r="C111" s="2017"/>
      <c r="D111" s="2018"/>
      <c r="E111" s="2018"/>
      <c r="F111" s="2018"/>
      <c r="G111" s="2018"/>
      <c r="H111" s="2018"/>
      <c r="I111" s="1630"/>
    </row>
    <row r="112" spans="2:9" ht="14.25" customHeight="1">
      <c r="B112" s="2000"/>
      <c r="C112" s="2019"/>
      <c r="D112" s="2020"/>
      <c r="E112" s="2020"/>
      <c r="F112" s="2020"/>
      <c r="G112" s="2020"/>
      <c r="H112" s="2020"/>
      <c r="I112" s="1631"/>
    </row>
    <row r="113" spans="2:9" ht="14.25" customHeight="1">
      <c r="B113" s="1980" t="s">
        <v>1717</v>
      </c>
      <c r="C113" s="2006" t="s">
        <v>2610</v>
      </c>
      <c r="D113" s="2016"/>
      <c r="E113" s="2016"/>
      <c r="F113" s="2016"/>
      <c r="G113" s="2016"/>
      <c r="H113" s="2016"/>
      <c r="I113" s="1633"/>
    </row>
    <row r="114" spans="2:9" ht="42.75" customHeight="1">
      <c r="B114" s="1980"/>
      <c r="C114" s="2017"/>
      <c r="D114" s="2018"/>
      <c r="E114" s="2018"/>
      <c r="F114" s="2018"/>
      <c r="G114" s="2018"/>
      <c r="H114" s="2018"/>
      <c r="I114" s="1636"/>
    </row>
    <row r="115" spans="2:9" ht="14.25" customHeight="1">
      <c r="B115" s="1980"/>
      <c r="C115" s="2017"/>
      <c r="D115" s="2018"/>
      <c r="E115" s="2018"/>
      <c r="F115" s="2018"/>
      <c r="G115" s="2018"/>
      <c r="H115" s="2018"/>
      <c r="I115" s="1636"/>
    </row>
    <row r="116" spans="2:9" ht="70.5" customHeight="1">
      <c r="B116" s="1980"/>
      <c r="C116" s="2017"/>
      <c r="D116" s="2018"/>
      <c r="E116" s="2018"/>
      <c r="F116" s="2018"/>
      <c r="G116" s="2018"/>
      <c r="H116" s="2018"/>
      <c r="I116" s="1636"/>
    </row>
    <row r="117" spans="2:9" ht="14.25" customHeight="1">
      <c r="B117" s="1980"/>
      <c r="C117" s="2017"/>
      <c r="D117" s="2018"/>
      <c r="E117" s="2018"/>
      <c r="F117" s="2018"/>
      <c r="G117" s="2018"/>
      <c r="H117" s="2018"/>
      <c r="I117" s="1636"/>
    </row>
    <row r="118" spans="2:9" ht="14.25" customHeight="1">
      <c r="B118" s="1980"/>
      <c r="C118" s="2017"/>
      <c r="D118" s="2018"/>
      <c r="E118" s="2018"/>
      <c r="F118" s="2018"/>
      <c r="G118" s="2018"/>
      <c r="H118" s="2018"/>
      <c r="I118" s="1636"/>
    </row>
    <row r="119" spans="2:9" ht="14.25" customHeight="1">
      <c r="B119" s="2000"/>
      <c r="C119" s="2019"/>
      <c r="D119" s="2020"/>
      <c r="E119" s="2020"/>
      <c r="F119" s="2020"/>
      <c r="G119" s="2020"/>
      <c r="H119" s="2020"/>
      <c r="I119" s="1639"/>
    </row>
    <row r="120" spans="2:9" ht="14.25" customHeight="1">
      <c r="B120" s="2001" t="s">
        <v>1741</v>
      </c>
      <c r="C120" s="2006" t="s">
        <v>2611</v>
      </c>
      <c r="D120" s="2016"/>
      <c r="E120" s="2016"/>
      <c r="F120" s="2016"/>
      <c r="G120" s="2016"/>
      <c r="H120" s="2016"/>
      <c r="I120" s="1516"/>
    </row>
    <row r="121" spans="2:9" ht="14.25" customHeight="1">
      <c r="B121" s="2001"/>
      <c r="C121" s="2017"/>
      <c r="D121" s="2018"/>
      <c r="E121" s="2018"/>
      <c r="F121" s="2018"/>
      <c r="G121" s="2018"/>
      <c r="H121" s="2018"/>
      <c r="I121" s="1516"/>
    </row>
    <row r="122" spans="2:9" ht="14.25" customHeight="1">
      <c r="B122" s="2001"/>
      <c r="C122" s="2017"/>
      <c r="D122" s="2018"/>
      <c r="E122" s="2018"/>
      <c r="F122" s="2018"/>
      <c r="G122" s="2018"/>
      <c r="H122" s="2018"/>
      <c r="I122" s="1516"/>
    </row>
    <row r="123" spans="2:9" ht="14.25" customHeight="1">
      <c r="B123" s="2001"/>
      <c r="C123" s="2017"/>
      <c r="D123" s="2018"/>
      <c r="E123" s="2018"/>
      <c r="F123" s="2018"/>
      <c r="G123" s="2018"/>
      <c r="H123" s="2018"/>
      <c r="I123" s="1516"/>
    </row>
    <row r="124" spans="2:9" ht="14.25" customHeight="1">
      <c r="B124" s="2001"/>
      <c r="C124" s="2017"/>
      <c r="D124" s="2018"/>
      <c r="E124" s="2018"/>
      <c r="F124" s="2018"/>
      <c r="G124" s="2018"/>
      <c r="H124" s="2018"/>
      <c r="I124" s="1505"/>
    </row>
    <row r="125" spans="2:9" ht="14.25" customHeight="1">
      <c r="B125" s="2001"/>
      <c r="C125" s="2019"/>
      <c r="D125" s="2020"/>
      <c r="E125" s="2020"/>
      <c r="F125" s="2020"/>
      <c r="G125" s="2020"/>
      <c r="H125" s="2020"/>
      <c r="I125" s="1507"/>
    </row>
    <row r="126" spans="2:9" ht="14.25" customHeight="1">
      <c r="B126" s="1993" t="s">
        <v>1743</v>
      </c>
      <c r="C126" s="2057" t="s">
        <v>2612</v>
      </c>
      <c r="D126" s="2007"/>
      <c r="E126" s="2007"/>
      <c r="F126" s="2007"/>
      <c r="G126" s="2007"/>
      <c r="H126" s="2007"/>
      <c r="I126" s="2078"/>
    </row>
    <row r="127" spans="2:9" ht="20.25" customHeight="1">
      <c r="B127" s="1980"/>
      <c r="C127" s="2008"/>
      <c r="D127" s="2009"/>
      <c r="E127" s="2009"/>
      <c r="F127" s="2009"/>
      <c r="G127" s="2009"/>
      <c r="H127" s="2009"/>
      <c r="I127" s="2079"/>
    </row>
    <row r="128" spans="2:9" ht="14.25" customHeight="1">
      <c r="B128" s="2000"/>
      <c r="C128" s="2011"/>
      <c r="D128" s="2012"/>
      <c r="E128" s="2012"/>
      <c r="F128" s="2012"/>
      <c r="G128" s="2012"/>
      <c r="H128" s="2012"/>
      <c r="I128" s="2080"/>
    </row>
    <row r="129" spans="2:9" ht="14.25" customHeight="1">
      <c r="B129" s="1489"/>
      <c r="C129" s="2006" t="s">
        <v>2613</v>
      </c>
      <c r="D129" s="2016"/>
      <c r="E129" s="2016"/>
      <c r="F129" s="2016"/>
      <c r="G129" s="2016"/>
      <c r="H129" s="2016"/>
      <c r="I129" s="2100"/>
    </row>
    <row r="130" spans="2:9" ht="14.25" customHeight="1">
      <c r="B130" s="1489"/>
      <c r="C130" s="2017"/>
      <c r="D130" s="2018"/>
      <c r="E130" s="2018"/>
      <c r="F130" s="2018"/>
      <c r="G130" s="2018"/>
      <c r="H130" s="2018"/>
      <c r="I130" s="2101"/>
    </row>
    <row r="131" spans="2:9" ht="49.5" customHeight="1">
      <c r="B131" s="1489"/>
      <c r="C131" s="2017"/>
      <c r="D131" s="2018"/>
      <c r="E131" s="2018"/>
      <c r="F131" s="2018"/>
      <c r="G131" s="2018"/>
      <c r="H131" s="2018"/>
      <c r="I131" s="2101"/>
    </row>
    <row r="132" spans="2:9" ht="14.25" customHeight="1">
      <c r="B132" s="1489"/>
      <c r="C132" s="2017"/>
      <c r="D132" s="2018"/>
      <c r="E132" s="2018"/>
      <c r="F132" s="2018"/>
      <c r="G132" s="2018"/>
      <c r="H132" s="2018"/>
      <c r="I132" s="2101"/>
    </row>
    <row r="133" spans="2:9" ht="14.25" customHeight="1">
      <c r="B133" s="1980" t="s">
        <v>1635</v>
      </c>
      <c r="C133" s="2017"/>
      <c r="D133" s="2018"/>
      <c r="E133" s="2018"/>
      <c r="F133" s="2018"/>
      <c r="G133" s="2018"/>
      <c r="H133" s="2018"/>
      <c r="I133" s="2101"/>
    </row>
    <row r="134" spans="2:9" ht="14.25" customHeight="1">
      <c r="B134" s="1980"/>
      <c r="C134" s="2017"/>
      <c r="D134" s="2018"/>
      <c r="E134" s="2018"/>
      <c r="F134" s="2018"/>
      <c r="G134" s="2018"/>
      <c r="H134" s="2018"/>
      <c r="I134" s="2101"/>
    </row>
    <row r="135" spans="2:9" ht="14.25" customHeight="1">
      <c r="B135" s="2000"/>
      <c r="C135" s="2019"/>
      <c r="D135" s="2020"/>
      <c r="E135" s="2020"/>
      <c r="F135" s="2020"/>
      <c r="G135" s="2020"/>
      <c r="H135" s="2020"/>
      <c r="I135" s="2102"/>
    </row>
    <row r="136" spans="2:9" ht="14.25" customHeight="1">
      <c r="B136" s="1980" t="s">
        <v>1652</v>
      </c>
      <c r="C136" s="2006" t="s">
        <v>2614</v>
      </c>
      <c r="D136" s="2016"/>
      <c r="E136" s="2016"/>
      <c r="F136" s="2016"/>
      <c r="G136" s="2016"/>
      <c r="H136" s="2016"/>
      <c r="I136" s="2100"/>
    </row>
    <row r="137" spans="2:9" ht="14.25" customHeight="1">
      <c r="B137" s="1980"/>
      <c r="C137" s="2017"/>
      <c r="D137" s="2018"/>
      <c r="E137" s="2018"/>
      <c r="F137" s="2018"/>
      <c r="G137" s="2018"/>
      <c r="H137" s="2018"/>
      <c r="I137" s="2101"/>
    </row>
    <row r="138" spans="2:9" ht="14.25" customHeight="1">
      <c r="B138" s="1980"/>
      <c r="C138" s="2017"/>
      <c r="D138" s="2018"/>
      <c r="E138" s="2018"/>
      <c r="F138" s="2018"/>
      <c r="G138" s="2018"/>
      <c r="H138" s="2018"/>
      <c r="I138" s="2101"/>
    </row>
    <row r="139" spans="2:9" ht="14.25" customHeight="1">
      <c r="B139" s="1980"/>
      <c r="C139" s="2017"/>
      <c r="D139" s="2018"/>
      <c r="E139" s="2018"/>
      <c r="F139" s="2018"/>
      <c r="G139" s="2018"/>
      <c r="H139" s="2018"/>
      <c r="I139" s="2101"/>
    </row>
    <row r="140" spans="2:9" ht="14.25" customHeight="1">
      <c r="B140" s="1980"/>
      <c r="C140" s="2017"/>
      <c r="D140" s="2018"/>
      <c r="E140" s="2018"/>
      <c r="F140" s="2018"/>
      <c r="G140" s="2018"/>
      <c r="H140" s="2018"/>
      <c r="I140" s="2101"/>
    </row>
    <row r="141" spans="2:9" ht="14.25" customHeight="1">
      <c r="B141" s="1980"/>
      <c r="C141" s="2017"/>
      <c r="D141" s="2018"/>
      <c r="E141" s="2018"/>
      <c r="F141" s="2018"/>
      <c r="G141" s="2018"/>
      <c r="H141" s="2018"/>
      <c r="I141" s="2101"/>
    </row>
    <row r="142" spans="2:9" ht="14.25" customHeight="1">
      <c r="B142" s="1980"/>
      <c r="C142" s="2017"/>
      <c r="D142" s="2018"/>
      <c r="E142" s="2018"/>
      <c r="F142" s="2018"/>
      <c r="G142" s="2018"/>
      <c r="H142" s="2018"/>
      <c r="I142" s="2101"/>
    </row>
    <row r="143" spans="2:9" ht="14.25" customHeight="1">
      <c r="B143" s="1980"/>
      <c r="C143" s="2017"/>
      <c r="D143" s="2018"/>
      <c r="E143" s="2018"/>
      <c r="F143" s="2018"/>
      <c r="G143" s="2018"/>
      <c r="H143" s="2018"/>
      <c r="I143" s="2101"/>
    </row>
    <row r="144" spans="2:9" ht="14.25" customHeight="1">
      <c r="B144" s="1980"/>
      <c r="C144" s="2017"/>
      <c r="D144" s="2018"/>
      <c r="E144" s="2018"/>
      <c r="F144" s="2018"/>
      <c r="G144" s="2018"/>
      <c r="H144" s="2018"/>
      <c r="I144" s="2101"/>
    </row>
    <row r="145" spans="2:9" ht="14.25" customHeight="1">
      <c r="B145" s="2000"/>
      <c r="C145" s="2019"/>
      <c r="D145" s="2020"/>
      <c r="E145" s="2020"/>
      <c r="F145" s="2020"/>
      <c r="G145" s="2020"/>
      <c r="H145" s="2020"/>
      <c r="I145" s="2102"/>
    </row>
    <row r="146" spans="2:9" ht="14.25" customHeight="1">
      <c r="B146" s="1980" t="s">
        <v>1669</v>
      </c>
      <c r="C146" s="2006" t="s">
        <v>2615</v>
      </c>
      <c r="D146" s="2016"/>
      <c r="E146" s="2016"/>
      <c r="F146" s="2016"/>
      <c r="G146" s="2016"/>
      <c r="H146" s="2016"/>
      <c r="I146" s="2100"/>
    </row>
    <row r="147" spans="2:9" ht="192.75" customHeight="1">
      <c r="B147" s="1980"/>
      <c r="C147" s="2017"/>
      <c r="D147" s="2018"/>
      <c r="E147" s="2018"/>
      <c r="F147" s="2018"/>
      <c r="G147" s="2018"/>
      <c r="H147" s="2018"/>
      <c r="I147" s="2101"/>
    </row>
    <row r="148" spans="2:9" ht="14.25" customHeight="1">
      <c r="B148" s="1980"/>
      <c r="C148" s="2017"/>
      <c r="D148" s="2018"/>
      <c r="E148" s="2018"/>
      <c r="F148" s="2018"/>
      <c r="G148" s="2018"/>
      <c r="H148" s="2018"/>
      <c r="I148" s="2101"/>
    </row>
    <row r="149" spans="2:9" ht="14.25" customHeight="1">
      <c r="B149" s="1980"/>
      <c r="C149" s="2017"/>
      <c r="D149" s="2018"/>
      <c r="E149" s="2018"/>
      <c r="F149" s="2018"/>
      <c r="G149" s="2018"/>
      <c r="H149" s="2018"/>
      <c r="I149" s="2101"/>
    </row>
    <row r="150" spans="2:9" ht="14.25" customHeight="1">
      <c r="B150" s="1980"/>
      <c r="C150" s="2017"/>
      <c r="D150" s="2018"/>
      <c r="E150" s="2018"/>
      <c r="F150" s="2018"/>
      <c r="G150" s="2018"/>
      <c r="H150" s="2018"/>
      <c r="I150" s="2101"/>
    </row>
    <row r="151" spans="2:9" ht="14.25" customHeight="1">
      <c r="B151" s="1980"/>
      <c r="C151" s="2017"/>
      <c r="D151" s="2018"/>
      <c r="E151" s="2018"/>
      <c r="F151" s="2018"/>
      <c r="G151" s="2018"/>
      <c r="H151" s="2018"/>
      <c r="I151" s="2101"/>
    </row>
    <row r="152" spans="2:9" ht="14.25" customHeight="1">
      <c r="B152" s="1980"/>
      <c r="C152" s="2017"/>
      <c r="D152" s="2018"/>
      <c r="E152" s="2018"/>
      <c r="F152" s="2018"/>
      <c r="G152" s="2018"/>
      <c r="H152" s="2018"/>
      <c r="I152" s="2101"/>
    </row>
    <row r="153" spans="2:9" ht="14.25" customHeight="1">
      <c r="B153" s="2000"/>
      <c r="C153" s="2019"/>
      <c r="D153" s="2020"/>
      <c r="E153" s="2020"/>
      <c r="F153" s="2020"/>
      <c r="G153" s="2020"/>
      <c r="H153" s="2020"/>
      <c r="I153" s="2102"/>
    </row>
    <row r="154" spans="2:9" ht="268.5" customHeight="1">
      <c r="B154" s="1980" t="s">
        <v>1693</v>
      </c>
      <c r="C154" s="2029" t="s">
        <v>2616</v>
      </c>
      <c r="D154" s="2030"/>
      <c r="E154" s="2030"/>
      <c r="F154" s="2030"/>
      <c r="G154" s="2030"/>
      <c r="H154" s="2030"/>
      <c r="I154" s="2133"/>
    </row>
    <row r="155" spans="2:9" ht="130.5" customHeight="1">
      <c r="B155" s="1980"/>
      <c r="C155" s="2031"/>
      <c r="D155" s="2032"/>
      <c r="E155" s="2032"/>
      <c r="F155" s="2032"/>
      <c r="G155" s="2032"/>
      <c r="H155" s="2032"/>
      <c r="I155" s="2134"/>
    </row>
    <row r="156" spans="2:9" ht="153" customHeight="1">
      <c r="B156" s="1980"/>
      <c r="C156" s="2031"/>
      <c r="D156" s="2032"/>
      <c r="E156" s="2032"/>
      <c r="F156" s="2032"/>
      <c r="G156" s="2032"/>
      <c r="H156" s="2032"/>
      <c r="I156" s="2134"/>
    </row>
    <row r="157" spans="2:9" ht="315" customHeight="1">
      <c r="B157" s="1980"/>
      <c r="C157" s="2031"/>
      <c r="D157" s="2032"/>
      <c r="E157" s="2032"/>
      <c r="F157" s="2032"/>
      <c r="G157" s="2032"/>
      <c r="H157" s="2032"/>
      <c r="I157" s="2134"/>
    </row>
    <row r="158" spans="2:9" ht="14.25" customHeight="1">
      <c r="B158" s="1980"/>
      <c r="C158" s="2031"/>
      <c r="D158" s="2032"/>
      <c r="E158" s="2032"/>
      <c r="F158" s="2032"/>
      <c r="G158" s="2032"/>
      <c r="H158" s="2032"/>
      <c r="I158" s="2134"/>
    </row>
    <row r="159" spans="2:9" ht="14.25" customHeight="1">
      <c r="B159" s="1980"/>
      <c r="C159" s="2031"/>
      <c r="D159" s="2032"/>
      <c r="E159" s="2032"/>
      <c r="F159" s="2032"/>
      <c r="G159" s="2032"/>
      <c r="H159" s="2032"/>
      <c r="I159" s="2134"/>
    </row>
    <row r="160" spans="2:9" ht="14.25" customHeight="1">
      <c r="B160" s="1980"/>
      <c r="C160" s="2031"/>
      <c r="D160" s="2032"/>
      <c r="E160" s="2032"/>
      <c r="F160" s="2032"/>
      <c r="G160" s="2032"/>
      <c r="H160" s="2032"/>
      <c r="I160" s="2134"/>
    </row>
    <row r="161" spans="2:9" ht="14.25" customHeight="1">
      <c r="B161" s="1980"/>
      <c r="C161" s="2031"/>
      <c r="D161" s="2032"/>
      <c r="E161" s="2032"/>
      <c r="F161" s="2032"/>
      <c r="G161" s="2032"/>
      <c r="H161" s="2032"/>
      <c r="I161" s="2134"/>
    </row>
    <row r="162" spans="2:9" ht="14.25" customHeight="1">
      <c r="B162" s="1980"/>
      <c r="C162" s="2031"/>
      <c r="D162" s="2032"/>
      <c r="E162" s="2032"/>
      <c r="F162" s="2032"/>
      <c r="G162" s="2032"/>
      <c r="H162" s="2032"/>
      <c r="I162" s="2134"/>
    </row>
    <row r="163" spans="2:9" s="120" customFormat="1" ht="16.5" customHeight="1">
      <c r="B163" s="2000"/>
      <c r="C163" s="2033"/>
      <c r="D163" s="2034"/>
      <c r="E163" s="2034"/>
      <c r="F163" s="2034"/>
      <c r="G163" s="2034"/>
      <c r="H163" s="2034"/>
      <c r="I163" s="2135"/>
    </row>
    <row r="164" spans="2:9" ht="19.5" customHeight="1">
      <c r="B164" s="871" t="s">
        <v>1749</v>
      </c>
      <c r="C164" s="820"/>
      <c r="D164" s="820"/>
      <c r="E164" s="820"/>
      <c r="F164" s="820"/>
      <c r="G164" s="821"/>
      <c r="H164" s="821"/>
      <c r="I164" s="822"/>
    </row>
    <row r="165" spans="2:9" ht="22.5" customHeight="1">
      <c r="B165" s="1993" t="s">
        <v>1634</v>
      </c>
      <c r="C165" s="2006" t="s">
        <v>2639</v>
      </c>
      <c r="D165" s="2016"/>
      <c r="E165" s="2016"/>
      <c r="F165" s="2016"/>
      <c r="G165" s="2016"/>
      <c r="H165" s="2016"/>
      <c r="I165" s="1629"/>
    </row>
    <row r="166" spans="2:9" ht="22.5" customHeight="1">
      <c r="B166" s="1980"/>
      <c r="C166" s="2017"/>
      <c r="D166" s="2018"/>
      <c r="E166" s="2018"/>
      <c r="F166" s="2018"/>
      <c r="G166" s="2018"/>
      <c r="H166" s="2018"/>
      <c r="I166" s="1630"/>
    </row>
    <row r="167" spans="2:9" ht="42.75" customHeight="1">
      <c r="B167" s="1980"/>
      <c r="C167" s="2017"/>
      <c r="D167" s="2018"/>
      <c r="E167" s="2018"/>
      <c r="F167" s="2018"/>
      <c r="G167" s="2018"/>
      <c r="H167" s="2018"/>
      <c r="I167" s="1630"/>
    </row>
    <row r="168" spans="2:9" ht="22.5" customHeight="1">
      <c r="B168" s="1980"/>
      <c r="C168" s="2017"/>
      <c r="D168" s="2018"/>
      <c r="E168" s="2018"/>
      <c r="F168" s="2018"/>
      <c r="G168" s="2018"/>
      <c r="H168" s="2018"/>
      <c r="I168" s="1630"/>
    </row>
    <row r="169" spans="2:9" ht="22.5" customHeight="1">
      <c r="B169" s="1980"/>
      <c r="C169" s="2017"/>
      <c r="D169" s="2018"/>
      <c r="E169" s="2018"/>
      <c r="F169" s="2018"/>
      <c r="G169" s="2018"/>
      <c r="H169" s="2018"/>
      <c r="I169" s="1630"/>
    </row>
    <row r="170" spans="2:9" ht="22.5" customHeight="1">
      <c r="B170" s="2000"/>
      <c r="C170" s="2019"/>
      <c r="D170" s="2020"/>
      <c r="E170" s="2020"/>
      <c r="F170" s="2020"/>
      <c r="G170" s="2020"/>
      <c r="H170" s="2020"/>
      <c r="I170" s="1631"/>
    </row>
    <row r="171" spans="2:9" ht="22.5" customHeight="1">
      <c r="B171" s="1993" t="s">
        <v>1717</v>
      </c>
      <c r="C171" s="2006" t="s">
        <v>2640</v>
      </c>
      <c r="D171" s="2007"/>
      <c r="E171" s="2007"/>
      <c r="F171" s="2007"/>
      <c r="G171" s="2007"/>
      <c r="H171" s="2007"/>
      <c r="I171" s="2078"/>
    </row>
    <row r="172" spans="2:9" ht="22.5" customHeight="1">
      <c r="B172" s="1980"/>
      <c r="C172" s="2008"/>
      <c r="D172" s="2009"/>
      <c r="E172" s="2009"/>
      <c r="F172" s="2009"/>
      <c r="G172" s="2009"/>
      <c r="H172" s="2009"/>
      <c r="I172" s="2079"/>
    </row>
    <row r="173" spans="2:9" ht="22.5" customHeight="1">
      <c r="B173" s="1980"/>
      <c r="C173" s="2008"/>
      <c r="D173" s="2009"/>
      <c r="E173" s="2009"/>
      <c r="F173" s="2009"/>
      <c r="G173" s="2009"/>
      <c r="H173" s="2009"/>
      <c r="I173" s="2079"/>
    </row>
    <row r="174" spans="2:9" ht="22.5" customHeight="1">
      <c r="B174" s="1980"/>
      <c r="C174" s="2008"/>
      <c r="D174" s="2009"/>
      <c r="E174" s="2009"/>
      <c r="F174" s="2009"/>
      <c r="G174" s="2009"/>
      <c r="H174" s="2009"/>
      <c r="I174" s="2079"/>
    </row>
    <row r="175" spans="2:9" ht="22.5" customHeight="1">
      <c r="B175" s="2000"/>
      <c r="C175" s="2011"/>
      <c r="D175" s="2012"/>
      <c r="E175" s="2012"/>
      <c r="F175" s="2012"/>
      <c r="G175" s="2012"/>
      <c r="H175" s="2012"/>
      <c r="I175" s="2080"/>
    </row>
    <row r="176" spans="2:9" ht="22.5" customHeight="1">
      <c r="B176" s="2056" t="s">
        <v>1721</v>
      </c>
      <c r="C176" s="2006" t="s">
        <v>2641</v>
      </c>
      <c r="D176" s="2007"/>
      <c r="E176" s="2007"/>
      <c r="F176" s="2007"/>
      <c r="G176" s="2007"/>
      <c r="H176" s="2007"/>
      <c r="I176" s="2007"/>
    </row>
    <row r="177" spans="2:9" ht="22.5" customHeight="1">
      <c r="B177" s="2001"/>
      <c r="C177" s="2008"/>
      <c r="D177" s="2009"/>
      <c r="E177" s="2009"/>
      <c r="F177" s="2009"/>
      <c r="G177" s="2009"/>
      <c r="H177" s="2009"/>
      <c r="I177" s="2009"/>
    </row>
    <row r="178" spans="2:9" ht="22.5" customHeight="1">
      <c r="B178" s="2001"/>
      <c r="C178" s="2008"/>
      <c r="D178" s="2009"/>
      <c r="E178" s="2009"/>
      <c r="F178" s="2009"/>
      <c r="G178" s="2009"/>
      <c r="H178" s="2009"/>
      <c r="I178" s="2009"/>
    </row>
    <row r="179" spans="2:9" ht="22.5" customHeight="1">
      <c r="B179" s="2001"/>
      <c r="C179" s="2008"/>
      <c r="D179" s="2009"/>
      <c r="E179" s="2009"/>
      <c r="F179" s="2009"/>
      <c r="G179" s="2009"/>
      <c r="H179" s="2009"/>
      <c r="I179" s="2009"/>
    </row>
    <row r="180" spans="2:9" ht="22.5" customHeight="1">
      <c r="B180" s="2001"/>
      <c r="C180" s="2008"/>
      <c r="D180" s="2009"/>
      <c r="E180" s="2009"/>
      <c r="F180" s="2009"/>
      <c r="G180" s="2009"/>
      <c r="H180" s="2009"/>
      <c r="I180" s="2009"/>
    </row>
    <row r="181" spans="2:9" ht="22.5" customHeight="1">
      <c r="B181" s="2001"/>
      <c r="C181" s="2011"/>
      <c r="D181" s="2012"/>
      <c r="E181" s="2012"/>
      <c r="F181" s="2012"/>
      <c r="G181" s="2012"/>
      <c r="H181" s="2012"/>
      <c r="I181" s="2012"/>
    </row>
    <row r="182" spans="2:9" ht="22.5" customHeight="1">
      <c r="B182" s="2045" t="s">
        <v>1743</v>
      </c>
      <c r="C182" s="2111" t="s">
        <v>2642</v>
      </c>
      <c r="D182" s="2126"/>
      <c r="E182" s="2126"/>
      <c r="F182" s="2126"/>
      <c r="G182" s="2126"/>
      <c r="H182" s="2126"/>
      <c r="I182" s="2127"/>
    </row>
    <row r="183" spans="2:9" ht="22.5" customHeight="1">
      <c r="B183" s="2044"/>
      <c r="C183" s="2021"/>
      <c r="D183" s="2128"/>
      <c r="E183" s="2128"/>
      <c r="F183" s="2128"/>
      <c r="G183" s="2128"/>
      <c r="H183" s="2128"/>
      <c r="I183" s="2129"/>
    </row>
    <row r="184" spans="2:9" ht="22.5" customHeight="1">
      <c r="B184" s="2045"/>
      <c r="C184" s="2021"/>
      <c r="D184" s="2128"/>
      <c r="E184" s="2128"/>
      <c r="F184" s="2128"/>
      <c r="G184" s="2128"/>
      <c r="H184" s="2128"/>
      <c r="I184" s="2129"/>
    </row>
    <row r="185" spans="2:9" ht="22.5" customHeight="1">
      <c r="B185" s="2046"/>
      <c r="C185" s="2130"/>
      <c r="D185" s="2131"/>
      <c r="E185" s="2131"/>
      <c r="F185" s="2131"/>
      <c r="G185" s="2131"/>
      <c r="H185" s="2131"/>
      <c r="I185" s="2132"/>
    </row>
    <row r="186" spans="2:9" ht="22.5" customHeight="1">
      <c r="B186" s="1980" t="s">
        <v>1635</v>
      </c>
      <c r="C186" s="2006" t="s">
        <v>2643</v>
      </c>
      <c r="D186" s="2016"/>
      <c r="E186" s="2016"/>
      <c r="F186" s="2016"/>
      <c r="G186" s="2016"/>
      <c r="H186" s="2016"/>
      <c r="I186" s="2100"/>
    </row>
    <row r="187" spans="2:9" ht="22.5" customHeight="1">
      <c r="B187" s="1980"/>
      <c r="C187" s="2017"/>
      <c r="D187" s="2018"/>
      <c r="E187" s="2018"/>
      <c r="F187" s="2018"/>
      <c r="G187" s="2018"/>
      <c r="H187" s="2018"/>
      <c r="I187" s="2101"/>
    </row>
    <row r="188" spans="2:9" ht="22.5" customHeight="1">
      <c r="B188" s="1980"/>
      <c r="C188" s="2017"/>
      <c r="D188" s="2018"/>
      <c r="E188" s="2018"/>
      <c r="F188" s="2018"/>
      <c r="G188" s="2018"/>
      <c r="H188" s="2018"/>
      <c r="I188" s="2101"/>
    </row>
    <row r="189" spans="2:9" ht="22.5" customHeight="1">
      <c r="B189" s="1980"/>
      <c r="C189" s="2017"/>
      <c r="D189" s="2018"/>
      <c r="E189" s="2018"/>
      <c r="F189" s="2018"/>
      <c r="G189" s="2018"/>
      <c r="H189" s="2018"/>
      <c r="I189" s="2101"/>
    </row>
    <row r="190" spans="2:9" ht="22.5" customHeight="1">
      <c r="B190" s="1980"/>
      <c r="C190" s="2017"/>
      <c r="D190" s="2018"/>
      <c r="E190" s="2018"/>
      <c r="F190" s="2018"/>
      <c r="G190" s="2018"/>
      <c r="H190" s="2018"/>
      <c r="I190" s="2101"/>
    </row>
    <row r="191" spans="2:9" ht="22.5" customHeight="1">
      <c r="B191" s="1980"/>
      <c r="C191" s="2017"/>
      <c r="D191" s="2018"/>
      <c r="E191" s="2018"/>
      <c r="F191" s="2018"/>
      <c r="G191" s="2018"/>
      <c r="H191" s="2018"/>
      <c r="I191" s="2101"/>
    </row>
    <row r="192" spans="2:9" ht="22.5" customHeight="1">
      <c r="B192" s="1980"/>
      <c r="C192" s="2017"/>
      <c r="D192" s="2018"/>
      <c r="E192" s="2018"/>
      <c r="F192" s="2018"/>
      <c r="G192" s="2018"/>
      <c r="H192" s="2018"/>
      <c r="I192" s="2101"/>
    </row>
    <row r="193" spans="2:9" ht="22.5" customHeight="1">
      <c r="B193" s="2000"/>
      <c r="C193" s="2019"/>
      <c r="D193" s="2020"/>
      <c r="E193" s="2020"/>
      <c r="F193" s="2020"/>
      <c r="G193" s="2020"/>
      <c r="H193" s="2020"/>
      <c r="I193" s="2102"/>
    </row>
    <row r="194" spans="2:9" ht="22.5" customHeight="1">
      <c r="B194" s="1992" t="s">
        <v>1669</v>
      </c>
      <c r="C194" s="2006" t="s">
        <v>2644</v>
      </c>
      <c r="D194" s="2016"/>
      <c r="E194" s="2016"/>
      <c r="F194" s="2016"/>
      <c r="G194" s="2016"/>
      <c r="H194" s="2016"/>
      <c r="I194" s="2100"/>
    </row>
    <row r="195" spans="2:9" ht="22.5" customHeight="1">
      <c r="B195" s="1992"/>
      <c r="C195" s="2017"/>
      <c r="D195" s="2018"/>
      <c r="E195" s="2018"/>
      <c r="F195" s="2018"/>
      <c r="G195" s="2018"/>
      <c r="H195" s="2018"/>
      <c r="I195" s="2101"/>
    </row>
    <row r="196" spans="2:9" ht="22.5" customHeight="1">
      <c r="B196" s="1992"/>
      <c r="C196" s="2017"/>
      <c r="D196" s="2018"/>
      <c r="E196" s="2018"/>
      <c r="F196" s="2018"/>
      <c r="G196" s="2018"/>
      <c r="H196" s="2018"/>
      <c r="I196" s="2101"/>
    </row>
    <row r="197" spans="2:9" ht="22.5" customHeight="1">
      <c r="B197" s="1992"/>
      <c r="C197" s="2017"/>
      <c r="D197" s="2018"/>
      <c r="E197" s="2018"/>
      <c r="F197" s="2018"/>
      <c r="G197" s="2018"/>
      <c r="H197" s="2018"/>
      <c r="I197" s="2101"/>
    </row>
    <row r="198" spans="2:9" ht="22.5" customHeight="1">
      <c r="B198" s="1992"/>
      <c r="C198" s="2017"/>
      <c r="D198" s="2018"/>
      <c r="E198" s="2018"/>
      <c r="F198" s="2018"/>
      <c r="G198" s="2018"/>
      <c r="H198" s="2018"/>
      <c r="I198" s="2101"/>
    </row>
    <row r="199" spans="2:9" ht="22.5" customHeight="1">
      <c r="B199" s="1992"/>
      <c r="C199" s="2017"/>
      <c r="D199" s="2018"/>
      <c r="E199" s="2018"/>
      <c r="F199" s="2018"/>
      <c r="G199" s="2018"/>
      <c r="H199" s="2018"/>
      <c r="I199" s="2101"/>
    </row>
    <row r="200" spans="2:9" ht="22.5" customHeight="1">
      <c r="B200" s="1992"/>
      <c r="C200" s="2017"/>
      <c r="D200" s="2018"/>
      <c r="E200" s="2018"/>
      <c r="F200" s="2018"/>
      <c r="G200" s="2018"/>
      <c r="H200" s="2018"/>
      <c r="I200" s="2101"/>
    </row>
    <row r="201" spans="2:9" ht="22.5" customHeight="1">
      <c r="B201" s="1992"/>
      <c r="C201" s="2017"/>
      <c r="D201" s="2018"/>
      <c r="E201" s="2018"/>
      <c r="F201" s="2018"/>
      <c r="G201" s="2018"/>
      <c r="H201" s="2018"/>
      <c r="I201" s="2101"/>
    </row>
    <row r="202" spans="2:9" ht="22.5" customHeight="1">
      <c r="B202" s="1992"/>
      <c r="C202" s="2019"/>
      <c r="D202" s="2020"/>
      <c r="E202" s="2020"/>
      <c r="F202" s="2020"/>
      <c r="G202" s="2020"/>
      <c r="H202" s="2020"/>
      <c r="I202" s="2102"/>
    </row>
    <row r="203" spans="2:9" ht="22.5" customHeight="1">
      <c r="B203" s="1980" t="s">
        <v>1652</v>
      </c>
      <c r="C203" s="2006" t="s">
        <v>2645</v>
      </c>
      <c r="D203" s="2016"/>
      <c r="E203" s="2016"/>
      <c r="F203" s="2016"/>
      <c r="G203" s="2016"/>
      <c r="H203" s="2016"/>
      <c r="I203" s="2100"/>
    </row>
    <row r="204" spans="2:9" ht="22.5" customHeight="1">
      <c r="B204" s="1980"/>
      <c r="C204" s="2017"/>
      <c r="D204" s="2018"/>
      <c r="E204" s="2018"/>
      <c r="F204" s="2018"/>
      <c r="G204" s="2018"/>
      <c r="H204" s="2018"/>
      <c r="I204" s="2101"/>
    </row>
    <row r="205" spans="2:9" ht="22.5" customHeight="1">
      <c r="B205" s="1980"/>
      <c r="C205" s="2017"/>
      <c r="D205" s="2018"/>
      <c r="E205" s="2018"/>
      <c r="F205" s="2018"/>
      <c r="G205" s="2018"/>
      <c r="H205" s="2018"/>
      <c r="I205" s="2101"/>
    </row>
    <row r="206" spans="2:9" ht="22.5" customHeight="1">
      <c r="B206" s="1980"/>
      <c r="C206" s="2017"/>
      <c r="D206" s="2018"/>
      <c r="E206" s="2018"/>
      <c r="F206" s="2018"/>
      <c r="G206" s="2018"/>
      <c r="H206" s="2018"/>
      <c r="I206" s="2101"/>
    </row>
    <row r="207" spans="2:9" ht="22.5" customHeight="1">
      <c r="B207" s="1980"/>
      <c r="C207" s="2017"/>
      <c r="D207" s="2018"/>
      <c r="E207" s="2018"/>
      <c r="F207" s="2018"/>
      <c r="G207" s="2018"/>
      <c r="H207" s="2018"/>
      <c r="I207" s="2101"/>
    </row>
    <row r="208" spans="2:9" ht="22.5" customHeight="1">
      <c r="B208" s="1980"/>
      <c r="C208" s="2017"/>
      <c r="D208" s="2018"/>
      <c r="E208" s="2018"/>
      <c r="F208" s="2018"/>
      <c r="G208" s="2018"/>
      <c r="H208" s="2018"/>
      <c r="I208" s="2101"/>
    </row>
    <row r="209" spans="2:9" ht="22.5" customHeight="1">
      <c r="B209" s="1980"/>
      <c r="C209" s="2017"/>
      <c r="D209" s="2018"/>
      <c r="E209" s="2018"/>
      <c r="F209" s="2018"/>
      <c r="G209" s="2018"/>
      <c r="H209" s="2018"/>
      <c r="I209" s="2101"/>
    </row>
    <row r="210" spans="2:9" ht="22.5" customHeight="1">
      <c r="B210" s="1980"/>
      <c r="C210" s="2017"/>
      <c r="D210" s="2018"/>
      <c r="E210" s="2018"/>
      <c r="F210" s="2018"/>
      <c r="G210" s="2018"/>
      <c r="H210" s="2018"/>
      <c r="I210" s="2101"/>
    </row>
    <row r="211" spans="2:9" ht="22.5" customHeight="1">
      <c r="B211" s="1980"/>
      <c r="C211" s="2017"/>
      <c r="D211" s="2018"/>
      <c r="E211" s="2018"/>
      <c r="F211" s="2018"/>
      <c r="G211" s="2018"/>
      <c r="H211" s="2018"/>
      <c r="I211" s="2101"/>
    </row>
    <row r="212" spans="2:9" ht="22.5" customHeight="1">
      <c r="B212" s="2000"/>
      <c r="C212" s="2019"/>
      <c r="D212" s="2020"/>
      <c r="E212" s="2020"/>
      <c r="F212" s="2020"/>
      <c r="G212" s="2020"/>
      <c r="H212" s="2020"/>
      <c r="I212" s="2102"/>
    </row>
    <row r="213" spans="2:9" ht="189" customHeight="1">
      <c r="B213" s="1980" t="s">
        <v>1693</v>
      </c>
      <c r="C213" s="2006" t="s">
        <v>2646</v>
      </c>
      <c r="D213" s="2016"/>
      <c r="E213" s="2016"/>
      <c r="F213" s="1664"/>
      <c r="G213" s="1664"/>
      <c r="H213" s="1664"/>
      <c r="I213" s="101"/>
    </row>
    <row r="214" spans="2:9" ht="145.5" customHeight="1">
      <c r="B214" s="1980"/>
      <c r="C214" s="2017"/>
      <c r="D214" s="2018"/>
      <c r="E214" s="2018"/>
      <c r="I214" s="1665"/>
    </row>
    <row r="215" spans="2:9" ht="179.25" customHeight="1">
      <c r="B215" s="1980"/>
      <c r="C215" s="2017"/>
      <c r="D215" s="2018"/>
      <c r="E215" s="2018"/>
      <c r="I215" s="1665"/>
    </row>
    <row r="216" spans="2:9" ht="125.25" customHeight="1">
      <c r="B216" s="1980"/>
      <c r="C216" s="2017"/>
      <c r="D216" s="2018"/>
      <c r="E216" s="2018"/>
      <c r="F216" s="1502"/>
      <c r="I216" s="1665"/>
    </row>
    <row r="217" spans="2:9" ht="22.5" customHeight="1">
      <c r="B217" s="1980"/>
      <c r="C217" s="2017"/>
      <c r="D217" s="2018"/>
      <c r="E217" s="2018"/>
      <c r="F217" s="1502"/>
      <c r="I217" s="1665"/>
    </row>
    <row r="218" spans="2:9" ht="22.5" customHeight="1">
      <c r="B218" s="1980"/>
      <c r="C218" s="2017"/>
      <c r="D218" s="2018"/>
      <c r="E218" s="2018"/>
      <c r="I218" s="1665"/>
    </row>
    <row r="219" spans="2:9" ht="22.5" customHeight="1">
      <c r="B219" s="1980"/>
      <c r="C219" s="2017"/>
      <c r="D219" s="2018"/>
      <c r="E219" s="2018"/>
      <c r="I219" s="1665"/>
    </row>
    <row r="220" spans="2:9" ht="22.5" customHeight="1">
      <c r="B220" s="1980"/>
      <c r="C220" s="2017"/>
      <c r="D220" s="2018"/>
      <c r="E220" s="2018"/>
      <c r="I220" s="1665"/>
    </row>
    <row r="221" spans="2:9" ht="22.5" customHeight="1">
      <c r="B221" s="1980"/>
      <c r="C221" s="2017"/>
      <c r="D221" s="2018"/>
      <c r="E221" s="2018"/>
      <c r="I221" s="1665"/>
    </row>
    <row r="222" spans="2:9" ht="196.5" customHeight="1">
      <c r="B222" s="1980"/>
      <c r="C222" s="2017"/>
      <c r="D222" s="2018"/>
      <c r="E222" s="2018"/>
      <c r="I222" s="1665"/>
    </row>
    <row r="223" spans="2:9" ht="22.5" customHeight="1">
      <c r="B223" s="1980"/>
      <c r="C223" s="2017"/>
      <c r="D223" s="2018"/>
      <c r="E223" s="2018"/>
      <c r="I223" s="1665"/>
    </row>
    <row r="224" spans="2:9" ht="22.5" customHeight="1">
      <c r="B224" s="2000"/>
      <c r="C224" s="2019"/>
      <c r="D224" s="2020"/>
      <c r="E224" s="2020"/>
      <c r="F224" s="1667"/>
      <c r="G224" s="1667"/>
      <c r="H224" s="1667"/>
      <c r="I224" s="1668"/>
    </row>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sheetData>
  <mergeCells count="62">
    <mergeCell ref="B1:I1"/>
    <mergeCell ref="B7:E7"/>
    <mergeCell ref="F7:I7"/>
    <mergeCell ref="B11:B12"/>
    <mergeCell ref="C11:C12"/>
    <mergeCell ref="D11:D12"/>
    <mergeCell ref="E11:E12"/>
    <mergeCell ref="F15:H15"/>
    <mergeCell ref="F17:I17"/>
    <mergeCell ref="B23:B24"/>
    <mergeCell ref="C23:C24"/>
    <mergeCell ref="D23:D24"/>
    <mergeCell ref="E23:E24"/>
    <mergeCell ref="B54:B60"/>
    <mergeCell ref="C54:I59"/>
    <mergeCell ref="B61:B66"/>
    <mergeCell ref="C61:I66"/>
    <mergeCell ref="B67:B73"/>
    <mergeCell ref="C67:I73"/>
    <mergeCell ref="B108:B112"/>
    <mergeCell ref="C108:H112"/>
    <mergeCell ref="B74:B76"/>
    <mergeCell ref="B77:B83"/>
    <mergeCell ref="C77:I82"/>
    <mergeCell ref="B84:B90"/>
    <mergeCell ref="C84:I90"/>
    <mergeCell ref="C91:I91"/>
    <mergeCell ref="B92:B97"/>
    <mergeCell ref="C92:I97"/>
    <mergeCell ref="B98:B106"/>
    <mergeCell ref="C98:I106"/>
    <mergeCell ref="B107:I107"/>
    <mergeCell ref="B113:B119"/>
    <mergeCell ref="C113:H119"/>
    <mergeCell ref="B120:B125"/>
    <mergeCell ref="C120:H125"/>
    <mergeCell ref="B126:B128"/>
    <mergeCell ref="C126:I128"/>
    <mergeCell ref="C129:I135"/>
    <mergeCell ref="B133:B135"/>
    <mergeCell ref="B136:B145"/>
    <mergeCell ref="C136:I145"/>
    <mergeCell ref="B146:B153"/>
    <mergeCell ref="C146:I153"/>
    <mergeCell ref="B154:B163"/>
    <mergeCell ref="C154:I163"/>
    <mergeCell ref="B165:B170"/>
    <mergeCell ref="C165:H170"/>
    <mergeCell ref="B171:B175"/>
    <mergeCell ref="C171:I175"/>
    <mergeCell ref="B176:B181"/>
    <mergeCell ref="C176:I181"/>
    <mergeCell ref="B182:B185"/>
    <mergeCell ref="C182:I185"/>
    <mergeCell ref="B186:B193"/>
    <mergeCell ref="C186:I193"/>
    <mergeCell ref="B194:B202"/>
    <mergeCell ref="C194:I202"/>
    <mergeCell ref="B203:B212"/>
    <mergeCell ref="C203:I212"/>
    <mergeCell ref="B213:B224"/>
    <mergeCell ref="C213:E224"/>
  </mergeCells>
  <pageMargins left="0.7" right="0.7" top="0.75" bottom="0.75" header="0" footer="0"/>
  <pageSetup paperSize="9" orientation="portrait"/>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51BB1-9DFE-46F5-8412-864FE901B5D0}">
  <sheetPr codeName="Hoja209">
    <tabColor rgb="FFFFFF00"/>
    <pageSetUpPr fitToPage="1"/>
  </sheetPr>
  <dimension ref="B1:I1087"/>
  <sheetViews>
    <sheetView showGridLines="0" workbookViewId="0">
      <selection activeCell="E14" sqref="E14"/>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2647</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1860</v>
      </c>
      <c r="D8" s="141" t="s">
        <v>1637</v>
      </c>
      <c r="E8" s="141" t="s">
        <v>1637</v>
      </c>
      <c r="F8" s="13" t="s">
        <v>1638</v>
      </c>
      <c r="G8" s="8"/>
      <c r="H8" s="9"/>
      <c r="I8" s="9"/>
    </row>
    <row r="9" spans="2:9" ht="14.25" customHeight="1">
      <c r="B9" s="6" t="s">
        <v>1639</v>
      </c>
      <c r="C9" s="137" t="s">
        <v>2648</v>
      </c>
      <c r="D9" s="1683" t="s">
        <v>2649</v>
      </c>
      <c r="E9" s="1683" t="s">
        <v>2650</v>
      </c>
      <c r="F9" s="13" t="s">
        <v>1642</v>
      </c>
      <c r="G9" s="96">
        <v>0</v>
      </c>
      <c r="H9" s="96">
        <v>0</v>
      </c>
      <c r="I9" s="96">
        <v>0</v>
      </c>
    </row>
    <row r="10" spans="2:9" ht="14.25" customHeight="1">
      <c r="B10" s="10" t="s">
        <v>56</v>
      </c>
      <c r="C10" s="142"/>
      <c r="D10" s="142"/>
      <c r="E10" s="142"/>
      <c r="F10" s="13" t="s">
        <v>1643</v>
      </c>
      <c r="G10" s="1465">
        <v>0.4</v>
      </c>
      <c r="H10" s="1465">
        <v>0.4</v>
      </c>
      <c r="I10" s="1465">
        <v>0.38</v>
      </c>
    </row>
    <row r="11" spans="2:9" ht="14.25" customHeight="1">
      <c r="B11" s="1976" t="s">
        <v>1644</v>
      </c>
      <c r="C11" s="1977">
        <v>995</v>
      </c>
      <c r="D11" s="1977">
        <v>1960</v>
      </c>
      <c r="E11" s="1977">
        <v>3994</v>
      </c>
      <c r="F11" s="6" t="s">
        <v>1645</v>
      </c>
      <c r="G11" s="1465">
        <v>0.4</v>
      </c>
      <c r="H11" s="1465">
        <v>0.38</v>
      </c>
      <c r="I11" s="1465">
        <v>0.4</v>
      </c>
    </row>
    <row r="12" spans="2:9" ht="14.25" customHeight="1">
      <c r="B12" s="1976"/>
      <c r="C12" s="1977"/>
      <c r="D12" s="1977"/>
      <c r="E12" s="1977"/>
      <c r="F12" s="6" t="s">
        <v>1646</v>
      </c>
      <c r="G12" s="691">
        <v>8.3000000000000007</v>
      </c>
      <c r="H12" s="691"/>
      <c r="I12" s="691">
        <v>8.3000000000000007</v>
      </c>
    </row>
    <row r="13" spans="2:9" ht="14.25" customHeight="1">
      <c r="B13" s="6" t="s">
        <v>1647</v>
      </c>
      <c r="C13" s="8"/>
      <c r="D13" s="8"/>
      <c r="E13" s="8"/>
      <c r="F13" s="6" t="s">
        <v>1648</v>
      </c>
      <c r="G13" s="691">
        <v>61.4</v>
      </c>
      <c r="H13" s="691"/>
      <c r="I13" s="691">
        <v>64.2</v>
      </c>
    </row>
    <row r="14" spans="2:9" ht="14.25" customHeight="1">
      <c r="B14" s="7">
        <v>1</v>
      </c>
      <c r="C14" s="7">
        <v>2</v>
      </c>
      <c r="D14" s="7">
        <v>3</v>
      </c>
      <c r="E14" s="7">
        <v>4</v>
      </c>
      <c r="F14" s="6" t="s">
        <v>1649</v>
      </c>
      <c r="G14" s="138">
        <v>1.91E-3</v>
      </c>
      <c r="H14" s="138"/>
      <c r="I14" s="138">
        <v>1.8699999999999999E-3</v>
      </c>
    </row>
    <row r="15" spans="2:9" ht="14.25" customHeight="1">
      <c r="B15" s="7">
        <v>2</v>
      </c>
      <c r="C15" s="7">
        <v>2</v>
      </c>
      <c r="D15" s="7">
        <v>3</v>
      </c>
      <c r="E15" s="7">
        <v>4</v>
      </c>
      <c r="F15" s="1990" t="s">
        <v>1650</v>
      </c>
      <c r="G15" s="1990"/>
      <c r="H15" s="1990"/>
      <c r="I15" s="12">
        <f>+G16+H16+I16</f>
        <v>7163</v>
      </c>
    </row>
    <row r="16" spans="2:9" ht="14.25" customHeight="1">
      <c r="B16" s="7">
        <v>3</v>
      </c>
      <c r="C16" s="7">
        <v>1</v>
      </c>
      <c r="D16" s="7">
        <v>3</v>
      </c>
      <c r="E16" s="7">
        <v>4</v>
      </c>
      <c r="F16" s="4" t="s">
        <v>1651</v>
      </c>
      <c r="G16" s="14">
        <v>7163</v>
      </c>
      <c r="H16" s="14"/>
      <c r="I16" s="11"/>
    </row>
    <row r="17" spans="2:9" ht="14.25" customHeight="1">
      <c r="B17" s="7">
        <v>4</v>
      </c>
      <c r="C17" s="7">
        <v>2</v>
      </c>
      <c r="D17" s="7">
        <v>3</v>
      </c>
      <c r="E17" s="7">
        <v>5</v>
      </c>
      <c r="F17" s="1975" t="s">
        <v>703</v>
      </c>
      <c r="G17" s="1975"/>
      <c r="H17" s="1975"/>
      <c r="I17" s="1975"/>
    </row>
    <row r="18" spans="2:9" ht="14.25" customHeight="1">
      <c r="B18" s="7">
        <v>5</v>
      </c>
      <c r="C18" s="7">
        <v>2</v>
      </c>
      <c r="D18" s="7">
        <v>2</v>
      </c>
      <c r="E18" s="7">
        <v>4</v>
      </c>
      <c r="F18" s="6" t="s">
        <v>1653</v>
      </c>
      <c r="G18" s="691">
        <v>0</v>
      </c>
      <c r="H18" s="691" t="s">
        <v>2039</v>
      </c>
      <c r="I18" s="691" t="s">
        <v>2651</v>
      </c>
    </row>
    <row r="19" spans="2:9" ht="14.25" customHeight="1">
      <c r="B19" s="7">
        <v>6</v>
      </c>
      <c r="C19" s="7">
        <v>3</v>
      </c>
      <c r="D19" s="7">
        <v>2</v>
      </c>
      <c r="E19" s="7">
        <v>4</v>
      </c>
      <c r="F19" s="6" t="s">
        <v>1657</v>
      </c>
      <c r="G19" s="691">
        <v>0</v>
      </c>
      <c r="H19" s="691">
        <v>12</v>
      </c>
      <c r="I19" s="691">
        <v>12</v>
      </c>
    </row>
    <row r="20" spans="2:9" ht="14.25" customHeight="1">
      <c r="B20" s="7">
        <v>7</v>
      </c>
      <c r="C20" s="7">
        <v>3</v>
      </c>
      <c r="D20" s="7">
        <v>2</v>
      </c>
      <c r="E20" s="7">
        <v>4</v>
      </c>
      <c r="F20" s="6" t="s">
        <v>1658</v>
      </c>
      <c r="G20" s="691">
        <v>0</v>
      </c>
      <c r="H20" s="691">
        <v>13</v>
      </c>
      <c r="I20" s="691">
        <v>13</v>
      </c>
    </row>
    <row r="21" spans="2:9" ht="14.25" customHeight="1">
      <c r="B21" s="7">
        <v>8</v>
      </c>
      <c r="C21" s="7">
        <v>4</v>
      </c>
      <c r="D21" s="7">
        <v>5</v>
      </c>
      <c r="E21" s="7">
        <v>4</v>
      </c>
      <c r="F21" s="6" t="s">
        <v>1659</v>
      </c>
      <c r="G21" s="691">
        <v>0</v>
      </c>
      <c r="H21" s="691">
        <v>17</v>
      </c>
      <c r="I21" s="691">
        <v>17</v>
      </c>
    </row>
    <row r="22" spans="2:9" ht="14.25" customHeight="1">
      <c r="B22" s="7">
        <v>9</v>
      </c>
      <c r="C22" s="7">
        <v>4</v>
      </c>
      <c r="D22" s="7">
        <v>1</v>
      </c>
      <c r="E22" s="7">
        <v>3</v>
      </c>
      <c r="F22" s="6" t="s">
        <v>1660</v>
      </c>
      <c r="G22" s="691">
        <v>7.38</v>
      </c>
      <c r="H22" s="691">
        <v>5.83</v>
      </c>
      <c r="I22" s="691">
        <v>6.29</v>
      </c>
    </row>
    <row r="23" spans="2:9" ht="20.25" customHeight="1">
      <c r="B23" s="1976" t="s">
        <v>476</v>
      </c>
      <c r="C23" s="1991" t="s">
        <v>1865</v>
      </c>
      <c r="D23" s="1991" t="s">
        <v>1865</v>
      </c>
      <c r="E23" s="1991" t="s">
        <v>1865</v>
      </c>
      <c r="F23" s="13" t="s">
        <v>1662</v>
      </c>
      <c r="G23" s="691">
        <v>0</v>
      </c>
      <c r="H23" s="691">
        <v>680</v>
      </c>
      <c r="I23" s="691">
        <v>750</v>
      </c>
    </row>
    <row r="24" spans="2:9" ht="14.25" customHeight="1">
      <c r="B24" s="1976"/>
      <c r="C24" s="1991"/>
      <c r="D24" s="1991"/>
      <c r="E24" s="1991"/>
      <c r="F24" s="6" t="s">
        <v>1663</v>
      </c>
      <c r="G24" s="691">
        <v>3.5</v>
      </c>
      <c r="H24" s="691">
        <v>3.94</v>
      </c>
      <c r="I24" s="691">
        <v>3.88</v>
      </c>
    </row>
    <row r="25" spans="2:9" ht="27.75" customHeight="1">
      <c r="B25" s="7" t="s">
        <v>1664</v>
      </c>
      <c r="C25" s="823" t="s">
        <v>1665</v>
      </c>
      <c r="D25" s="823" t="s">
        <v>1665</v>
      </c>
      <c r="E25" s="823" t="s">
        <v>1665</v>
      </c>
      <c r="F25" s="6" t="s">
        <v>1666</v>
      </c>
      <c r="G25" s="691">
        <v>0</v>
      </c>
      <c r="H25" s="691">
        <v>320</v>
      </c>
      <c r="I25" s="691">
        <v>320</v>
      </c>
    </row>
    <row r="26" spans="2:9" ht="14.25" customHeight="1">
      <c r="B26" s="7"/>
      <c r="C26" s="824"/>
      <c r="D26" s="823"/>
      <c r="E26" s="7"/>
      <c r="F26" s="6" t="s">
        <v>1667</v>
      </c>
      <c r="G26" s="1466">
        <v>965</v>
      </c>
      <c r="H26" s="1466">
        <v>1090</v>
      </c>
      <c r="I26" s="1466">
        <v>1066</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2443</v>
      </c>
      <c r="D29" s="206" t="s">
        <v>2652</v>
      </c>
      <c r="E29" s="206" t="s">
        <v>1674</v>
      </c>
      <c r="F29" s="4" t="s">
        <v>1676</v>
      </c>
      <c r="G29" s="7" t="s">
        <v>1677</v>
      </c>
      <c r="H29" s="7" t="s">
        <v>1677</v>
      </c>
      <c r="I29" s="7" t="s">
        <v>1677</v>
      </c>
    </row>
    <row r="30" spans="2:9" ht="14.25" customHeight="1">
      <c r="B30" s="15" t="s">
        <v>1679</v>
      </c>
      <c r="C30" s="11" t="s">
        <v>2444</v>
      </c>
      <c r="D30" s="11" t="s">
        <v>2653</v>
      </c>
      <c r="E30" s="11" t="s">
        <v>2601</v>
      </c>
      <c r="F30" s="4" t="s">
        <v>1682</v>
      </c>
      <c r="G30" s="7">
        <v>107</v>
      </c>
      <c r="H30" s="7">
        <v>109</v>
      </c>
      <c r="I30" s="7">
        <v>112</v>
      </c>
    </row>
    <row r="31" spans="2:9" ht="14.25" customHeight="1">
      <c r="B31" s="15" t="s">
        <v>1683</v>
      </c>
      <c r="C31" s="6"/>
      <c r="D31" s="100"/>
      <c r="E31" s="100"/>
      <c r="F31" s="4" t="s">
        <v>1684</v>
      </c>
      <c r="G31" s="7">
        <v>2782</v>
      </c>
      <c r="H31" s="7">
        <v>2623</v>
      </c>
      <c r="I31" s="7">
        <v>2600</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1.9</v>
      </c>
      <c r="H33" s="7">
        <v>3.14</v>
      </c>
      <c r="I33" s="7">
        <v>3</v>
      </c>
    </row>
    <row r="34" spans="2:9" ht="14.25" customHeight="1">
      <c r="B34" s="15"/>
      <c r="C34" s="6"/>
      <c r="D34" s="6"/>
      <c r="E34" s="6"/>
      <c r="F34" s="4" t="s">
        <v>1688</v>
      </c>
      <c r="G34" s="6"/>
      <c r="H34" s="6"/>
      <c r="I34" s="6"/>
    </row>
    <row r="35" spans="2:9" ht="14.25" customHeight="1">
      <c r="B35" s="15"/>
      <c r="C35" s="6"/>
      <c r="D35" s="6"/>
      <c r="E35" s="6"/>
      <c r="F35" s="4" t="s">
        <v>1676</v>
      </c>
      <c r="G35" s="7" t="s">
        <v>1689</v>
      </c>
      <c r="H35" s="7" t="s">
        <v>1689</v>
      </c>
      <c r="I35" s="7" t="s">
        <v>1689</v>
      </c>
    </row>
    <row r="36" spans="2:9" ht="14.25" customHeight="1">
      <c r="B36" s="15"/>
      <c r="C36" s="6"/>
      <c r="D36" s="6"/>
      <c r="E36" s="6"/>
      <c r="F36" s="4" t="s">
        <v>1682</v>
      </c>
      <c r="G36" s="7">
        <v>98</v>
      </c>
      <c r="H36" s="7">
        <v>102</v>
      </c>
      <c r="I36" s="7">
        <v>104</v>
      </c>
    </row>
    <row r="37" spans="2:9" ht="14.25" customHeight="1">
      <c r="B37" s="15" t="s">
        <v>1690</v>
      </c>
      <c r="C37" s="6"/>
      <c r="D37" s="6"/>
      <c r="E37" s="6"/>
      <c r="F37" s="4" t="s">
        <v>1684</v>
      </c>
      <c r="G37" s="7">
        <v>2755</v>
      </c>
      <c r="H37" s="7">
        <v>2530</v>
      </c>
      <c r="I37" s="7">
        <v>2500</v>
      </c>
    </row>
    <row r="38" spans="2:9" ht="14.25" customHeight="1">
      <c r="B38" s="6"/>
      <c r="C38" s="6"/>
      <c r="D38" s="6"/>
      <c r="E38" s="6"/>
      <c r="F38" s="4" t="s">
        <v>1685</v>
      </c>
      <c r="G38" s="7" t="s">
        <v>1952</v>
      </c>
      <c r="H38" s="7" t="s">
        <v>1952</v>
      </c>
      <c r="I38" s="7" t="s">
        <v>1952</v>
      </c>
    </row>
    <row r="39" spans="2:9" ht="14.25" customHeight="1">
      <c r="B39" s="6"/>
      <c r="C39" s="173"/>
      <c r="D39" s="173"/>
      <c r="E39" s="173"/>
      <c r="F39" s="4" t="s">
        <v>1692</v>
      </c>
      <c r="G39" s="6"/>
      <c r="H39" s="6"/>
      <c r="I39" s="6"/>
    </row>
    <row r="40" spans="2:9" ht="14.25" customHeight="1">
      <c r="B40" s="99" t="s">
        <v>1693</v>
      </c>
      <c r="C40" s="5"/>
      <c r="D40" s="5"/>
      <c r="E40" s="5"/>
      <c r="F40" s="954" t="s">
        <v>1676</v>
      </c>
      <c r="G40" s="7" t="s">
        <v>1694</v>
      </c>
      <c r="H40" s="7" t="s">
        <v>1694</v>
      </c>
      <c r="I40" s="7" t="s">
        <v>1694</v>
      </c>
    </row>
    <row r="41" spans="2:9" ht="14.25" customHeight="1">
      <c r="B41" s="102" t="s">
        <v>44</v>
      </c>
      <c r="C41" s="1676" t="s">
        <v>2627</v>
      </c>
      <c r="D41" s="1676" t="s">
        <v>2627</v>
      </c>
      <c r="E41" s="1676" t="s">
        <v>2627</v>
      </c>
      <c r="F41" s="954" t="s">
        <v>1676</v>
      </c>
      <c r="G41" s="7" t="s">
        <v>1697</v>
      </c>
      <c r="H41" s="7" t="s">
        <v>1678</v>
      </c>
      <c r="I41" s="7" t="s">
        <v>1678</v>
      </c>
    </row>
    <row r="42" spans="2:9" ht="14.25" customHeight="1">
      <c r="B42" s="102" t="s">
        <v>1698</v>
      </c>
      <c r="C42" s="1685" t="s">
        <v>2628</v>
      </c>
      <c r="D42" s="1685" t="s">
        <v>2628</v>
      </c>
      <c r="E42" s="1685" t="s">
        <v>2628</v>
      </c>
      <c r="F42" s="954" t="s">
        <v>1682</v>
      </c>
      <c r="G42" s="7">
        <v>34</v>
      </c>
      <c r="H42" s="7">
        <v>42</v>
      </c>
      <c r="I42" s="7">
        <v>47</v>
      </c>
    </row>
    <row r="43" spans="2:9" ht="14.25" customHeight="1">
      <c r="B43" s="102" t="s">
        <v>45</v>
      </c>
      <c r="C43" s="1084" t="s">
        <v>2629</v>
      </c>
      <c r="D43" s="1084" t="s">
        <v>2629</v>
      </c>
      <c r="E43" s="1084" t="s">
        <v>2629</v>
      </c>
      <c r="F43" s="954" t="s">
        <v>1682</v>
      </c>
      <c r="G43" s="7">
        <v>100</v>
      </c>
      <c r="H43" s="7">
        <v>89</v>
      </c>
      <c r="I43" s="7">
        <v>90</v>
      </c>
    </row>
    <row r="44" spans="2:9">
      <c r="B44" s="43" t="s">
        <v>1702</v>
      </c>
      <c r="C44" s="141"/>
      <c r="D44" s="141"/>
      <c r="E44" s="141"/>
      <c r="F44" s="954" t="s">
        <v>1704</v>
      </c>
      <c r="G44" s="7" t="s">
        <v>1705</v>
      </c>
      <c r="H44" s="7" t="s">
        <v>1705</v>
      </c>
      <c r="I44" s="7" t="s">
        <v>1705</v>
      </c>
    </row>
    <row r="45" spans="2:9" ht="14.25" customHeight="1">
      <c r="B45" s="956" t="s">
        <v>1706</v>
      </c>
      <c r="C45" s="1084"/>
      <c r="D45" s="1084"/>
      <c r="E45" s="1084"/>
      <c r="F45" s="142" t="s">
        <v>1708</v>
      </c>
      <c r="G45" s="6"/>
      <c r="H45" s="6"/>
      <c r="I45" s="6"/>
    </row>
    <row r="46" spans="2:9" ht="14.25" customHeight="1">
      <c r="B46" s="102" t="s">
        <v>1709</v>
      </c>
      <c r="C46" s="1084" t="s">
        <v>2633</v>
      </c>
      <c r="D46" s="1084" t="s">
        <v>2654</v>
      </c>
      <c r="E46" s="1084" t="s">
        <v>2655</v>
      </c>
      <c r="F46" s="954" t="s">
        <v>1710</v>
      </c>
      <c r="G46" s="59" t="s">
        <v>1869</v>
      </c>
      <c r="H46" s="59" t="s">
        <v>1869</v>
      </c>
      <c r="I46" s="59" t="s">
        <v>1869</v>
      </c>
    </row>
    <row r="47" spans="2:9" ht="14.25" customHeight="1">
      <c r="B47" s="102" t="s">
        <v>44</v>
      </c>
      <c r="C47" s="1573"/>
      <c r="D47" s="1586"/>
      <c r="E47" s="1586"/>
      <c r="F47" s="973" t="s">
        <v>1682</v>
      </c>
      <c r="G47" s="972"/>
      <c r="H47" s="972"/>
      <c r="I47" s="972"/>
    </row>
    <row r="48" spans="2:9" ht="14.25" customHeight="1">
      <c r="B48" s="102" t="s">
        <v>1698</v>
      </c>
      <c r="C48" s="7"/>
      <c r="D48" s="125"/>
      <c r="E48" s="125"/>
      <c r="F48" s="973" t="s">
        <v>1684</v>
      </c>
      <c r="G48" s="972"/>
      <c r="H48" s="972"/>
      <c r="I48" s="972"/>
    </row>
    <row r="49" spans="2:9" ht="14.25" customHeight="1">
      <c r="B49" s="102" t="s">
        <v>45</v>
      </c>
      <c r="C49" s="1588"/>
      <c r="D49" s="1580"/>
      <c r="E49" s="1580"/>
      <c r="F49" s="954" t="s">
        <v>1711</v>
      </c>
      <c r="G49" s="966">
        <v>29</v>
      </c>
      <c r="H49" s="966">
        <v>26</v>
      </c>
      <c r="I49" s="966">
        <v>27</v>
      </c>
    </row>
    <row r="50" spans="2:9" ht="14.25" customHeight="1">
      <c r="B50" s="102" t="s">
        <v>1702</v>
      </c>
      <c r="C50" s="1590"/>
      <c r="D50" s="7"/>
      <c r="E50" s="955"/>
      <c r="F50" s="954" t="s">
        <v>1712</v>
      </c>
      <c r="G50" s="7">
        <v>29</v>
      </c>
      <c r="H50" s="7"/>
      <c r="I50" s="7">
        <v>27</v>
      </c>
    </row>
    <row r="51" spans="2:9" ht="14.25" customHeight="1">
      <c r="B51" s="956" t="s">
        <v>1706</v>
      </c>
      <c r="C51" s="1677"/>
      <c r="D51" s="1678"/>
      <c r="E51" s="1459"/>
      <c r="F51" s="954" t="s">
        <v>1713</v>
      </c>
      <c r="G51" s="7">
        <v>17</v>
      </c>
      <c r="H51" s="7">
        <v>17</v>
      </c>
      <c r="I51" s="7">
        <v>18</v>
      </c>
    </row>
    <row r="52" spans="2:9" ht="14.25" customHeight="1">
      <c r="B52" s="6" t="s">
        <v>1709</v>
      </c>
      <c r="C52" s="1679"/>
      <c r="D52" s="1680"/>
      <c r="E52" s="1681"/>
      <c r="F52" s="1485" t="s">
        <v>1714</v>
      </c>
      <c r="G52" s="59">
        <v>5</v>
      </c>
      <c r="H52" s="59" t="s">
        <v>2656</v>
      </c>
      <c r="I52" s="1620" t="s">
        <v>1992</v>
      </c>
    </row>
    <row r="53" spans="2:9" ht="14.25" customHeight="1">
      <c r="B53" s="136" t="s">
        <v>1715</v>
      </c>
      <c r="C53" s="1480"/>
      <c r="D53" s="1481"/>
      <c r="E53" s="1481"/>
      <c r="F53" s="1481"/>
      <c r="G53" s="1481"/>
      <c r="H53" s="1481"/>
      <c r="I53" s="1482"/>
    </row>
    <row r="54" spans="2:9" ht="15" customHeight="1">
      <c r="B54" s="1992" t="s">
        <v>1634</v>
      </c>
      <c r="C54" s="1994" t="s">
        <v>2657</v>
      </c>
      <c r="D54" s="1995"/>
      <c r="E54" s="1995"/>
      <c r="F54" s="1995"/>
      <c r="G54" s="1995"/>
      <c r="H54" s="1995"/>
      <c r="I54" s="1996"/>
    </row>
    <row r="55" spans="2:9" ht="22.5" customHeight="1">
      <c r="B55" s="1992"/>
      <c r="C55" s="1997"/>
      <c r="D55" s="1998"/>
      <c r="E55" s="1998"/>
      <c r="F55" s="1998"/>
      <c r="G55" s="1998"/>
      <c r="H55" s="1998"/>
      <c r="I55" s="1999"/>
    </row>
    <row r="56" spans="2:9" ht="22.5" customHeight="1">
      <c r="B56" s="1992"/>
      <c r="C56" s="1997"/>
      <c r="D56" s="1998"/>
      <c r="E56" s="1998"/>
      <c r="F56" s="1998"/>
      <c r="G56" s="1998"/>
      <c r="H56" s="1998"/>
      <c r="I56" s="1999"/>
    </row>
    <row r="57" spans="2:9" ht="22.5" customHeight="1">
      <c r="B57" s="1992"/>
      <c r="C57" s="1997"/>
      <c r="D57" s="1998"/>
      <c r="E57" s="1998"/>
      <c r="F57" s="1998"/>
      <c r="G57" s="1998"/>
      <c r="H57" s="1998"/>
      <c r="I57" s="1999"/>
    </row>
    <row r="58" spans="2:9" ht="87.75" customHeight="1">
      <c r="B58" s="1992"/>
      <c r="C58" s="1997"/>
      <c r="D58" s="1998"/>
      <c r="E58" s="1998"/>
      <c r="F58" s="1998"/>
      <c r="G58" s="1998"/>
      <c r="H58" s="1998"/>
      <c r="I58" s="1999"/>
    </row>
    <row r="59" spans="2:9" ht="54.75" customHeight="1">
      <c r="B59" s="1992"/>
      <c r="C59" s="1997"/>
      <c r="D59" s="1998"/>
      <c r="E59" s="1998"/>
      <c r="F59" s="1998"/>
      <c r="G59" s="1998"/>
      <c r="H59" s="1998"/>
      <c r="I59" s="1999"/>
    </row>
    <row r="60" spans="2:9" ht="76.5" hidden="1" customHeight="1">
      <c r="B60" s="1993"/>
    </row>
    <row r="61" spans="2:9" ht="25.5" customHeight="1">
      <c r="B61" s="1993" t="s">
        <v>1717</v>
      </c>
      <c r="C61" s="2060" t="s">
        <v>2447</v>
      </c>
      <c r="D61" s="2061"/>
      <c r="E61" s="2061"/>
      <c r="F61" s="2061"/>
      <c r="G61" s="2061"/>
      <c r="H61" s="2061"/>
      <c r="I61" s="2062"/>
    </row>
    <row r="62" spans="2:9" ht="25.5" customHeight="1">
      <c r="B62" s="1980"/>
      <c r="C62" s="2063"/>
      <c r="D62" s="2064"/>
      <c r="E62" s="2064"/>
      <c r="F62" s="2064"/>
      <c r="G62" s="2064"/>
      <c r="H62" s="2064"/>
      <c r="I62" s="2065"/>
    </row>
    <row r="63" spans="2:9" ht="62.25" customHeight="1">
      <c r="B63" s="1980"/>
      <c r="C63" s="2063"/>
      <c r="D63" s="2064"/>
      <c r="E63" s="2064"/>
      <c r="F63" s="2064"/>
      <c r="G63" s="2064"/>
      <c r="H63" s="2064"/>
      <c r="I63" s="2065"/>
    </row>
    <row r="64" spans="2:9" ht="25.5" customHeight="1">
      <c r="B64" s="1980"/>
      <c r="C64" s="2063"/>
      <c r="D64" s="2064"/>
      <c r="E64" s="2064"/>
      <c r="F64" s="2064"/>
      <c r="G64" s="2064"/>
      <c r="H64" s="2064"/>
      <c r="I64" s="2065"/>
    </row>
    <row r="65" spans="2:9" ht="25.5" customHeight="1">
      <c r="B65" s="1980"/>
      <c r="C65" s="2063"/>
      <c r="D65" s="2064"/>
      <c r="E65" s="2064"/>
      <c r="F65" s="2064"/>
      <c r="G65" s="2064"/>
      <c r="H65" s="2064"/>
      <c r="I65" s="2065"/>
    </row>
    <row r="66" spans="2:9" ht="25.5" hidden="1" customHeight="1">
      <c r="B66" s="2000"/>
      <c r="C66" s="2066"/>
      <c r="D66" s="2067"/>
      <c r="E66" s="2067"/>
      <c r="F66" s="2067"/>
      <c r="G66" s="2067"/>
      <c r="H66" s="2067"/>
      <c r="I66" s="2068"/>
    </row>
    <row r="67" spans="2:9" ht="19.5" customHeight="1">
      <c r="B67" s="2001" t="s">
        <v>1721</v>
      </c>
      <c r="C67" s="2069" t="s">
        <v>2448</v>
      </c>
      <c r="D67" s="2070"/>
      <c r="E67" s="2070"/>
      <c r="F67" s="2070"/>
      <c r="G67" s="2070"/>
      <c r="H67" s="2070"/>
      <c r="I67" s="2071"/>
    </row>
    <row r="68" spans="2:9" ht="19.5" customHeight="1">
      <c r="B68" s="2001"/>
      <c r="C68" s="2072"/>
      <c r="D68" s="2073"/>
      <c r="E68" s="2073"/>
      <c r="F68" s="2073"/>
      <c r="G68" s="2073"/>
      <c r="H68" s="2073"/>
      <c r="I68" s="2074"/>
    </row>
    <row r="69" spans="2:9" ht="19.5" customHeight="1">
      <c r="B69" s="2001"/>
      <c r="C69" s="2072"/>
      <c r="D69" s="2073"/>
      <c r="E69" s="2073"/>
      <c r="F69" s="2073"/>
      <c r="G69" s="2073"/>
      <c r="H69" s="2073"/>
      <c r="I69" s="2074"/>
    </row>
    <row r="70" spans="2:9" ht="19.5" customHeight="1">
      <c r="B70" s="2001"/>
      <c r="C70" s="2072"/>
      <c r="D70" s="2073"/>
      <c r="E70" s="2073"/>
      <c r="F70" s="2073"/>
      <c r="G70" s="2073"/>
      <c r="H70" s="2073"/>
      <c r="I70" s="2074"/>
    </row>
    <row r="71" spans="2:9" ht="19.5" customHeight="1">
      <c r="B71" s="2001"/>
      <c r="C71" s="2072"/>
      <c r="D71" s="2073"/>
      <c r="E71" s="2073"/>
      <c r="F71" s="2073"/>
      <c r="G71" s="2073"/>
      <c r="H71" s="2073"/>
      <c r="I71" s="2074"/>
    </row>
    <row r="72" spans="2:9" ht="19.5" customHeight="1">
      <c r="B72" s="2001"/>
      <c r="C72" s="2072"/>
      <c r="D72" s="2073"/>
      <c r="E72" s="2073"/>
      <c r="F72" s="2073"/>
      <c r="G72" s="2073"/>
      <c r="H72" s="2073"/>
      <c r="I72" s="2074"/>
    </row>
    <row r="73" spans="2:9" ht="39" customHeight="1">
      <c r="B73" s="2002"/>
      <c r="C73" s="2075"/>
      <c r="D73" s="2076"/>
      <c r="E73" s="2076"/>
      <c r="F73" s="2076"/>
      <c r="G73" s="2076"/>
      <c r="H73" s="2076"/>
      <c r="I73" s="2077"/>
    </row>
    <row r="74" spans="2:9" ht="23.25" customHeight="1">
      <c r="B74" s="1980" t="s">
        <v>1725</v>
      </c>
      <c r="C74" s="1499"/>
      <c r="D74" s="1500"/>
      <c r="E74" s="1500"/>
      <c r="F74" s="1500"/>
      <c r="G74" s="204"/>
      <c r="H74" s="204"/>
      <c r="I74" s="803"/>
    </row>
    <row r="75" spans="2:9" ht="18" customHeight="1">
      <c r="B75" s="1980"/>
      <c r="C75" s="1092"/>
      <c r="D75" s="204"/>
      <c r="E75" s="204"/>
      <c r="F75" s="204"/>
      <c r="G75" s="204"/>
      <c r="H75" s="204"/>
      <c r="I75" s="803"/>
    </row>
    <row r="76" spans="2:9" ht="18" hidden="1" customHeight="1">
      <c r="B76" s="2000"/>
      <c r="C76" s="121" t="s">
        <v>37</v>
      </c>
      <c r="D76" s="1518"/>
      <c r="E76" s="1518"/>
      <c r="F76" s="1518"/>
      <c r="G76" s="1518"/>
      <c r="H76" s="1518"/>
      <c r="I76" s="1519"/>
    </row>
    <row r="77" spans="2:9" ht="15" customHeight="1">
      <c r="B77" s="1978" t="s">
        <v>1635</v>
      </c>
      <c r="C77" s="1981" t="s">
        <v>2636</v>
      </c>
      <c r="D77" s="1982"/>
      <c r="E77" s="1982"/>
      <c r="F77" s="1982"/>
      <c r="G77" s="1982"/>
      <c r="H77" s="1982"/>
      <c r="I77" s="1983"/>
    </row>
    <row r="78" spans="2:9" ht="39.75" customHeight="1">
      <c r="B78" s="1979"/>
      <c r="C78" s="1984"/>
      <c r="D78" s="1985"/>
      <c r="E78" s="1985"/>
      <c r="F78" s="1985"/>
      <c r="G78" s="1985"/>
      <c r="H78" s="1985"/>
      <c r="I78" s="1986"/>
    </row>
    <row r="79" spans="2:9" ht="40.5" customHeight="1">
      <c r="B79" s="1979"/>
      <c r="C79" s="1984"/>
      <c r="D79" s="1985"/>
      <c r="E79" s="1985"/>
      <c r="F79" s="1985"/>
      <c r="G79" s="1985"/>
      <c r="H79" s="1985"/>
      <c r="I79" s="1986"/>
    </row>
    <row r="80" spans="2:9" ht="45.75" customHeight="1">
      <c r="B80" s="1979"/>
      <c r="C80" s="1984"/>
      <c r="D80" s="1985"/>
      <c r="E80" s="1985"/>
      <c r="F80" s="1985"/>
      <c r="G80" s="1985"/>
      <c r="H80" s="1985"/>
      <c r="I80" s="1986"/>
    </row>
    <row r="81" spans="2:9" ht="18.75" hidden="1" customHeight="1">
      <c r="B81" s="1979"/>
      <c r="C81" s="1984"/>
      <c r="D81" s="1985"/>
      <c r="E81" s="1985"/>
      <c r="F81" s="1985"/>
      <c r="G81" s="1985"/>
      <c r="H81" s="1985"/>
      <c r="I81" s="1986"/>
    </row>
    <row r="82" spans="2:9" ht="18.75" customHeight="1">
      <c r="B82" s="1979"/>
      <c r="C82" s="1987"/>
      <c r="D82" s="1988"/>
      <c r="E82" s="1988"/>
      <c r="F82" s="1988"/>
      <c r="G82" s="1988"/>
      <c r="H82" s="1988"/>
      <c r="I82" s="1989"/>
    </row>
    <row r="83" spans="2:9" ht="18.75" hidden="1" customHeight="1">
      <c r="B83" s="1980"/>
      <c r="C83" s="1496"/>
      <c r="D83" s="1088"/>
      <c r="E83" s="1088"/>
      <c r="F83" s="1088"/>
      <c r="G83" s="1088"/>
      <c r="H83" s="1088"/>
      <c r="I83" s="1089"/>
    </row>
    <row r="84" spans="2:9" ht="21" customHeight="1">
      <c r="B84" s="1978" t="s">
        <v>1652</v>
      </c>
      <c r="C84" s="1981" t="s">
        <v>2637</v>
      </c>
      <c r="D84" s="1982"/>
      <c r="E84" s="1982"/>
      <c r="F84" s="1982"/>
      <c r="G84" s="1982"/>
      <c r="H84" s="1982"/>
      <c r="I84" s="1983"/>
    </row>
    <row r="85" spans="2:9" ht="21" customHeight="1">
      <c r="B85" s="1979"/>
      <c r="C85" s="1984"/>
      <c r="D85" s="1985"/>
      <c r="E85" s="1985"/>
      <c r="F85" s="1985"/>
      <c r="G85" s="1985"/>
      <c r="H85" s="1985"/>
      <c r="I85" s="1986"/>
    </row>
    <row r="86" spans="2:9" ht="21" customHeight="1">
      <c r="B86" s="1979"/>
      <c r="C86" s="1984"/>
      <c r="D86" s="1985"/>
      <c r="E86" s="1985"/>
      <c r="F86" s="1985"/>
      <c r="G86" s="1985"/>
      <c r="H86" s="1985"/>
      <c r="I86" s="1986"/>
    </row>
    <row r="87" spans="2:9" ht="21" customHeight="1">
      <c r="B87" s="1979"/>
      <c r="C87" s="1984"/>
      <c r="D87" s="1985"/>
      <c r="E87" s="1985"/>
      <c r="F87" s="1985"/>
      <c r="G87" s="1985"/>
      <c r="H87" s="1985"/>
      <c r="I87" s="1986"/>
    </row>
    <row r="88" spans="2:9" ht="21" customHeight="1">
      <c r="B88" s="1979"/>
      <c r="C88" s="1984"/>
      <c r="D88" s="1985"/>
      <c r="E88" s="1985"/>
      <c r="F88" s="1985"/>
      <c r="G88" s="1985"/>
      <c r="H88" s="1985"/>
      <c r="I88" s="1986"/>
    </row>
    <row r="89" spans="2:9" ht="24" customHeight="1">
      <c r="B89" s="1979"/>
      <c r="C89" s="1984"/>
      <c r="D89" s="1985"/>
      <c r="E89" s="1985"/>
      <c r="F89" s="1985"/>
      <c r="G89" s="1985"/>
      <c r="H89" s="1985"/>
      <c r="I89" s="1986"/>
    </row>
    <row r="90" spans="2:9" ht="21" customHeight="1">
      <c r="B90" s="2013"/>
      <c r="C90" s="1987"/>
      <c r="D90" s="1988"/>
      <c r="E90" s="1988"/>
      <c r="F90" s="1988"/>
      <c r="G90" s="1988"/>
      <c r="H90" s="1988"/>
      <c r="I90" s="1989"/>
    </row>
    <row r="91" spans="2:9" ht="18" customHeight="1">
      <c r="B91" s="1489" t="s">
        <v>1728</v>
      </c>
      <c r="C91" s="2014" t="s">
        <v>2638</v>
      </c>
      <c r="D91" s="2014"/>
      <c r="E91" s="2014"/>
      <c r="F91" s="2014"/>
      <c r="G91" s="2014"/>
      <c r="H91" s="2014"/>
      <c r="I91" s="2015"/>
    </row>
    <row r="92" spans="2:9" ht="19.5" customHeight="1">
      <c r="B92" s="1993" t="s">
        <v>1669</v>
      </c>
      <c r="C92" s="1981" t="s">
        <v>2498</v>
      </c>
      <c r="D92" s="1982"/>
      <c r="E92" s="1982"/>
      <c r="F92" s="1982"/>
      <c r="G92" s="1982"/>
      <c r="H92" s="1982"/>
      <c r="I92" s="1983"/>
    </row>
    <row r="93" spans="2:9" ht="19.5" customHeight="1">
      <c r="B93" s="1980"/>
      <c r="C93" s="1984"/>
      <c r="D93" s="1985"/>
      <c r="E93" s="1985"/>
      <c r="F93" s="1985"/>
      <c r="G93" s="1985"/>
      <c r="H93" s="1985"/>
      <c r="I93" s="1986"/>
    </row>
    <row r="94" spans="2:9" ht="95.25" customHeight="1">
      <c r="B94" s="1980"/>
      <c r="C94" s="1984"/>
      <c r="D94" s="1985"/>
      <c r="E94" s="1985"/>
      <c r="F94" s="1985"/>
      <c r="G94" s="1985"/>
      <c r="H94" s="1985"/>
      <c r="I94" s="1986"/>
    </row>
    <row r="95" spans="2:9" ht="55.5" customHeight="1">
      <c r="B95" s="1980"/>
      <c r="C95" s="1984"/>
      <c r="D95" s="1985"/>
      <c r="E95" s="1985"/>
      <c r="F95" s="1985"/>
      <c r="G95" s="1985"/>
      <c r="H95" s="1985"/>
      <c r="I95" s="1986"/>
    </row>
    <row r="96" spans="2:9" ht="25.5" customHeight="1">
      <c r="B96" s="1980"/>
      <c r="C96" s="1984"/>
      <c r="D96" s="1985"/>
      <c r="E96" s="1985"/>
      <c r="F96" s="1985"/>
      <c r="G96" s="1985"/>
      <c r="H96" s="1985"/>
      <c r="I96" s="1986"/>
    </row>
    <row r="97" spans="2:9" ht="12" customHeight="1">
      <c r="B97" s="2000"/>
      <c r="C97" s="1987"/>
      <c r="D97" s="1988"/>
      <c r="E97" s="1988"/>
      <c r="F97" s="1988"/>
      <c r="G97" s="1988"/>
      <c r="H97" s="1988"/>
      <c r="I97" s="1989"/>
    </row>
    <row r="98" spans="2:9" ht="21.75" customHeight="1">
      <c r="B98" s="1980" t="s">
        <v>1693</v>
      </c>
      <c r="C98" s="1981" t="s">
        <v>2452</v>
      </c>
      <c r="D98" s="1982"/>
      <c r="E98" s="1982"/>
      <c r="F98" s="1982"/>
      <c r="G98" s="1982"/>
      <c r="H98" s="1982"/>
      <c r="I98" s="1983"/>
    </row>
    <row r="99" spans="2:9" ht="21.75" customHeight="1">
      <c r="B99" s="1980"/>
      <c r="C99" s="1984"/>
      <c r="D99" s="1985"/>
      <c r="E99" s="1985"/>
      <c r="F99" s="1985"/>
      <c r="G99" s="1985"/>
      <c r="H99" s="1985"/>
      <c r="I99" s="1986"/>
    </row>
    <row r="100" spans="2:9" ht="21.75" customHeight="1">
      <c r="B100" s="1980"/>
      <c r="C100" s="1984"/>
      <c r="D100" s="1985"/>
      <c r="E100" s="1985"/>
      <c r="F100" s="1985"/>
      <c r="G100" s="1985"/>
      <c r="H100" s="1985"/>
      <c r="I100" s="1986"/>
    </row>
    <row r="101" spans="2:9" ht="21.75" customHeight="1">
      <c r="B101" s="1980"/>
      <c r="C101" s="1984"/>
      <c r="D101" s="1985"/>
      <c r="E101" s="1985"/>
      <c r="F101" s="1985"/>
      <c r="G101" s="1985"/>
      <c r="H101" s="1985"/>
      <c r="I101" s="1986"/>
    </row>
    <row r="102" spans="2:9" ht="21.75" customHeight="1">
      <c r="B102" s="1980"/>
      <c r="C102" s="1984"/>
      <c r="D102" s="1985"/>
      <c r="E102" s="1985"/>
      <c r="F102" s="1985"/>
      <c r="G102" s="1985"/>
      <c r="H102" s="1985"/>
      <c r="I102" s="1986"/>
    </row>
    <row r="103" spans="2:9" ht="21.75" customHeight="1">
      <c r="B103" s="1980"/>
      <c r="C103" s="1984"/>
      <c r="D103" s="1985"/>
      <c r="E103" s="1985"/>
      <c r="F103" s="1985"/>
      <c r="G103" s="1985"/>
      <c r="H103" s="1985"/>
      <c r="I103" s="1986"/>
    </row>
    <row r="104" spans="2:9" ht="21.75" customHeight="1">
      <c r="B104" s="1980"/>
      <c r="C104" s="1984"/>
      <c r="D104" s="1985"/>
      <c r="E104" s="1985"/>
      <c r="F104" s="1985"/>
      <c r="G104" s="1985"/>
      <c r="H104" s="1985"/>
      <c r="I104" s="1986"/>
    </row>
    <row r="105" spans="2:9" ht="198" customHeight="1">
      <c r="B105" s="1980"/>
      <c r="C105" s="1984"/>
      <c r="D105" s="1985"/>
      <c r="E105" s="1985"/>
      <c r="F105" s="1985"/>
      <c r="G105" s="1985"/>
      <c r="H105" s="1985"/>
      <c r="I105" s="1986"/>
    </row>
    <row r="106" spans="2:9" ht="210.75" customHeight="1">
      <c r="B106" s="2000"/>
      <c r="C106" s="1987"/>
      <c r="D106" s="1988"/>
      <c r="E106" s="1988"/>
      <c r="F106" s="1988"/>
      <c r="G106" s="1988"/>
      <c r="H106" s="1988"/>
      <c r="I106" s="1989"/>
    </row>
    <row r="107" spans="2:9" ht="22.5" customHeight="1">
      <c r="B107" s="2003" t="s">
        <v>1738</v>
      </c>
      <c r="C107" s="2004"/>
      <c r="D107" s="2004"/>
      <c r="E107" s="2004"/>
      <c r="F107" s="2004"/>
      <c r="G107" s="2004"/>
      <c r="H107" s="2004"/>
      <c r="I107" s="2005"/>
    </row>
    <row r="108" spans="2:9" ht="17.25" customHeight="1">
      <c r="B108" s="1980" t="s">
        <v>1634</v>
      </c>
      <c r="C108" s="1502" t="s">
        <v>2658</v>
      </c>
      <c r="D108" s="1647"/>
      <c r="E108" s="1647"/>
      <c r="F108" s="1647"/>
      <c r="G108" s="1647"/>
      <c r="H108" s="1647"/>
      <c r="I108" s="1629"/>
    </row>
    <row r="109" spans="2:9" ht="17.25" customHeight="1">
      <c r="B109" s="1980"/>
      <c r="C109" s="1502" t="s">
        <v>2659</v>
      </c>
      <c r="D109" s="1648"/>
      <c r="E109" s="1648"/>
      <c r="F109" s="1648"/>
      <c r="G109" s="1648"/>
      <c r="H109" s="1648"/>
      <c r="I109" s="1630"/>
    </row>
    <row r="110" spans="2:9" ht="17.25" customHeight="1">
      <c r="B110" s="1980"/>
      <c r="C110" s="1558" t="s">
        <v>2660</v>
      </c>
      <c r="D110" s="1648"/>
      <c r="E110" s="1648"/>
      <c r="F110" s="1648"/>
      <c r="G110" s="1648"/>
      <c r="H110" s="1648"/>
      <c r="I110" s="1630"/>
    </row>
    <row r="111" spans="2:9" ht="17.25" customHeight="1">
      <c r="B111" s="1980"/>
      <c r="C111" s="1502" t="s">
        <v>2661</v>
      </c>
      <c r="D111" s="1648"/>
      <c r="E111" s="1648"/>
      <c r="F111" s="1648"/>
      <c r="G111" s="1648"/>
      <c r="H111" s="1648"/>
      <c r="I111" s="1630"/>
    </row>
    <row r="112" spans="2:9" ht="17.25" customHeight="1">
      <c r="B112" s="2000"/>
      <c r="C112" s="1649"/>
      <c r="D112" s="1650"/>
      <c r="E112" s="1650"/>
      <c r="F112" s="1650"/>
      <c r="G112" s="1650"/>
      <c r="H112" s="1650"/>
      <c r="I112" s="1631"/>
    </row>
    <row r="113" spans="2:9" ht="17.25" customHeight="1">
      <c r="B113" s="1980" t="s">
        <v>1717</v>
      </c>
      <c r="C113" s="1643"/>
      <c r="D113" s="1647"/>
      <c r="E113" s="1647"/>
      <c r="F113" s="1647"/>
      <c r="G113" s="1647"/>
      <c r="H113" s="1647"/>
      <c r="I113" s="1633"/>
    </row>
    <row r="114" spans="2:9" ht="17.25" customHeight="1">
      <c r="B114" s="1980"/>
      <c r="C114" s="1502" t="s">
        <v>2662</v>
      </c>
      <c r="D114" s="1648"/>
      <c r="E114" s="1648"/>
      <c r="F114" s="1648"/>
      <c r="G114" s="1648"/>
      <c r="H114" s="1648"/>
      <c r="I114" s="1636"/>
    </row>
    <row r="115" spans="2:9" ht="17.25" customHeight="1">
      <c r="B115" s="1980"/>
      <c r="C115" s="1502" t="s">
        <v>2663</v>
      </c>
      <c r="D115" s="1648"/>
      <c r="E115" s="1648"/>
      <c r="F115" s="1648"/>
      <c r="G115" s="1648"/>
      <c r="H115" s="1648"/>
      <c r="I115" s="1636"/>
    </row>
    <row r="116" spans="2:9" ht="17.25" customHeight="1">
      <c r="B116" s="1980"/>
      <c r="C116" s="1502" t="s">
        <v>2664</v>
      </c>
      <c r="D116" s="1648"/>
      <c r="E116" s="1648"/>
      <c r="F116" s="1648"/>
      <c r="G116" s="1648"/>
      <c r="H116" s="1648"/>
      <c r="I116" s="1636"/>
    </row>
    <row r="117" spans="2:9" ht="17.25" customHeight="1">
      <c r="B117" s="1980"/>
      <c r="C117" s="1686"/>
      <c r="D117" s="1648"/>
      <c r="E117" s="1648"/>
      <c r="F117" s="1648"/>
      <c r="G117" s="1648"/>
      <c r="H117" s="1648"/>
      <c r="I117" s="1636"/>
    </row>
    <row r="118" spans="2:9" ht="17.25" customHeight="1">
      <c r="B118" s="1980"/>
      <c r="C118" s="1686"/>
      <c r="D118" s="1648"/>
      <c r="E118" s="1648"/>
      <c r="F118" s="1648"/>
      <c r="G118" s="1648"/>
      <c r="H118" s="1648"/>
      <c r="I118" s="1636"/>
    </row>
    <row r="119" spans="2:9" ht="17.25" customHeight="1">
      <c r="B119" s="2000"/>
      <c r="C119" s="1649"/>
      <c r="D119" s="1650"/>
      <c r="E119" s="1650"/>
      <c r="F119" s="1650"/>
      <c r="G119" s="1650"/>
      <c r="H119" s="1650"/>
      <c r="I119" s="1639"/>
    </row>
    <row r="120" spans="2:9" ht="17.25" customHeight="1">
      <c r="B120" s="2001" t="s">
        <v>1741</v>
      </c>
      <c r="C120" s="1643"/>
      <c r="D120" s="1647"/>
      <c r="E120" s="1647"/>
      <c r="F120" s="1647"/>
      <c r="G120" s="1647"/>
      <c r="H120" s="1647"/>
      <c r="I120" s="1516"/>
    </row>
    <row r="121" spans="2:9" ht="17.25" customHeight="1">
      <c r="B121" s="2001"/>
      <c r="C121" s="1502" t="s">
        <v>2665</v>
      </c>
      <c r="D121" s="1648"/>
      <c r="E121" s="1648"/>
      <c r="F121" s="1648"/>
      <c r="G121" s="1648"/>
      <c r="H121" s="1648"/>
      <c r="I121" s="1516"/>
    </row>
    <row r="122" spans="2:9" ht="17.25" customHeight="1">
      <c r="B122" s="2001"/>
      <c r="C122" s="1502" t="s">
        <v>2666</v>
      </c>
      <c r="D122" s="1648"/>
      <c r="E122" s="1648"/>
      <c r="F122" s="1648"/>
      <c r="G122" s="1648"/>
      <c r="H122" s="1648"/>
      <c r="I122" s="1516"/>
    </row>
    <row r="123" spans="2:9" ht="17.25" customHeight="1">
      <c r="B123" s="2001"/>
      <c r="C123" s="1502" t="s">
        <v>2667</v>
      </c>
      <c r="D123" s="1648"/>
      <c r="E123" s="1648"/>
      <c r="F123" s="1648"/>
      <c r="G123" s="1648"/>
      <c r="H123" s="1648"/>
      <c r="I123" s="1516"/>
    </row>
    <row r="124" spans="2:9" ht="17.25" customHeight="1">
      <c r="B124" s="2001"/>
      <c r="C124" s="1686"/>
      <c r="D124" s="1648"/>
      <c r="E124" s="1648"/>
      <c r="F124" s="1648"/>
      <c r="G124" s="1648"/>
      <c r="H124" s="1648"/>
      <c r="I124" s="1505"/>
    </row>
    <row r="125" spans="2:9" ht="17.25" customHeight="1">
      <c r="B125" s="2001"/>
      <c r="C125" s="1649"/>
      <c r="D125" s="1650"/>
      <c r="E125" s="1650"/>
      <c r="F125" s="1650"/>
      <c r="G125" s="1650"/>
      <c r="H125" s="1650"/>
      <c r="I125" s="1507"/>
    </row>
    <row r="126" spans="2:9" ht="17.25" customHeight="1">
      <c r="B126" s="1993" t="s">
        <v>1743</v>
      </c>
      <c r="C126" s="1614"/>
      <c r="D126" s="1610"/>
      <c r="E126" s="1610"/>
      <c r="F126" s="1610"/>
      <c r="G126" s="1610"/>
      <c r="H126" s="1610"/>
      <c r="I126" s="1629"/>
    </row>
    <row r="127" spans="2:9" ht="17.25" customHeight="1">
      <c r="B127" s="1980"/>
      <c r="C127" s="1502" t="s">
        <v>2668</v>
      </c>
      <c r="D127" s="1502"/>
      <c r="E127" s="1502"/>
      <c r="F127" s="1502"/>
      <c r="G127" s="1502"/>
      <c r="H127" s="1502"/>
      <c r="I127" s="1630"/>
    </row>
    <row r="128" spans="2:9" ht="17.25" customHeight="1">
      <c r="B128" s="2000"/>
      <c r="C128" s="1612"/>
      <c r="D128" s="1503"/>
      <c r="E128" s="1503"/>
      <c r="F128" s="1503"/>
      <c r="G128" s="1503"/>
      <c r="H128" s="1503"/>
      <c r="I128" s="1631"/>
    </row>
    <row r="129" spans="2:9" ht="17.25" customHeight="1">
      <c r="B129" s="1489"/>
      <c r="C129" s="1643"/>
      <c r="D129" s="1647"/>
      <c r="E129" s="1647"/>
      <c r="F129" s="1647"/>
      <c r="G129" s="1647"/>
      <c r="H129" s="1647"/>
      <c r="I129" s="1687"/>
    </row>
    <row r="130" spans="2:9" ht="17.25" customHeight="1">
      <c r="B130" s="1489"/>
      <c r="C130" s="1502" t="s">
        <v>2669</v>
      </c>
      <c r="D130" s="1648"/>
      <c r="E130" s="1648"/>
      <c r="F130" s="1648"/>
      <c r="G130" s="1648"/>
      <c r="H130" s="1648"/>
      <c r="I130" s="1688"/>
    </row>
    <row r="131" spans="2:9" ht="17.25" customHeight="1">
      <c r="B131" s="1489"/>
      <c r="C131" s="1502" t="s">
        <v>2390</v>
      </c>
      <c r="D131" s="1648"/>
      <c r="E131" s="1648"/>
      <c r="F131" s="1648"/>
      <c r="G131" s="1648"/>
      <c r="H131" s="1648"/>
      <c r="I131" s="1688"/>
    </row>
    <row r="132" spans="2:9" ht="17.25" customHeight="1">
      <c r="B132" s="1489"/>
      <c r="C132" s="1502" t="s">
        <v>2670</v>
      </c>
      <c r="D132" s="1648"/>
      <c r="E132" s="1648"/>
      <c r="F132" s="1648"/>
      <c r="G132" s="1648"/>
      <c r="H132" s="1648"/>
      <c r="I132" s="1688"/>
    </row>
    <row r="133" spans="2:9" ht="17.25" customHeight="1">
      <c r="B133" s="1980" t="s">
        <v>1635</v>
      </c>
      <c r="C133" s="1558" t="s">
        <v>2671</v>
      </c>
      <c r="D133" s="1648"/>
      <c r="E133" s="1648"/>
      <c r="F133" s="1648"/>
      <c r="G133" s="1648"/>
      <c r="H133" s="1648"/>
      <c r="I133" s="1688"/>
    </row>
    <row r="134" spans="2:9" ht="17.25" customHeight="1">
      <c r="B134" s="1980"/>
      <c r="C134" s="1686"/>
      <c r="D134" s="1648"/>
      <c r="E134" s="1648"/>
      <c r="F134" s="1648"/>
      <c r="G134" s="1648"/>
      <c r="H134" s="1648"/>
      <c r="I134" s="1688"/>
    </row>
    <row r="135" spans="2:9" ht="17.25" customHeight="1">
      <c r="B135" s="2000"/>
      <c r="C135" s="1649"/>
      <c r="D135" s="1650"/>
      <c r="E135" s="1650"/>
      <c r="F135" s="1650"/>
      <c r="G135" s="1650"/>
      <c r="H135" s="1650"/>
      <c r="I135" s="1689"/>
    </row>
    <row r="136" spans="2:9" ht="17.25" customHeight="1">
      <c r="B136" s="1980" t="s">
        <v>1652</v>
      </c>
      <c r="C136" s="1502" t="s">
        <v>2672</v>
      </c>
      <c r="D136" s="1647"/>
      <c r="E136" s="1647"/>
      <c r="F136" s="1647"/>
      <c r="G136" s="1647"/>
      <c r="H136" s="1647"/>
      <c r="I136" s="1687"/>
    </row>
    <row r="137" spans="2:9" ht="17.25" customHeight="1">
      <c r="B137" s="1980"/>
      <c r="C137" s="1502" t="s">
        <v>2467</v>
      </c>
      <c r="D137" s="1648"/>
      <c r="E137" s="1648"/>
      <c r="F137" s="1648"/>
      <c r="G137" s="1648"/>
      <c r="H137" s="1648"/>
      <c r="I137" s="1688"/>
    </row>
    <row r="138" spans="2:9" ht="17.25" customHeight="1">
      <c r="B138" s="1980"/>
      <c r="C138" s="1502" t="s">
        <v>1793</v>
      </c>
      <c r="D138" s="1648"/>
      <c r="E138" s="1648"/>
      <c r="F138" s="1648"/>
      <c r="G138" s="1648"/>
      <c r="H138" s="1648"/>
      <c r="I138" s="1688"/>
    </row>
    <row r="139" spans="2:9" ht="17.25" customHeight="1">
      <c r="B139" s="1980"/>
      <c r="C139" s="1502" t="s">
        <v>1794</v>
      </c>
      <c r="D139" s="1648"/>
      <c r="E139" s="1648"/>
      <c r="F139" s="1648"/>
      <c r="G139" s="1648"/>
      <c r="H139" s="1648"/>
      <c r="I139" s="1688"/>
    </row>
    <row r="140" spans="2:9" ht="17.25" customHeight="1">
      <c r="B140" s="1980"/>
      <c r="C140" s="1502" t="s">
        <v>2673</v>
      </c>
      <c r="D140" s="1648"/>
      <c r="E140" s="1648"/>
      <c r="F140" s="1648"/>
      <c r="G140" s="1648"/>
      <c r="H140" s="1648"/>
      <c r="I140" s="1688"/>
    </row>
    <row r="141" spans="2:9" ht="17.25" customHeight="1">
      <c r="B141" s="1980"/>
      <c r="C141" s="1502" t="s">
        <v>2674</v>
      </c>
      <c r="D141" s="1648"/>
      <c r="E141" s="1648"/>
      <c r="F141" s="1648"/>
      <c r="G141" s="1648"/>
      <c r="H141" s="1648"/>
      <c r="I141" s="1688"/>
    </row>
    <row r="142" spans="2:9" ht="17.25" customHeight="1">
      <c r="B142" s="1980"/>
      <c r="C142" s="1502" t="s">
        <v>2675</v>
      </c>
      <c r="D142" s="1648"/>
      <c r="E142" s="1648"/>
      <c r="F142" s="1648"/>
      <c r="G142" s="1648"/>
      <c r="H142" s="1648"/>
      <c r="I142" s="1688"/>
    </row>
    <row r="143" spans="2:9" ht="17.25" customHeight="1">
      <c r="B143" s="1980"/>
      <c r="C143" s="1502" t="s">
        <v>2676</v>
      </c>
      <c r="D143" s="1648"/>
      <c r="E143" s="1648"/>
      <c r="F143" s="1648"/>
      <c r="G143" s="1648"/>
      <c r="H143" s="1648"/>
      <c r="I143" s="1688"/>
    </row>
    <row r="144" spans="2:9" ht="17.25" customHeight="1">
      <c r="B144" s="1980"/>
      <c r="C144" s="1502" t="s">
        <v>2677</v>
      </c>
      <c r="D144" s="1648"/>
      <c r="E144" s="1648"/>
      <c r="F144" s="1648"/>
      <c r="G144" s="1648"/>
      <c r="H144" s="1648"/>
      <c r="I144" s="1688"/>
    </row>
    <row r="145" spans="2:9" ht="17.25" customHeight="1">
      <c r="B145" s="2000"/>
      <c r="C145" s="1649"/>
      <c r="D145" s="1650"/>
      <c r="E145" s="1650"/>
      <c r="F145" s="1650"/>
      <c r="G145" s="1650"/>
      <c r="H145" s="1650"/>
      <c r="I145" s="1689"/>
    </row>
    <row r="146" spans="2:9" ht="17.25" customHeight="1">
      <c r="B146" s="1980" t="s">
        <v>1669</v>
      </c>
      <c r="C146" s="1502" t="s">
        <v>2473</v>
      </c>
      <c r="D146" s="1647"/>
      <c r="E146" s="1647"/>
      <c r="F146" s="1647"/>
      <c r="G146" s="1647"/>
      <c r="H146" s="1647"/>
      <c r="I146" s="1687"/>
    </row>
    <row r="147" spans="2:9" ht="17.25" customHeight="1">
      <c r="B147" s="1980"/>
      <c r="C147" s="1502" t="s">
        <v>2678</v>
      </c>
      <c r="D147" s="1648"/>
      <c r="E147" s="1648"/>
      <c r="F147" s="1648"/>
      <c r="G147" s="1648"/>
      <c r="H147" s="1648"/>
      <c r="I147" s="1688"/>
    </row>
    <row r="148" spans="2:9" ht="17.25" customHeight="1">
      <c r="B148" s="1980"/>
      <c r="C148" s="1502" t="s">
        <v>2679</v>
      </c>
      <c r="D148" s="1648"/>
      <c r="E148" s="1648"/>
      <c r="F148" s="1648"/>
      <c r="G148" s="1648"/>
      <c r="H148" s="1648"/>
      <c r="I148" s="1688"/>
    </row>
    <row r="149" spans="2:9" ht="17.25" customHeight="1">
      <c r="B149" s="1980"/>
      <c r="C149" s="1502" t="s">
        <v>2258</v>
      </c>
      <c r="D149" s="1648"/>
      <c r="E149" s="1648"/>
      <c r="F149" s="1648"/>
      <c r="G149" s="1648"/>
      <c r="H149" s="1648"/>
      <c r="I149" s="1688"/>
    </row>
    <row r="150" spans="2:9" ht="17.25" customHeight="1">
      <c r="B150" s="1980"/>
      <c r="C150" s="1502" t="s">
        <v>2680</v>
      </c>
      <c r="D150" s="1648"/>
      <c r="E150" s="1648"/>
      <c r="F150" s="1648"/>
      <c r="G150" s="1648"/>
      <c r="H150" s="1648"/>
      <c r="I150" s="1688"/>
    </row>
    <row r="151" spans="2:9" ht="17.25" customHeight="1">
      <c r="B151" s="1980"/>
      <c r="C151" s="1502" t="s">
        <v>2539</v>
      </c>
      <c r="D151" s="1648"/>
      <c r="E151" s="1648"/>
      <c r="F151" s="1648"/>
      <c r="G151" s="1648"/>
      <c r="H151" s="1648"/>
      <c r="I151" s="1688"/>
    </row>
    <row r="152" spans="2:9" ht="17.25" customHeight="1">
      <c r="B152" s="1980"/>
      <c r="C152" s="1502" t="s">
        <v>2345</v>
      </c>
      <c r="D152" s="1648"/>
      <c r="E152" s="1648"/>
      <c r="F152" s="1648"/>
      <c r="G152" s="1648"/>
      <c r="H152" s="1648"/>
      <c r="I152" s="1688"/>
    </row>
    <row r="153" spans="2:9" ht="17.25" customHeight="1">
      <c r="B153" s="2000"/>
      <c r="C153" s="1502" t="s">
        <v>2681</v>
      </c>
      <c r="D153" s="1650"/>
      <c r="E153" s="1650"/>
      <c r="F153" s="1650"/>
      <c r="G153" s="1650"/>
      <c r="H153" s="1650"/>
      <c r="I153" s="1689"/>
    </row>
    <row r="154" spans="2:9" ht="17.25" customHeight="1">
      <c r="B154" s="1980" t="s">
        <v>1693</v>
      </c>
      <c r="C154" s="1615"/>
      <c r="D154" s="1552"/>
      <c r="E154" s="1552"/>
      <c r="F154" s="1552"/>
      <c r="G154" s="1552"/>
      <c r="H154" s="1552"/>
      <c r="I154" s="1644"/>
    </row>
    <row r="155" spans="2:9" ht="17.25" customHeight="1">
      <c r="B155" s="1980"/>
      <c r="C155" s="1502" t="s">
        <v>2682</v>
      </c>
      <c r="D155" s="1553"/>
      <c r="E155" s="1553"/>
      <c r="F155" s="1553"/>
      <c r="G155" s="1553"/>
      <c r="H155" s="1553"/>
      <c r="I155" s="1645"/>
    </row>
    <row r="156" spans="2:9" ht="17.25" customHeight="1">
      <c r="B156" s="1980"/>
      <c r="C156" s="1502" t="s">
        <v>2683</v>
      </c>
      <c r="D156" s="1553"/>
      <c r="E156" s="1553"/>
      <c r="F156" s="1553"/>
      <c r="G156" s="1553"/>
      <c r="H156" s="1553"/>
      <c r="I156" s="1645"/>
    </row>
    <row r="157" spans="2:9" ht="17.25" customHeight="1">
      <c r="B157" s="1980"/>
      <c r="C157" s="1583" t="s">
        <v>2684</v>
      </c>
      <c r="E157" s="1502"/>
      <c r="F157" s="1553"/>
      <c r="G157" s="1553"/>
      <c r="H157" s="1553"/>
      <c r="I157" s="1645"/>
    </row>
    <row r="158" spans="2:9" ht="17.25" customHeight="1">
      <c r="B158" s="1980"/>
      <c r="C158" s="1583" t="s">
        <v>2685</v>
      </c>
      <c r="D158" s="1502"/>
      <c r="F158" s="1553"/>
      <c r="G158" s="1553"/>
      <c r="H158" s="1553"/>
      <c r="I158" s="1645"/>
    </row>
    <row r="159" spans="2:9" ht="17.25" customHeight="1">
      <c r="B159" s="1980"/>
      <c r="C159" s="1584" t="s">
        <v>2686</v>
      </c>
      <c r="E159" s="1558"/>
      <c r="F159" s="1553"/>
      <c r="G159" s="1553"/>
      <c r="H159" s="1553"/>
      <c r="I159" s="1645"/>
    </row>
    <row r="160" spans="2:9" ht="17.25" customHeight="1">
      <c r="B160" s="1980"/>
      <c r="C160" s="1584" t="s">
        <v>2687</v>
      </c>
      <c r="D160" s="1558"/>
      <c r="F160" s="1553"/>
      <c r="G160" s="1553"/>
      <c r="H160" s="1553"/>
      <c r="I160" s="1645"/>
    </row>
    <row r="161" spans="2:9" ht="17.25" customHeight="1">
      <c r="B161" s="1980"/>
      <c r="C161" s="1502" t="s">
        <v>2688</v>
      </c>
      <c r="D161" s="1553"/>
      <c r="E161" s="1553"/>
      <c r="F161" s="1553"/>
      <c r="G161" s="1553"/>
      <c r="H161" s="1553"/>
      <c r="I161" s="1645"/>
    </row>
    <row r="162" spans="2:9" ht="17.25" customHeight="1">
      <c r="B162" s="1980"/>
      <c r="C162" s="1502" t="s">
        <v>2689</v>
      </c>
      <c r="D162" s="1553"/>
      <c r="E162" s="1553"/>
      <c r="F162" s="1553"/>
      <c r="G162" s="1553"/>
      <c r="H162" s="1553"/>
      <c r="I162" s="1645"/>
    </row>
    <row r="163" spans="2:9" s="120" customFormat="1" ht="17.25" customHeight="1">
      <c r="B163" s="2000"/>
      <c r="C163" s="1617"/>
      <c r="D163" s="1554"/>
      <c r="E163" s="1554"/>
      <c r="F163" s="1554"/>
      <c r="G163" s="1554"/>
      <c r="H163" s="1554"/>
      <c r="I163" s="1646"/>
    </row>
    <row r="164" spans="2:9" ht="19.5" customHeight="1">
      <c r="B164" s="871" t="s">
        <v>1749</v>
      </c>
      <c r="C164" s="820"/>
      <c r="D164" s="820"/>
      <c r="E164" s="820"/>
      <c r="F164" s="820"/>
      <c r="G164" s="821"/>
      <c r="H164" s="821"/>
      <c r="I164" s="822"/>
    </row>
    <row r="165" spans="2:9" ht="22.5" customHeight="1">
      <c r="B165" s="1993" t="s">
        <v>1634</v>
      </c>
      <c r="C165" s="2006" t="s">
        <v>2690</v>
      </c>
      <c r="D165" s="2016"/>
      <c r="E165" s="2016"/>
      <c r="F165" s="2016"/>
      <c r="G165" s="2016"/>
      <c r="H165" s="2016"/>
      <c r="I165" s="1629"/>
    </row>
    <row r="166" spans="2:9" ht="22.5" customHeight="1">
      <c r="B166" s="1980"/>
      <c r="C166" s="2017"/>
      <c r="D166" s="2018"/>
      <c r="E166" s="2018"/>
      <c r="F166" s="2018"/>
      <c r="G166" s="2018"/>
      <c r="H166" s="2018"/>
      <c r="I166" s="1630"/>
    </row>
    <row r="167" spans="2:9" ht="42.75" customHeight="1">
      <c r="B167" s="1980"/>
      <c r="C167" s="2017"/>
      <c r="D167" s="2018"/>
      <c r="E167" s="2018"/>
      <c r="F167" s="2018"/>
      <c r="G167" s="2018"/>
      <c r="H167" s="2018"/>
      <c r="I167" s="1630"/>
    </row>
    <row r="168" spans="2:9" ht="22.5" customHeight="1">
      <c r="B168" s="1980"/>
      <c r="C168" s="2017"/>
      <c r="D168" s="2018"/>
      <c r="E168" s="2018"/>
      <c r="F168" s="2018"/>
      <c r="G168" s="2018"/>
      <c r="H168" s="2018"/>
      <c r="I168" s="1630"/>
    </row>
    <row r="169" spans="2:9" ht="22.5" customHeight="1">
      <c r="B169" s="1980"/>
      <c r="C169" s="2017"/>
      <c r="D169" s="2018"/>
      <c r="E169" s="2018"/>
      <c r="F169" s="2018"/>
      <c r="G169" s="2018"/>
      <c r="H169" s="2018"/>
      <c r="I169" s="1630"/>
    </row>
    <row r="170" spans="2:9" ht="22.5" customHeight="1">
      <c r="B170" s="2000"/>
      <c r="C170" s="2019"/>
      <c r="D170" s="2020"/>
      <c r="E170" s="2020"/>
      <c r="F170" s="2020"/>
      <c r="G170" s="2020"/>
      <c r="H170" s="2020"/>
      <c r="I170" s="1631"/>
    </row>
    <row r="171" spans="2:9" ht="22.5" customHeight="1">
      <c r="B171" s="1993" t="s">
        <v>1717</v>
      </c>
      <c r="C171" s="2006" t="s">
        <v>2691</v>
      </c>
      <c r="D171" s="2007"/>
      <c r="E171" s="2007"/>
      <c r="F171" s="2007"/>
      <c r="G171" s="2007"/>
      <c r="H171" s="2007"/>
      <c r="I171" s="2078"/>
    </row>
    <row r="172" spans="2:9" ht="22.5" customHeight="1">
      <c r="B172" s="1980"/>
      <c r="C172" s="2008"/>
      <c r="D172" s="2009"/>
      <c r="E172" s="2009"/>
      <c r="F172" s="2009"/>
      <c r="G172" s="2009"/>
      <c r="H172" s="2009"/>
      <c r="I172" s="2079"/>
    </row>
    <row r="173" spans="2:9" ht="22.5" customHeight="1">
      <c r="B173" s="1980"/>
      <c r="C173" s="2008"/>
      <c r="D173" s="2009"/>
      <c r="E173" s="2009"/>
      <c r="F173" s="2009"/>
      <c r="G173" s="2009"/>
      <c r="H173" s="2009"/>
      <c r="I173" s="2079"/>
    </row>
    <row r="174" spans="2:9" ht="22.5" customHeight="1">
      <c r="B174" s="1980"/>
      <c r="C174" s="2008"/>
      <c r="D174" s="2009"/>
      <c r="E174" s="2009"/>
      <c r="F174" s="2009"/>
      <c r="G174" s="2009"/>
      <c r="H174" s="2009"/>
      <c r="I174" s="2079"/>
    </row>
    <row r="175" spans="2:9" ht="22.5" customHeight="1">
      <c r="B175" s="2000"/>
      <c r="C175" s="2011"/>
      <c r="D175" s="2012"/>
      <c r="E175" s="2012"/>
      <c r="F175" s="2012"/>
      <c r="G175" s="2012"/>
      <c r="H175" s="2012"/>
      <c r="I175" s="2080"/>
    </row>
    <row r="176" spans="2:9" ht="22.5" customHeight="1">
      <c r="B176" s="2056" t="s">
        <v>1721</v>
      </c>
      <c r="C176" s="2006" t="s">
        <v>2692</v>
      </c>
      <c r="D176" s="2007"/>
      <c r="E176" s="2007"/>
      <c r="F176" s="2007"/>
      <c r="G176" s="2007"/>
      <c r="H176" s="2007"/>
      <c r="I176" s="2007"/>
    </row>
    <row r="177" spans="2:9" ht="22.5" customHeight="1">
      <c r="B177" s="2001"/>
      <c r="C177" s="2008"/>
      <c r="D177" s="2009"/>
      <c r="E177" s="2009"/>
      <c r="F177" s="2009"/>
      <c r="G177" s="2009"/>
      <c r="H177" s="2009"/>
      <c r="I177" s="2009"/>
    </row>
    <row r="178" spans="2:9" ht="22.5" customHeight="1">
      <c r="B178" s="2001"/>
      <c r="C178" s="2008"/>
      <c r="D178" s="2009"/>
      <c r="E178" s="2009"/>
      <c r="F178" s="2009"/>
      <c r="G178" s="2009"/>
      <c r="H178" s="2009"/>
      <c r="I178" s="2009"/>
    </row>
    <row r="179" spans="2:9" ht="22.5" customHeight="1">
      <c r="B179" s="2001"/>
      <c r="C179" s="2008"/>
      <c r="D179" s="2009"/>
      <c r="E179" s="2009"/>
      <c r="F179" s="2009"/>
      <c r="G179" s="2009"/>
      <c r="H179" s="2009"/>
      <c r="I179" s="2009"/>
    </row>
    <row r="180" spans="2:9" ht="22.5" customHeight="1">
      <c r="B180" s="2001"/>
      <c r="C180" s="2008"/>
      <c r="D180" s="2009"/>
      <c r="E180" s="2009"/>
      <c r="F180" s="2009"/>
      <c r="G180" s="2009"/>
      <c r="H180" s="2009"/>
      <c r="I180" s="2009"/>
    </row>
    <row r="181" spans="2:9" ht="22.5" customHeight="1">
      <c r="B181" s="2001"/>
      <c r="C181" s="2011"/>
      <c r="D181" s="2012"/>
      <c r="E181" s="2012"/>
      <c r="F181" s="2012"/>
      <c r="G181" s="2012"/>
      <c r="H181" s="2012"/>
      <c r="I181" s="2012"/>
    </row>
    <row r="182" spans="2:9" ht="22.5" customHeight="1">
      <c r="B182" s="2045" t="s">
        <v>1743</v>
      </c>
      <c r="C182" s="2111" t="s">
        <v>1744</v>
      </c>
      <c r="D182" s="2126"/>
      <c r="E182" s="2126"/>
      <c r="F182" s="2126"/>
      <c r="G182" s="2126"/>
      <c r="H182" s="2126"/>
      <c r="I182" s="2127"/>
    </row>
    <row r="183" spans="2:9" ht="22.5" customHeight="1">
      <c r="B183" s="2044"/>
      <c r="C183" s="2021"/>
      <c r="D183" s="2128"/>
      <c r="E183" s="2128"/>
      <c r="F183" s="2128"/>
      <c r="G183" s="2128"/>
      <c r="H183" s="2128"/>
      <c r="I183" s="2129"/>
    </row>
    <row r="184" spans="2:9" ht="22.5" customHeight="1">
      <c r="B184" s="2045"/>
      <c r="C184" s="2021"/>
      <c r="D184" s="2128"/>
      <c r="E184" s="2128"/>
      <c r="F184" s="2128"/>
      <c r="G184" s="2128"/>
      <c r="H184" s="2128"/>
      <c r="I184" s="2129"/>
    </row>
    <row r="185" spans="2:9" ht="22.5" customHeight="1">
      <c r="B185" s="2046"/>
      <c r="C185" s="2130"/>
      <c r="D185" s="2131"/>
      <c r="E185" s="2131"/>
      <c r="F185" s="2131"/>
      <c r="G185" s="2131"/>
      <c r="H185" s="2131"/>
      <c r="I185" s="2132"/>
    </row>
    <row r="186" spans="2:9" ht="22.5" customHeight="1">
      <c r="B186" s="1980" t="s">
        <v>1635</v>
      </c>
      <c r="C186" s="2006" t="s">
        <v>2693</v>
      </c>
      <c r="D186" s="2016"/>
      <c r="E186" s="2016"/>
      <c r="F186" s="2016"/>
      <c r="G186" s="2016"/>
      <c r="H186" s="2016"/>
      <c r="I186" s="2100"/>
    </row>
    <row r="187" spans="2:9" ht="22.5" customHeight="1">
      <c r="B187" s="1980"/>
      <c r="C187" s="2017"/>
      <c r="D187" s="2018"/>
      <c r="E187" s="2018"/>
      <c r="F187" s="2018"/>
      <c r="G187" s="2018"/>
      <c r="H187" s="2018"/>
      <c r="I187" s="2101"/>
    </row>
    <row r="188" spans="2:9" ht="22.5" customHeight="1">
      <c r="B188" s="1980"/>
      <c r="C188" s="2017"/>
      <c r="D188" s="2018"/>
      <c r="E188" s="2018"/>
      <c r="F188" s="2018"/>
      <c r="G188" s="2018"/>
      <c r="H188" s="2018"/>
      <c r="I188" s="2101"/>
    </row>
    <row r="189" spans="2:9" ht="22.5" customHeight="1">
      <c r="B189" s="1980"/>
      <c r="C189" s="2017"/>
      <c r="D189" s="2018"/>
      <c r="E189" s="2018"/>
      <c r="F189" s="2018"/>
      <c r="G189" s="2018"/>
      <c r="H189" s="2018"/>
      <c r="I189" s="2101"/>
    </row>
    <row r="190" spans="2:9" ht="22.5" customHeight="1">
      <c r="B190" s="1980"/>
      <c r="C190" s="2017"/>
      <c r="D190" s="2018"/>
      <c r="E190" s="2018"/>
      <c r="F190" s="2018"/>
      <c r="G190" s="2018"/>
      <c r="H190" s="2018"/>
      <c r="I190" s="2101"/>
    </row>
    <row r="191" spans="2:9" ht="22.5" customHeight="1">
      <c r="B191" s="1980"/>
      <c r="C191" s="2017"/>
      <c r="D191" s="2018"/>
      <c r="E191" s="2018"/>
      <c r="F191" s="2018"/>
      <c r="G191" s="2018"/>
      <c r="H191" s="2018"/>
      <c r="I191" s="2101"/>
    </row>
    <row r="192" spans="2:9" ht="22.5" customHeight="1">
      <c r="B192" s="1980"/>
      <c r="C192" s="2017"/>
      <c r="D192" s="2018"/>
      <c r="E192" s="2018"/>
      <c r="F192" s="2018"/>
      <c r="G192" s="2018"/>
      <c r="H192" s="2018"/>
      <c r="I192" s="2101"/>
    </row>
    <row r="193" spans="2:9" ht="22.5" customHeight="1">
      <c r="B193" s="2000"/>
      <c r="C193" s="2019"/>
      <c r="D193" s="2020"/>
      <c r="E193" s="2020"/>
      <c r="F193" s="2020"/>
      <c r="G193" s="2020"/>
      <c r="H193" s="2020"/>
      <c r="I193" s="2102"/>
    </row>
    <row r="194" spans="2:9" ht="22.5" customHeight="1">
      <c r="B194" s="1992" t="s">
        <v>1669</v>
      </c>
      <c r="C194" s="2006" t="s">
        <v>2694</v>
      </c>
      <c r="D194" s="2016"/>
      <c r="E194" s="2016"/>
      <c r="F194" s="2016"/>
      <c r="G194" s="2016"/>
      <c r="H194" s="2016"/>
      <c r="I194" s="2100"/>
    </row>
    <row r="195" spans="2:9" ht="22.5" customHeight="1">
      <c r="B195" s="1992"/>
      <c r="C195" s="2017"/>
      <c r="D195" s="2018"/>
      <c r="E195" s="2018"/>
      <c r="F195" s="2018"/>
      <c r="G195" s="2018"/>
      <c r="H195" s="2018"/>
      <c r="I195" s="2101"/>
    </row>
    <row r="196" spans="2:9" ht="22.5" customHeight="1">
      <c r="B196" s="1992"/>
      <c r="C196" s="2017"/>
      <c r="D196" s="2018"/>
      <c r="E196" s="2018"/>
      <c r="F196" s="2018"/>
      <c r="G196" s="2018"/>
      <c r="H196" s="2018"/>
      <c r="I196" s="2101"/>
    </row>
    <row r="197" spans="2:9" ht="22.5" customHeight="1">
      <c r="B197" s="1992"/>
      <c r="C197" s="2017"/>
      <c r="D197" s="2018"/>
      <c r="E197" s="2018"/>
      <c r="F197" s="2018"/>
      <c r="G197" s="2018"/>
      <c r="H197" s="2018"/>
      <c r="I197" s="2101"/>
    </row>
    <row r="198" spans="2:9" ht="22.5" customHeight="1">
      <c r="B198" s="1992"/>
      <c r="C198" s="2017"/>
      <c r="D198" s="2018"/>
      <c r="E198" s="2018"/>
      <c r="F198" s="2018"/>
      <c r="G198" s="2018"/>
      <c r="H198" s="2018"/>
      <c r="I198" s="2101"/>
    </row>
    <row r="199" spans="2:9" ht="22.5" customHeight="1">
      <c r="B199" s="1992"/>
      <c r="C199" s="2017"/>
      <c r="D199" s="2018"/>
      <c r="E199" s="2018"/>
      <c r="F199" s="2018"/>
      <c r="G199" s="2018"/>
      <c r="H199" s="2018"/>
      <c r="I199" s="2101"/>
    </row>
    <row r="200" spans="2:9" ht="22.5" customHeight="1">
      <c r="B200" s="1992"/>
      <c r="C200" s="2017"/>
      <c r="D200" s="2018"/>
      <c r="E200" s="2018"/>
      <c r="F200" s="2018"/>
      <c r="G200" s="2018"/>
      <c r="H200" s="2018"/>
      <c r="I200" s="2101"/>
    </row>
    <row r="201" spans="2:9" ht="22.5" customHeight="1">
      <c r="B201" s="1992"/>
      <c r="C201" s="2017"/>
      <c r="D201" s="2018"/>
      <c r="E201" s="2018"/>
      <c r="F201" s="2018"/>
      <c r="G201" s="2018"/>
      <c r="H201" s="2018"/>
      <c r="I201" s="2101"/>
    </row>
    <row r="202" spans="2:9" ht="22.5" customHeight="1">
      <c r="B202" s="1992"/>
      <c r="C202" s="2019"/>
      <c r="D202" s="2020"/>
      <c r="E202" s="2020"/>
      <c r="F202" s="2020"/>
      <c r="G202" s="2020"/>
      <c r="H202" s="2020"/>
      <c r="I202" s="2102"/>
    </row>
    <row r="203" spans="2:9" ht="22.5" customHeight="1">
      <c r="B203" s="1980" t="s">
        <v>1652</v>
      </c>
      <c r="C203" s="2006" t="s">
        <v>2695</v>
      </c>
      <c r="D203" s="2016"/>
      <c r="E203" s="2016"/>
      <c r="F203" s="2016"/>
      <c r="G203" s="2016"/>
      <c r="H203" s="2016"/>
      <c r="I203" s="2100"/>
    </row>
    <row r="204" spans="2:9" ht="22.5" customHeight="1">
      <c r="B204" s="1980"/>
      <c r="C204" s="2017"/>
      <c r="D204" s="2018"/>
      <c r="E204" s="2018"/>
      <c r="F204" s="2018"/>
      <c r="G204" s="2018"/>
      <c r="H204" s="2018"/>
      <c r="I204" s="2101"/>
    </row>
    <row r="205" spans="2:9" ht="22.5" customHeight="1">
      <c r="B205" s="1980"/>
      <c r="C205" s="2017"/>
      <c r="D205" s="2018"/>
      <c r="E205" s="2018"/>
      <c r="F205" s="2018"/>
      <c r="G205" s="2018"/>
      <c r="H205" s="2018"/>
      <c r="I205" s="2101"/>
    </row>
    <row r="206" spans="2:9" ht="22.5" customHeight="1">
      <c r="B206" s="1980"/>
      <c r="C206" s="2017"/>
      <c r="D206" s="2018"/>
      <c r="E206" s="2018"/>
      <c r="F206" s="2018"/>
      <c r="G206" s="2018"/>
      <c r="H206" s="2018"/>
      <c r="I206" s="2101"/>
    </row>
    <row r="207" spans="2:9" ht="22.5" customHeight="1">
      <c r="B207" s="1980"/>
      <c r="C207" s="2017"/>
      <c r="D207" s="2018"/>
      <c r="E207" s="2018"/>
      <c r="F207" s="2018"/>
      <c r="G207" s="2018"/>
      <c r="H207" s="2018"/>
      <c r="I207" s="2101"/>
    </row>
    <row r="208" spans="2:9" ht="22.5" customHeight="1">
      <c r="B208" s="1980"/>
      <c r="C208" s="2017"/>
      <c r="D208" s="2018"/>
      <c r="E208" s="2018"/>
      <c r="F208" s="2018"/>
      <c r="G208" s="2018"/>
      <c r="H208" s="2018"/>
      <c r="I208" s="2101"/>
    </row>
    <row r="209" spans="2:9" ht="22.5" customHeight="1">
      <c r="B209" s="1980"/>
      <c r="C209" s="2017"/>
      <c r="D209" s="2018"/>
      <c r="E209" s="2018"/>
      <c r="F209" s="2018"/>
      <c r="G209" s="2018"/>
      <c r="H209" s="2018"/>
      <c r="I209" s="2101"/>
    </row>
    <row r="210" spans="2:9" ht="22.5" customHeight="1">
      <c r="B210" s="1980"/>
      <c r="C210" s="2017"/>
      <c r="D210" s="2018"/>
      <c r="E210" s="2018"/>
      <c r="F210" s="2018"/>
      <c r="G210" s="2018"/>
      <c r="H210" s="2018"/>
      <c r="I210" s="2101"/>
    </row>
    <row r="211" spans="2:9" ht="22.5" customHeight="1">
      <c r="B211" s="1980"/>
      <c r="C211" s="2017"/>
      <c r="D211" s="2018"/>
      <c r="E211" s="2018"/>
      <c r="F211" s="2018"/>
      <c r="G211" s="2018"/>
      <c r="H211" s="2018"/>
      <c r="I211" s="2101"/>
    </row>
    <row r="212" spans="2:9" ht="22.5" customHeight="1">
      <c r="B212" s="2000"/>
      <c r="C212" s="2019"/>
      <c r="D212" s="2020"/>
      <c r="E212" s="2020"/>
      <c r="F212" s="2020"/>
      <c r="G212" s="2020"/>
      <c r="H212" s="2020"/>
      <c r="I212" s="2102"/>
    </row>
    <row r="213" spans="2:9" ht="378.75" customHeight="1">
      <c r="B213" s="1980" t="s">
        <v>1693</v>
      </c>
      <c r="C213" s="2006" t="s">
        <v>2696</v>
      </c>
      <c r="D213" s="2016"/>
      <c r="E213" s="2016"/>
      <c r="F213" s="1664"/>
      <c r="G213" s="1664"/>
      <c r="H213" s="1664"/>
      <c r="I213" s="101"/>
    </row>
    <row r="214" spans="2:9" ht="215.25" customHeight="1">
      <c r="B214" s="1980"/>
      <c r="C214" s="2017"/>
      <c r="D214" s="2018"/>
      <c r="E214" s="2018"/>
      <c r="I214" s="1665"/>
    </row>
    <row r="215" spans="2:9" ht="179.25" customHeight="1">
      <c r="B215" s="1980"/>
      <c r="C215" s="2017"/>
      <c r="D215" s="2018"/>
      <c r="E215" s="2018"/>
      <c r="I215" s="1665"/>
    </row>
    <row r="216" spans="2:9" ht="125.25" customHeight="1">
      <c r="B216" s="1980"/>
      <c r="C216" s="2017"/>
      <c r="D216" s="2018"/>
      <c r="E216" s="2018"/>
      <c r="F216" s="1502"/>
      <c r="I216" s="1665"/>
    </row>
    <row r="217" spans="2:9" ht="22.5" customHeight="1">
      <c r="B217" s="1980"/>
      <c r="C217" s="2017"/>
      <c r="D217" s="2018"/>
      <c r="E217" s="2018"/>
      <c r="F217" s="1502"/>
      <c r="I217" s="1665"/>
    </row>
    <row r="218" spans="2:9" ht="22.5" customHeight="1">
      <c r="B218" s="1980"/>
      <c r="C218" s="2017"/>
      <c r="D218" s="2018"/>
      <c r="E218" s="2018"/>
      <c r="I218" s="1665"/>
    </row>
    <row r="219" spans="2:9" ht="22.5" customHeight="1">
      <c r="B219" s="1980"/>
      <c r="C219" s="2017"/>
      <c r="D219" s="2018"/>
      <c r="E219" s="2018"/>
      <c r="I219" s="1665"/>
    </row>
    <row r="220" spans="2:9" ht="22.5" customHeight="1">
      <c r="B220" s="1980"/>
      <c r="C220" s="2017"/>
      <c r="D220" s="2018"/>
      <c r="E220" s="2018"/>
      <c r="I220" s="1665"/>
    </row>
    <row r="221" spans="2:9" ht="22.5" customHeight="1">
      <c r="B221" s="1980"/>
      <c r="C221" s="2017"/>
      <c r="D221" s="2018"/>
      <c r="E221" s="2018"/>
      <c r="I221" s="1665"/>
    </row>
    <row r="222" spans="2:9" ht="196.5" customHeight="1">
      <c r="B222" s="1980"/>
      <c r="C222" s="2017"/>
      <c r="D222" s="2018"/>
      <c r="E222" s="2018"/>
      <c r="I222" s="1665"/>
    </row>
    <row r="223" spans="2:9" ht="22.5" customHeight="1">
      <c r="B223" s="1980"/>
      <c r="C223" s="2017"/>
      <c r="D223" s="2018"/>
      <c r="E223" s="2018"/>
      <c r="I223" s="1665"/>
    </row>
    <row r="224" spans="2:9" ht="22.5" customHeight="1">
      <c r="B224" s="2000"/>
      <c r="C224" s="2019"/>
      <c r="D224" s="2020"/>
      <c r="E224" s="2020"/>
      <c r="F224" s="1667"/>
      <c r="G224" s="1667"/>
      <c r="H224" s="1667"/>
      <c r="I224" s="1668"/>
    </row>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sheetData>
  <mergeCells count="54">
    <mergeCell ref="B194:B202"/>
    <mergeCell ref="C194:I202"/>
    <mergeCell ref="B203:B212"/>
    <mergeCell ref="C203:I212"/>
    <mergeCell ref="B213:B224"/>
    <mergeCell ref="C213:E224"/>
    <mergeCell ref="B176:B181"/>
    <mergeCell ref="C176:I181"/>
    <mergeCell ref="B182:B185"/>
    <mergeCell ref="C182:I185"/>
    <mergeCell ref="B186:B193"/>
    <mergeCell ref="C186:I193"/>
    <mergeCell ref="B146:B153"/>
    <mergeCell ref="B154:B163"/>
    <mergeCell ref="B165:B170"/>
    <mergeCell ref="C165:H170"/>
    <mergeCell ref="B171:B175"/>
    <mergeCell ref="C171:I175"/>
    <mergeCell ref="B113:B119"/>
    <mergeCell ref="B120:B125"/>
    <mergeCell ref="B126:B128"/>
    <mergeCell ref="B133:B135"/>
    <mergeCell ref="B136:B145"/>
    <mergeCell ref="B108:B112"/>
    <mergeCell ref="B74:B76"/>
    <mergeCell ref="B77:B83"/>
    <mergeCell ref="C77:I82"/>
    <mergeCell ref="B84:B90"/>
    <mergeCell ref="C84:I90"/>
    <mergeCell ref="C91:I91"/>
    <mergeCell ref="B92:B97"/>
    <mergeCell ref="C92:I97"/>
    <mergeCell ref="B98:B106"/>
    <mergeCell ref="C98:I106"/>
    <mergeCell ref="B107:I107"/>
    <mergeCell ref="B54:B60"/>
    <mergeCell ref="C54:I59"/>
    <mergeCell ref="B61:B66"/>
    <mergeCell ref="C61:I66"/>
    <mergeCell ref="B67:B73"/>
    <mergeCell ref="C67:I73"/>
    <mergeCell ref="F15:H15"/>
    <mergeCell ref="F17:I17"/>
    <mergeCell ref="B23:B24"/>
    <mergeCell ref="C23:C24"/>
    <mergeCell ref="D23:D24"/>
    <mergeCell ref="E23:E24"/>
    <mergeCell ref="B1:I1"/>
    <mergeCell ref="B7:E7"/>
    <mergeCell ref="F7:I7"/>
    <mergeCell ref="B11:B12"/>
    <mergeCell ref="C11:C12"/>
    <mergeCell ref="D11:D12"/>
    <mergeCell ref="E11:E12"/>
  </mergeCells>
  <pageMargins left="0.7" right="0.7" top="0.75" bottom="0.75" header="0" footer="0"/>
  <pageSetup paperSize="9" orientation="portrait"/>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E217-B9A2-4CE0-9524-768BB65B0349}">
  <sheetPr codeName="Hoja210">
    <tabColor rgb="FFFFFF00"/>
    <pageSetUpPr fitToPage="1"/>
  </sheetPr>
  <dimension ref="B1:I1087"/>
  <sheetViews>
    <sheetView showGridLines="0" topLeftCell="B1" workbookViewId="0">
      <selection activeCell="D42" sqref="D42"/>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2697</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2698</v>
      </c>
      <c r="D8" s="141" t="s">
        <v>1637</v>
      </c>
      <c r="E8" s="141" t="s">
        <v>1637</v>
      </c>
      <c r="F8" s="13" t="s">
        <v>1638</v>
      </c>
      <c r="G8" s="8"/>
      <c r="H8" s="9"/>
      <c r="I8" s="9"/>
    </row>
    <row r="9" spans="2:9" ht="14.25" customHeight="1">
      <c r="B9" s="6" t="s">
        <v>1639</v>
      </c>
      <c r="C9" s="137"/>
      <c r="D9" s="1683" t="s">
        <v>2650</v>
      </c>
      <c r="E9" s="1683" t="s">
        <v>2650</v>
      </c>
      <c r="F9" s="13" t="s">
        <v>1642</v>
      </c>
      <c r="G9" s="96">
        <v>0</v>
      </c>
      <c r="H9" s="96">
        <v>0</v>
      </c>
      <c r="I9" s="96">
        <v>0</v>
      </c>
    </row>
    <row r="10" spans="2:9" ht="14.25" customHeight="1">
      <c r="B10" s="10" t="s">
        <v>56</v>
      </c>
      <c r="C10" s="142"/>
      <c r="D10" s="142"/>
      <c r="E10" s="142"/>
      <c r="F10" s="13" t="s">
        <v>1643</v>
      </c>
      <c r="G10" s="1465">
        <v>0.4</v>
      </c>
      <c r="H10" s="1465">
        <v>0.5</v>
      </c>
      <c r="I10" s="1465">
        <v>0.36</v>
      </c>
    </row>
    <row r="11" spans="2:9" ht="14.25" customHeight="1">
      <c r="B11" s="1976" t="s">
        <v>1644</v>
      </c>
      <c r="C11" s="1977">
        <v>2085</v>
      </c>
      <c r="D11" s="1977">
        <v>3200</v>
      </c>
      <c r="E11" s="1977">
        <v>4623</v>
      </c>
      <c r="F11" s="6" t="s">
        <v>1645</v>
      </c>
      <c r="G11" s="1465">
        <v>0.5</v>
      </c>
      <c r="H11" s="1465">
        <v>0.4</v>
      </c>
      <c r="I11" s="1465">
        <v>0.4</v>
      </c>
    </row>
    <row r="12" spans="2:9" ht="14.25" customHeight="1">
      <c r="B12" s="1976"/>
      <c r="C12" s="1977"/>
      <c r="D12" s="1977"/>
      <c r="E12" s="1977"/>
      <c r="F12" s="6" t="s">
        <v>1646</v>
      </c>
      <c r="G12" s="691">
        <v>8.4</v>
      </c>
      <c r="H12" s="691">
        <v>8.4</v>
      </c>
      <c r="I12" s="691">
        <v>8.1999999999999993</v>
      </c>
    </row>
    <row r="13" spans="2:9" ht="14.25" customHeight="1">
      <c r="B13" s="6" t="s">
        <v>1647</v>
      </c>
      <c r="C13" s="8"/>
      <c r="D13" s="8"/>
      <c r="E13" s="8"/>
      <c r="F13" s="6" t="s">
        <v>1648</v>
      </c>
      <c r="G13" s="691">
        <v>61.4</v>
      </c>
      <c r="H13" s="691">
        <v>63.9</v>
      </c>
      <c r="I13" s="691">
        <v>66.7</v>
      </c>
    </row>
    <row r="14" spans="2:9" ht="14.25" customHeight="1">
      <c r="B14" s="7">
        <v>1</v>
      </c>
      <c r="C14" s="7">
        <v>4</v>
      </c>
      <c r="D14" s="7">
        <v>2</v>
      </c>
      <c r="E14" s="7">
        <v>4</v>
      </c>
      <c r="F14" s="6" t="s">
        <v>1649</v>
      </c>
      <c r="G14" s="138">
        <v>1.8500000000000001E-3</v>
      </c>
      <c r="H14" s="138">
        <v>2.0300000000000001E-3</v>
      </c>
      <c r="I14" s="138">
        <v>2.1900000000000001E-3</v>
      </c>
    </row>
    <row r="15" spans="2:9" ht="14.25" customHeight="1">
      <c r="B15" s="7">
        <v>2</v>
      </c>
      <c r="C15" s="7">
        <v>1</v>
      </c>
      <c r="D15" s="7">
        <v>2</v>
      </c>
      <c r="E15" s="7">
        <v>2</v>
      </c>
      <c r="F15" s="1990" t="s">
        <v>1650</v>
      </c>
      <c r="G15" s="1990"/>
      <c r="H15" s="1990"/>
      <c r="I15" s="12">
        <f>+G16+H16+I16</f>
        <v>7163</v>
      </c>
    </row>
    <row r="16" spans="2:9" ht="14.25" customHeight="1">
      <c r="B16" s="7">
        <v>3</v>
      </c>
      <c r="C16" s="7">
        <v>3</v>
      </c>
      <c r="D16" s="7">
        <v>3</v>
      </c>
      <c r="E16" s="7">
        <v>2</v>
      </c>
      <c r="F16" s="4" t="s">
        <v>1651</v>
      </c>
      <c r="G16" s="14">
        <v>7163</v>
      </c>
      <c r="H16" s="14"/>
      <c r="I16" s="11"/>
    </row>
    <row r="17" spans="2:9" ht="14.25" customHeight="1">
      <c r="B17" s="7">
        <v>4</v>
      </c>
      <c r="C17" s="7">
        <v>4</v>
      </c>
      <c r="D17" s="7">
        <v>4</v>
      </c>
      <c r="E17" s="7">
        <v>2</v>
      </c>
      <c r="F17" s="1975" t="s">
        <v>703</v>
      </c>
      <c r="G17" s="1975"/>
      <c r="H17" s="1975"/>
      <c r="I17" s="1975"/>
    </row>
    <row r="18" spans="2:9" ht="14.25" customHeight="1">
      <c r="B18" s="7">
        <v>5</v>
      </c>
      <c r="C18" s="7">
        <v>4</v>
      </c>
      <c r="D18" s="7">
        <v>4</v>
      </c>
      <c r="E18" s="7">
        <v>3</v>
      </c>
      <c r="F18" s="6" t="s">
        <v>1653</v>
      </c>
      <c r="G18" s="691" t="s">
        <v>2699</v>
      </c>
      <c r="H18" s="691" t="s">
        <v>2699</v>
      </c>
      <c r="I18" s="691" t="s">
        <v>2700</v>
      </c>
    </row>
    <row r="19" spans="2:9" ht="14.25" customHeight="1">
      <c r="B19" s="7">
        <v>6</v>
      </c>
      <c r="C19" s="7">
        <v>4</v>
      </c>
      <c r="D19" s="7">
        <v>3</v>
      </c>
      <c r="E19" s="7">
        <v>2</v>
      </c>
      <c r="F19" s="6" t="s">
        <v>1657</v>
      </c>
      <c r="G19" s="691">
        <v>12</v>
      </c>
      <c r="H19" s="691">
        <v>12</v>
      </c>
      <c r="I19" s="691">
        <v>12</v>
      </c>
    </row>
    <row r="20" spans="2:9" ht="14.25" customHeight="1">
      <c r="B20" s="7">
        <v>7</v>
      </c>
      <c r="C20" s="7">
        <v>3</v>
      </c>
      <c r="D20" s="7">
        <v>3</v>
      </c>
      <c r="E20" s="7">
        <v>3</v>
      </c>
      <c r="F20" s="6" t="s">
        <v>1658</v>
      </c>
      <c r="G20" s="691">
        <v>13</v>
      </c>
      <c r="H20" s="691">
        <v>13</v>
      </c>
      <c r="I20" s="691">
        <v>13</v>
      </c>
    </row>
    <row r="21" spans="2:9" ht="14.25" customHeight="1">
      <c r="B21" s="7">
        <v>8</v>
      </c>
      <c r="C21" s="7">
        <v>2</v>
      </c>
      <c r="D21" s="7">
        <v>3</v>
      </c>
      <c r="E21" s="7">
        <v>3</v>
      </c>
      <c r="F21" s="6" t="s">
        <v>1659</v>
      </c>
      <c r="G21" s="691">
        <v>17</v>
      </c>
      <c r="H21" s="691">
        <v>17</v>
      </c>
      <c r="I21" s="691">
        <v>17</v>
      </c>
    </row>
    <row r="22" spans="2:9" ht="14.25" customHeight="1">
      <c r="B22" s="7">
        <v>9</v>
      </c>
      <c r="C22" s="7">
        <v>2</v>
      </c>
      <c r="D22" s="7">
        <v>2</v>
      </c>
      <c r="E22" s="7">
        <v>3</v>
      </c>
      <c r="F22" s="6" t="s">
        <v>1660</v>
      </c>
      <c r="G22" s="691">
        <v>6.34</v>
      </c>
      <c r="H22" s="691">
        <v>6.4</v>
      </c>
      <c r="I22" s="691">
        <v>6.36</v>
      </c>
    </row>
    <row r="23" spans="2:9" ht="20.25" customHeight="1">
      <c r="B23" s="1976" t="s">
        <v>476</v>
      </c>
      <c r="C23" s="1991" t="s">
        <v>1865</v>
      </c>
      <c r="D23" s="1991" t="s">
        <v>1865</v>
      </c>
      <c r="E23" s="1991" t="s">
        <v>1865</v>
      </c>
      <c r="F23" s="13" t="s">
        <v>1662</v>
      </c>
      <c r="G23" s="691">
        <v>680</v>
      </c>
      <c r="H23" s="691">
        <v>690</v>
      </c>
      <c r="I23" s="691">
        <v>740</v>
      </c>
    </row>
    <row r="24" spans="2:9" ht="14.25" customHeight="1">
      <c r="B24" s="1976"/>
      <c r="C24" s="1991"/>
      <c r="D24" s="1991"/>
      <c r="E24" s="1991"/>
      <c r="F24" s="6" t="s">
        <v>1663</v>
      </c>
      <c r="G24" s="691">
        <v>3.59</v>
      </c>
      <c r="H24" s="691">
        <v>3.5</v>
      </c>
      <c r="I24" s="691">
        <v>3.71</v>
      </c>
    </row>
    <row r="25" spans="2:9" ht="27.75" customHeight="1">
      <c r="B25" s="7" t="s">
        <v>1664</v>
      </c>
      <c r="C25" s="823" t="s">
        <v>1665</v>
      </c>
      <c r="D25" s="823" t="s">
        <v>1665</v>
      </c>
      <c r="E25" s="823" t="s">
        <v>1665</v>
      </c>
      <c r="F25" s="6" t="s">
        <v>1666</v>
      </c>
      <c r="G25" s="691">
        <v>384</v>
      </c>
      <c r="H25" s="691">
        <v>390</v>
      </c>
      <c r="I25" s="691">
        <v>365</v>
      </c>
    </row>
    <row r="26" spans="2:9" ht="14.25" customHeight="1">
      <c r="B26" s="7"/>
      <c r="C26" s="824"/>
      <c r="D26" s="823"/>
      <c r="E26" s="7"/>
      <c r="F26" s="6" t="s">
        <v>1667</v>
      </c>
      <c r="G26" s="1466">
        <v>1052</v>
      </c>
      <c r="H26" s="1466">
        <v>1050</v>
      </c>
      <c r="I26" s="1466">
        <v>1043</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1674</v>
      </c>
      <c r="D29" s="206" t="s">
        <v>2652</v>
      </c>
      <c r="E29" s="206" t="s">
        <v>1674</v>
      </c>
      <c r="F29" s="4" t="s">
        <v>1676</v>
      </c>
      <c r="G29" s="7" t="s">
        <v>1677</v>
      </c>
      <c r="H29" s="7" t="s">
        <v>1677</v>
      </c>
      <c r="I29" s="7" t="s">
        <v>1677</v>
      </c>
    </row>
    <row r="30" spans="2:9" ht="14.25" customHeight="1">
      <c r="B30" s="15" t="s">
        <v>1679</v>
      </c>
      <c r="C30" s="11" t="s">
        <v>2183</v>
      </c>
      <c r="D30" s="11" t="s">
        <v>2653</v>
      </c>
      <c r="E30" s="11" t="s">
        <v>2601</v>
      </c>
      <c r="F30" s="4" t="s">
        <v>1682</v>
      </c>
      <c r="G30" s="7">
        <v>111</v>
      </c>
      <c r="H30" s="7">
        <v>111</v>
      </c>
      <c r="I30" s="7">
        <v>110</v>
      </c>
    </row>
    <row r="31" spans="2:9" ht="14.25" customHeight="1">
      <c r="B31" s="15" t="s">
        <v>1683</v>
      </c>
      <c r="C31" s="6"/>
      <c r="D31" s="100"/>
      <c r="E31" s="100"/>
      <c r="F31" s="4" t="s">
        <v>1684</v>
      </c>
      <c r="G31" s="7">
        <v>2632</v>
      </c>
      <c r="H31" s="7">
        <v>2600</v>
      </c>
      <c r="I31" s="7">
        <v>2600</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2.93</v>
      </c>
      <c r="H33" s="7">
        <v>2.9</v>
      </c>
      <c r="I33" s="7">
        <v>2</v>
      </c>
    </row>
    <row r="34" spans="2:9" ht="14.25" customHeight="1">
      <c r="B34" s="15"/>
      <c r="C34" s="6"/>
      <c r="D34" s="6"/>
      <c r="E34" s="6"/>
      <c r="F34" s="4" t="s">
        <v>1688</v>
      </c>
      <c r="G34" s="6"/>
      <c r="H34" s="6"/>
      <c r="I34" s="6"/>
    </row>
    <row r="35" spans="2:9" ht="14.25" customHeight="1">
      <c r="B35" s="15"/>
      <c r="C35" s="6"/>
      <c r="D35" s="6"/>
      <c r="E35" s="6"/>
      <c r="F35" s="4" t="s">
        <v>1676</v>
      </c>
      <c r="G35" s="7" t="s">
        <v>1689</v>
      </c>
      <c r="H35" s="7" t="s">
        <v>1689</v>
      </c>
      <c r="I35" s="7" t="s">
        <v>1689</v>
      </c>
    </row>
    <row r="36" spans="2:9" ht="14.25" customHeight="1">
      <c r="B36" s="15"/>
      <c r="C36" s="6"/>
      <c r="D36" s="6"/>
      <c r="E36" s="6"/>
      <c r="F36" s="4" t="s">
        <v>1682</v>
      </c>
      <c r="G36" s="7">
        <v>104</v>
      </c>
      <c r="H36" s="7">
        <v>105</v>
      </c>
      <c r="I36" s="7">
        <v>102</v>
      </c>
    </row>
    <row r="37" spans="2:9" ht="14.25" customHeight="1">
      <c r="B37" s="15" t="s">
        <v>1690</v>
      </c>
      <c r="C37" s="6"/>
      <c r="D37" s="6"/>
      <c r="E37" s="6"/>
      <c r="F37" s="4" t="s">
        <v>1684</v>
      </c>
      <c r="G37" s="7">
        <v>2619</v>
      </c>
      <c r="H37" s="7">
        <v>2615</v>
      </c>
      <c r="I37" s="7">
        <v>2600</v>
      </c>
    </row>
    <row r="38" spans="2:9" ht="14.25" customHeight="1">
      <c r="B38" s="6"/>
      <c r="C38" s="6"/>
      <c r="D38" s="6"/>
      <c r="E38" s="6"/>
      <c r="F38" s="4" t="s">
        <v>1685</v>
      </c>
      <c r="G38" s="7" t="s">
        <v>1952</v>
      </c>
      <c r="H38" s="7" t="s">
        <v>1952</v>
      </c>
      <c r="I38" s="7" t="s">
        <v>1952</v>
      </c>
    </row>
    <row r="39" spans="2:9" ht="14.25" customHeight="1">
      <c r="B39" s="6"/>
      <c r="C39" s="173"/>
      <c r="D39" s="173"/>
      <c r="E39" s="173"/>
      <c r="F39" s="4" t="s">
        <v>1692</v>
      </c>
      <c r="G39" s="6"/>
      <c r="H39" s="6"/>
      <c r="I39" s="6"/>
    </row>
    <row r="40" spans="2:9" ht="14.25" customHeight="1">
      <c r="B40" s="99" t="s">
        <v>1693</v>
      </c>
      <c r="C40" s="5"/>
      <c r="D40" s="5"/>
      <c r="E40" s="5"/>
      <c r="F40" s="954" t="s">
        <v>1676</v>
      </c>
      <c r="G40" s="7" t="s">
        <v>1694</v>
      </c>
      <c r="H40" s="7" t="s">
        <v>1694</v>
      </c>
      <c r="I40" s="7" t="s">
        <v>1694</v>
      </c>
    </row>
    <row r="41" spans="2:9" ht="14.25" customHeight="1">
      <c r="B41" s="102" t="s">
        <v>44</v>
      </c>
      <c r="C41" s="1676" t="s">
        <v>2627</v>
      </c>
      <c r="D41" s="1676" t="s">
        <v>2627</v>
      </c>
      <c r="E41" s="1676" t="s">
        <v>2627</v>
      </c>
      <c r="F41" s="954" t="s">
        <v>1676</v>
      </c>
      <c r="G41" s="7" t="s">
        <v>1678</v>
      </c>
      <c r="H41" s="7" t="s">
        <v>1678</v>
      </c>
      <c r="I41" s="7" t="s">
        <v>1678</v>
      </c>
    </row>
    <row r="42" spans="2:9" ht="14.25" customHeight="1">
      <c r="B42" s="102" t="s">
        <v>1698</v>
      </c>
      <c r="C42" s="1685" t="s">
        <v>2628</v>
      </c>
      <c r="D42" s="1685" t="s">
        <v>2628</v>
      </c>
      <c r="E42" s="1685" t="s">
        <v>2628</v>
      </c>
      <c r="F42" s="954" t="s">
        <v>1682</v>
      </c>
      <c r="G42" s="7">
        <v>47</v>
      </c>
      <c r="H42" s="7">
        <v>49</v>
      </c>
      <c r="I42" s="7">
        <v>46</v>
      </c>
    </row>
    <row r="43" spans="2:9" ht="14.25" customHeight="1">
      <c r="B43" s="102" t="s">
        <v>45</v>
      </c>
      <c r="C43" s="1084" t="s">
        <v>2629</v>
      </c>
      <c r="D43" s="1084" t="s">
        <v>2629</v>
      </c>
      <c r="E43" s="1084" t="s">
        <v>2629</v>
      </c>
      <c r="F43" s="954" t="s">
        <v>1682</v>
      </c>
      <c r="G43" s="7">
        <v>87</v>
      </c>
      <c r="H43" s="7">
        <v>88</v>
      </c>
      <c r="I43" s="7">
        <v>90</v>
      </c>
    </row>
    <row r="44" spans="2:9">
      <c r="B44" s="43" t="s">
        <v>1702</v>
      </c>
      <c r="C44" s="141"/>
      <c r="D44" s="141"/>
      <c r="E44" s="141"/>
      <c r="F44" s="954" t="s">
        <v>1704</v>
      </c>
      <c r="G44" s="7" t="s">
        <v>1705</v>
      </c>
      <c r="H44" s="7" t="s">
        <v>1705</v>
      </c>
      <c r="I44" s="7" t="s">
        <v>1705</v>
      </c>
    </row>
    <row r="45" spans="2:9" ht="14.25" customHeight="1">
      <c r="B45" s="956" t="s">
        <v>1706</v>
      </c>
      <c r="C45" s="1084"/>
      <c r="D45" s="1084"/>
      <c r="E45" s="1084"/>
      <c r="F45" s="142" t="s">
        <v>1708</v>
      </c>
      <c r="G45" s="6"/>
      <c r="H45" s="6"/>
      <c r="I45" s="6"/>
    </row>
    <row r="46" spans="2:9" ht="14.25" customHeight="1">
      <c r="B46" s="102" t="s">
        <v>1709</v>
      </c>
      <c r="C46" s="1084" t="s">
        <v>2701</v>
      </c>
      <c r="D46" s="1084" t="s">
        <v>2702</v>
      </c>
      <c r="E46" s="1084" t="s">
        <v>2703</v>
      </c>
      <c r="F46" s="954" t="s">
        <v>1710</v>
      </c>
      <c r="G46" s="59" t="s">
        <v>1869</v>
      </c>
      <c r="H46" s="59" t="s">
        <v>1869</v>
      </c>
      <c r="I46" s="59" t="s">
        <v>1869</v>
      </c>
    </row>
    <row r="47" spans="2:9" ht="14.25" customHeight="1">
      <c r="B47" s="102" t="s">
        <v>44</v>
      </c>
      <c r="C47" s="1573"/>
      <c r="D47" s="1586"/>
      <c r="E47" s="1586"/>
      <c r="F47" s="973" t="s">
        <v>1682</v>
      </c>
      <c r="G47" s="972"/>
      <c r="H47" s="972"/>
      <c r="I47" s="972"/>
    </row>
    <row r="48" spans="2:9" ht="14.25" customHeight="1">
      <c r="B48" s="102" t="s">
        <v>1698</v>
      </c>
      <c r="C48" s="7"/>
      <c r="D48" s="125"/>
      <c r="E48" s="125"/>
      <c r="F48" s="973" t="s">
        <v>1684</v>
      </c>
      <c r="G48" s="972"/>
      <c r="H48" s="972"/>
      <c r="I48" s="972"/>
    </row>
    <row r="49" spans="2:9" ht="14.25" customHeight="1">
      <c r="B49" s="102" t="s">
        <v>45</v>
      </c>
      <c r="C49" s="1588"/>
      <c r="D49" s="1580"/>
      <c r="E49" s="1580"/>
      <c r="F49" s="954" t="s">
        <v>1711</v>
      </c>
      <c r="G49" s="966">
        <v>30</v>
      </c>
      <c r="H49" s="966">
        <v>30</v>
      </c>
      <c r="I49" s="966">
        <v>26</v>
      </c>
    </row>
    <row r="50" spans="2:9" ht="14.25" customHeight="1">
      <c r="B50" s="102" t="s">
        <v>1702</v>
      </c>
      <c r="C50" s="1590"/>
      <c r="D50" s="7"/>
      <c r="E50" s="955"/>
      <c r="F50" s="954" t="s">
        <v>1712</v>
      </c>
      <c r="G50" s="7"/>
      <c r="H50" s="7">
        <v>30</v>
      </c>
      <c r="I50" s="7">
        <v>26</v>
      </c>
    </row>
    <row r="51" spans="2:9" ht="14.25" customHeight="1">
      <c r="B51" s="956" t="s">
        <v>1706</v>
      </c>
      <c r="C51" s="1677"/>
      <c r="D51" s="1678"/>
      <c r="E51" s="1459"/>
      <c r="F51" s="954" t="s">
        <v>1713</v>
      </c>
      <c r="G51" s="7">
        <v>17</v>
      </c>
      <c r="H51" s="7">
        <v>17</v>
      </c>
      <c r="I51" s="7">
        <v>17</v>
      </c>
    </row>
    <row r="52" spans="2:9" ht="14.25" customHeight="1">
      <c r="B52" s="6" t="s">
        <v>1709</v>
      </c>
      <c r="C52" s="1679"/>
      <c r="D52" s="1680"/>
      <c r="E52" s="1681"/>
      <c r="F52" s="1485" t="s">
        <v>1714</v>
      </c>
      <c r="G52" s="59">
        <v>5</v>
      </c>
      <c r="H52" s="59">
        <v>5</v>
      </c>
      <c r="I52" s="1620" t="s">
        <v>2704</v>
      </c>
    </row>
    <row r="53" spans="2:9" ht="14.25" customHeight="1">
      <c r="B53" s="136" t="s">
        <v>1715</v>
      </c>
      <c r="C53" s="1480"/>
      <c r="D53" s="1481"/>
      <c r="E53" s="1481"/>
      <c r="F53" s="1481"/>
      <c r="G53" s="1481"/>
      <c r="H53" s="1481"/>
      <c r="I53" s="1482"/>
    </row>
    <row r="54" spans="2:9" ht="17.25" customHeight="1">
      <c r="B54" s="1992" t="s">
        <v>1634</v>
      </c>
      <c r="C54" s="1690"/>
      <c r="D54" s="1691"/>
      <c r="E54" s="1691"/>
      <c r="F54" s="1691"/>
      <c r="G54" s="1691"/>
      <c r="H54" s="1691"/>
      <c r="I54" s="1692"/>
    </row>
    <row r="55" spans="2:9" ht="17.25" customHeight="1">
      <c r="B55" s="1992"/>
      <c r="C55" s="1502" t="s">
        <v>2705</v>
      </c>
      <c r="D55" s="1088"/>
      <c r="E55" s="1088"/>
      <c r="F55" s="1088"/>
      <c r="G55" s="1088"/>
      <c r="H55" s="1088"/>
      <c r="I55" s="1089"/>
    </row>
    <row r="56" spans="2:9" ht="17.25" customHeight="1">
      <c r="B56" s="1992"/>
      <c r="C56" s="1502" t="s">
        <v>2706</v>
      </c>
      <c r="D56" s="1088"/>
      <c r="E56" s="1088"/>
      <c r="F56" s="1088"/>
      <c r="G56" s="1088"/>
      <c r="H56" s="1088"/>
      <c r="I56" s="1089"/>
    </row>
    <row r="57" spans="2:9" ht="17.25" customHeight="1">
      <c r="B57" s="1992"/>
      <c r="C57" s="1558" t="s">
        <v>2707</v>
      </c>
      <c r="D57" s="1088"/>
      <c r="E57" s="1088"/>
      <c r="F57" s="1088"/>
      <c r="G57" s="1088"/>
      <c r="H57" s="1088"/>
      <c r="I57" s="1089"/>
    </row>
    <row r="58" spans="2:9" ht="14.25" customHeight="1">
      <c r="B58" s="1992"/>
      <c r="C58" s="1502" t="s">
        <v>2708</v>
      </c>
      <c r="D58" s="1088"/>
      <c r="E58" s="1088"/>
      <c r="F58" s="1088"/>
      <c r="G58" s="1088"/>
      <c r="H58" s="1088"/>
      <c r="I58" s="1089"/>
    </row>
    <row r="59" spans="2:9" ht="14.25" customHeight="1">
      <c r="B59" s="1992"/>
      <c r="C59" s="1496"/>
      <c r="D59" s="1088"/>
      <c r="E59" s="1088"/>
      <c r="F59" s="1088"/>
      <c r="G59" s="1088"/>
      <c r="H59" s="1088"/>
      <c r="I59" s="1089"/>
    </row>
    <row r="60" spans="2:9" ht="14.25" customHeight="1">
      <c r="B60" s="1993"/>
    </row>
    <row r="61" spans="2:9" ht="14.25" customHeight="1">
      <c r="B61" s="1993" t="s">
        <v>1717</v>
      </c>
      <c r="C61" s="1502" t="s">
        <v>2709</v>
      </c>
      <c r="D61" s="1109"/>
      <c r="E61" s="1109"/>
      <c r="F61" s="1109"/>
      <c r="G61" s="1109"/>
      <c r="H61" s="1109"/>
      <c r="I61" s="1110"/>
    </row>
    <row r="62" spans="2:9" ht="14.25" customHeight="1">
      <c r="B62" s="1980"/>
      <c r="C62" s="1502" t="s">
        <v>2710</v>
      </c>
      <c r="D62" s="1494"/>
      <c r="E62" s="1494"/>
      <c r="F62" s="1494"/>
      <c r="G62" s="1494"/>
      <c r="H62" s="1494"/>
      <c r="I62" s="1495"/>
    </row>
    <row r="63" spans="2:9" ht="14.25" customHeight="1">
      <c r="B63" s="1980"/>
      <c r="C63" s="1502" t="s">
        <v>2711</v>
      </c>
      <c r="D63" s="1494"/>
      <c r="E63" s="1494"/>
      <c r="F63" s="1494"/>
      <c r="G63" s="1494"/>
      <c r="H63" s="1494"/>
      <c r="I63" s="1495"/>
    </row>
    <row r="64" spans="2:9" ht="14.25" customHeight="1">
      <c r="B64" s="1980"/>
      <c r="C64" s="1502" t="s">
        <v>2712</v>
      </c>
      <c r="D64" s="1494"/>
      <c r="E64" s="1494"/>
      <c r="F64" s="1494"/>
      <c r="G64" s="1494"/>
      <c r="H64" s="1494"/>
      <c r="I64" s="1495"/>
    </row>
    <row r="65" spans="2:9" ht="14.25" customHeight="1">
      <c r="B65" s="1980"/>
      <c r="C65" s="1502" t="s">
        <v>2713</v>
      </c>
      <c r="D65" s="1494"/>
      <c r="E65" s="1494"/>
      <c r="F65" s="1494"/>
      <c r="G65" s="1494"/>
      <c r="H65" s="1494"/>
      <c r="I65" s="1495"/>
    </row>
    <row r="66" spans="2:9" ht="17.25" customHeight="1">
      <c r="B66" s="2000"/>
      <c r="C66" s="1502" t="s">
        <v>2714</v>
      </c>
      <c r="D66" s="1111"/>
      <c r="E66" s="1111"/>
      <c r="F66" s="1111"/>
      <c r="G66" s="1111"/>
      <c r="H66" s="1111"/>
      <c r="I66" s="1112"/>
    </row>
    <row r="67" spans="2:9" ht="17.25" customHeight="1">
      <c r="B67" s="2001" t="s">
        <v>1721</v>
      </c>
      <c r="C67" s="1693"/>
      <c r="D67" s="1504"/>
      <c r="E67" s="1504"/>
      <c r="F67" s="1504"/>
      <c r="G67" s="1504"/>
      <c r="H67" s="1504"/>
      <c r="I67" s="1694"/>
    </row>
    <row r="68" spans="2:9" ht="17.25" customHeight="1">
      <c r="B68" s="2001"/>
      <c r="C68" s="1502" t="s">
        <v>2715</v>
      </c>
      <c r="D68" s="1087"/>
      <c r="E68" s="1087"/>
      <c r="F68" s="1087"/>
      <c r="G68" s="1087"/>
      <c r="H68" s="1087"/>
      <c r="I68" s="1516"/>
    </row>
    <row r="69" spans="2:9" ht="17.25" customHeight="1">
      <c r="B69" s="2001"/>
      <c r="C69" s="1502" t="s">
        <v>2716</v>
      </c>
      <c r="D69" s="1087"/>
      <c r="E69" s="1087"/>
      <c r="F69" s="1087"/>
      <c r="G69" s="1087"/>
      <c r="H69" s="1087"/>
      <c r="I69" s="1516"/>
    </row>
    <row r="70" spans="2:9" ht="17.25" customHeight="1">
      <c r="B70" s="2001"/>
      <c r="C70" s="1502" t="s">
        <v>2717</v>
      </c>
      <c r="D70" s="1087"/>
      <c r="E70" s="1087"/>
      <c r="F70" s="1087"/>
      <c r="G70" s="1087"/>
      <c r="H70" s="1087"/>
      <c r="I70" s="1516"/>
    </row>
    <row r="71" spans="2:9" ht="17.25" customHeight="1">
      <c r="B71" s="2001"/>
      <c r="C71" s="1502" t="s">
        <v>2718</v>
      </c>
      <c r="D71" s="1087"/>
      <c r="E71" s="1087"/>
      <c r="F71" s="1087"/>
      <c r="G71" s="1087"/>
      <c r="H71" s="1087"/>
      <c r="I71" s="1516"/>
    </row>
    <row r="72" spans="2:9" ht="17.25" customHeight="1">
      <c r="B72" s="2001"/>
      <c r="C72" s="1695"/>
      <c r="D72" s="1087"/>
      <c r="E72" s="1087"/>
      <c r="F72" s="1087"/>
      <c r="G72" s="1087"/>
      <c r="H72" s="1087"/>
      <c r="I72" s="1516"/>
    </row>
    <row r="73" spans="2:9" ht="17.25" customHeight="1">
      <c r="B73" s="2002"/>
      <c r="C73" s="1696"/>
      <c r="D73" s="1697"/>
      <c r="E73" s="1697"/>
      <c r="F73" s="1697"/>
      <c r="G73" s="1697"/>
      <c r="H73" s="1697"/>
      <c r="I73" s="1521"/>
    </row>
    <row r="74" spans="2:9" ht="17.25" customHeight="1">
      <c r="B74" s="1980" t="s">
        <v>1725</v>
      </c>
      <c r="C74" s="1499"/>
      <c r="D74" s="1500"/>
      <c r="E74" s="1500"/>
      <c r="F74" s="1500"/>
      <c r="G74" s="204"/>
      <c r="H74" s="204"/>
      <c r="I74" s="803"/>
    </row>
    <row r="75" spans="2:9" ht="17.25" customHeight="1">
      <c r="B75" s="1980"/>
      <c r="C75" s="1092" t="s">
        <v>2719</v>
      </c>
      <c r="D75" s="204"/>
      <c r="E75" s="204"/>
      <c r="F75" s="204"/>
      <c r="G75" s="204"/>
      <c r="H75" s="204"/>
      <c r="I75" s="803"/>
    </row>
    <row r="76" spans="2:9" ht="17.25" customHeight="1">
      <c r="B76" s="1980"/>
      <c r="C76" s="121" t="s">
        <v>37</v>
      </c>
      <c r="D76" s="1518"/>
      <c r="E76" s="1518"/>
      <c r="F76" s="1518"/>
      <c r="G76" s="1518"/>
      <c r="H76" s="1518"/>
      <c r="I76" s="1519"/>
    </row>
    <row r="77" spans="2:9" ht="17.25" customHeight="1">
      <c r="B77" s="1992" t="s">
        <v>1635</v>
      </c>
      <c r="C77" s="1502" t="s">
        <v>2669</v>
      </c>
      <c r="D77" s="1698"/>
      <c r="E77" s="1698"/>
      <c r="F77" s="1698"/>
      <c r="G77" s="1698"/>
      <c r="H77" s="1698"/>
      <c r="I77" s="1699"/>
    </row>
    <row r="78" spans="2:9" ht="17.25" customHeight="1">
      <c r="B78" s="1992"/>
      <c r="C78" s="1502" t="s">
        <v>1779</v>
      </c>
      <c r="D78" s="1701"/>
      <c r="E78" s="1701"/>
      <c r="F78" s="1701"/>
      <c r="G78" s="1701"/>
      <c r="H78" s="1701"/>
      <c r="I78" s="1702"/>
    </row>
    <row r="79" spans="2:9" ht="17.25" customHeight="1">
      <c r="B79" s="1992"/>
      <c r="C79" s="1502" t="s">
        <v>2390</v>
      </c>
      <c r="D79" s="1701"/>
      <c r="E79" s="1701"/>
      <c r="F79" s="1701"/>
      <c r="G79" s="1701"/>
      <c r="H79" s="1701"/>
      <c r="I79" s="1702"/>
    </row>
    <row r="80" spans="2:9" ht="17.25" customHeight="1">
      <c r="B80" s="1992"/>
      <c r="C80" s="1502" t="s">
        <v>2720</v>
      </c>
      <c r="D80" s="1701"/>
      <c r="E80" s="1701"/>
      <c r="F80" s="1701"/>
      <c r="G80" s="1701"/>
      <c r="H80" s="1701"/>
      <c r="I80" s="1702"/>
    </row>
    <row r="81" spans="2:9" ht="17.25" customHeight="1">
      <c r="B81" s="1992"/>
      <c r="C81" s="1502" t="s">
        <v>2721</v>
      </c>
      <c r="D81" s="1701"/>
      <c r="E81" s="1701"/>
      <c r="F81" s="1701"/>
      <c r="G81" s="1701"/>
      <c r="H81" s="1701"/>
      <c r="I81" s="1702"/>
    </row>
    <row r="82" spans="2:9" ht="17.25" customHeight="1">
      <c r="B82" s="1992"/>
      <c r="C82" s="1502" t="s">
        <v>2465</v>
      </c>
      <c r="D82" s="1701"/>
      <c r="E82" s="1701"/>
      <c r="F82" s="1701"/>
      <c r="G82" s="1701"/>
      <c r="H82" s="1704"/>
      <c r="I82" s="1705"/>
    </row>
    <row r="83" spans="2:9" ht="17.25" customHeight="1">
      <c r="B83" s="1993"/>
      <c r="C83" s="1090"/>
      <c r="D83" s="1090"/>
      <c r="E83" s="1088"/>
      <c r="F83" s="1088"/>
      <c r="G83" s="1088"/>
      <c r="H83" s="1088"/>
      <c r="I83" s="1089"/>
    </row>
    <row r="84" spans="2:9" ht="17.25" customHeight="1">
      <c r="B84" s="1992" t="s">
        <v>1652</v>
      </c>
      <c r="C84" s="1502" t="s">
        <v>2722</v>
      </c>
      <c r="D84" s="1502" t="s">
        <v>2723</v>
      </c>
      <c r="E84" s="1698"/>
      <c r="F84" s="1698"/>
      <c r="G84" s="1698"/>
      <c r="H84" s="1698"/>
      <c r="I84" s="1699"/>
    </row>
    <row r="85" spans="2:9" ht="17.25" customHeight="1">
      <c r="B85" s="1992"/>
      <c r="C85" s="1502" t="s">
        <v>2724</v>
      </c>
      <c r="D85" s="1502" t="s">
        <v>2725</v>
      </c>
      <c r="E85" s="1701"/>
      <c r="F85" s="1701"/>
      <c r="G85" s="1701"/>
      <c r="H85" s="1701"/>
      <c r="I85" s="1702"/>
    </row>
    <row r="86" spans="2:9" ht="17.25" customHeight="1">
      <c r="B86" s="1992"/>
      <c r="C86" s="1502" t="s">
        <v>1980</v>
      </c>
      <c r="D86" s="1502" t="s">
        <v>2726</v>
      </c>
      <c r="E86" s="1701"/>
      <c r="F86" s="1701"/>
      <c r="G86" s="1701"/>
      <c r="H86" s="1701"/>
      <c r="I86" s="1702"/>
    </row>
    <row r="87" spans="2:9" ht="17.25" customHeight="1">
      <c r="B87" s="1992"/>
      <c r="C87" s="1502" t="s">
        <v>2727</v>
      </c>
      <c r="D87" s="1502" t="s">
        <v>2728</v>
      </c>
      <c r="E87" s="1701"/>
      <c r="F87" s="1701"/>
      <c r="G87" s="1701"/>
      <c r="H87" s="1701"/>
      <c r="I87" s="1702"/>
    </row>
    <row r="88" spans="2:9" ht="17.25" customHeight="1">
      <c r="B88" s="1992"/>
      <c r="C88" s="1502" t="s">
        <v>2729</v>
      </c>
      <c r="D88" s="1502" t="s">
        <v>2730</v>
      </c>
      <c r="E88" s="1701"/>
      <c r="F88" s="1701"/>
      <c r="G88" s="1701"/>
      <c r="H88" s="1701"/>
      <c r="I88" s="1702"/>
    </row>
    <row r="89" spans="2:9" ht="17.25" customHeight="1">
      <c r="B89" s="1992"/>
      <c r="C89" s="1502" t="s">
        <v>2731</v>
      </c>
      <c r="D89" s="1701"/>
      <c r="E89" s="1701"/>
      <c r="F89" s="1701"/>
      <c r="G89" s="1701"/>
      <c r="H89" s="1701"/>
      <c r="I89" s="1702"/>
    </row>
    <row r="90" spans="2:9" ht="17.25" customHeight="1">
      <c r="B90" s="1992"/>
      <c r="C90" s="1704"/>
      <c r="D90" s="1704"/>
      <c r="E90" s="1704"/>
      <c r="F90" s="1704"/>
      <c r="G90" s="1704"/>
      <c r="H90" s="1704"/>
      <c r="I90" s="1705"/>
    </row>
    <row r="91" spans="2:9" ht="17.25" customHeight="1">
      <c r="B91" s="1489" t="s">
        <v>1728</v>
      </c>
      <c r="C91" s="2014"/>
      <c r="D91" s="2014"/>
      <c r="E91" s="2014"/>
      <c r="F91" s="2014"/>
      <c r="G91" s="2014"/>
      <c r="H91" s="2014"/>
      <c r="I91" s="2015"/>
    </row>
    <row r="92" spans="2:9" ht="17.25" customHeight="1">
      <c r="B92" s="1993" t="s">
        <v>1669</v>
      </c>
      <c r="C92" s="1502" t="s">
        <v>2473</v>
      </c>
      <c r="D92" s="1502" t="s">
        <v>2539</v>
      </c>
      <c r="E92" s="1698"/>
      <c r="F92" s="1698"/>
      <c r="G92" s="1698"/>
      <c r="H92" s="1698"/>
      <c r="I92" s="1699"/>
    </row>
    <row r="93" spans="2:9" ht="17.25" customHeight="1">
      <c r="B93" s="1980"/>
      <c r="C93" s="1502" t="s">
        <v>2202</v>
      </c>
      <c r="D93" s="1502" t="s">
        <v>2732</v>
      </c>
      <c r="E93" s="1701"/>
      <c r="F93" s="1701"/>
      <c r="G93" s="1701"/>
      <c r="H93" s="1701"/>
      <c r="I93" s="1702"/>
    </row>
    <row r="94" spans="2:9" ht="17.25" customHeight="1">
      <c r="B94" s="1980"/>
      <c r="C94" s="1502" t="s">
        <v>2733</v>
      </c>
      <c r="D94" s="1502" t="s">
        <v>2681</v>
      </c>
      <c r="E94" s="1701"/>
      <c r="F94" s="1701"/>
      <c r="G94" s="1701"/>
      <c r="H94" s="1701"/>
      <c r="I94" s="1702"/>
    </row>
    <row r="95" spans="2:9" ht="17.25" customHeight="1">
      <c r="B95" s="1980"/>
      <c r="C95" s="1502" t="s">
        <v>2258</v>
      </c>
      <c r="D95" s="1701"/>
      <c r="E95" s="1701"/>
      <c r="F95" s="1701"/>
      <c r="G95" s="1701"/>
      <c r="H95" s="1701"/>
      <c r="I95" s="1702"/>
    </row>
    <row r="96" spans="2:9" ht="17.25" customHeight="1">
      <c r="B96" s="1980"/>
      <c r="C96" s="1502" t="s">
        <v>2344</v>
      </c>
      <c r="D96" s="1701"/>
      <c r="E96" s="1701"/>
      <c r="F96" s="1701"/>
      <c r="G96" s="1701"/>
      <c r="H96" s="1701"/>
      <c r="I96" s="1702"/>
    </row>
    <row r="97" spans="2:9" ht="17.25" customHeight="1">
      <c r="B97" s="2000"/>
      <c r="C97" s="1667"/>
      <c r="D97" s="1704"/>
      <c r="E97" s="1704"/>
      <c r="F97" s="1704"/>
      <c r="G97" s="1704"/>
      <c r="H97" s="1704"/>
      <c r="I97" s="1705"/>
    </row>
    <row r="98" spans="2:9" ht="17.25" customHeight="1">
      <c r="B98" s="1980" t="s">
        <v>1693</v>
      </c>
      <c r="D98" s="1698"/>
      <c r="E98" s="1698"/>
      <c r="F98" s="1698"/>
      <c r="G98" s="1698"/>
      <c r="H98" s="1698"/>
      <c r="I98" s="1699"/>
    </row>
    <row r="99" spans="2:9" ht="17.25" customHeight="1">
      <c r="B99" s="1980"/>
      <c r="C99" s="1502" t="s">
        <v>2682</v>
      </c>
      <c r="D99" s="1701"/>
      <c r="E99" s="1701"/>
      <c r="F99" s="1701"/>
      <c r="G99" s="1701"/>
      <c r="H99" s="1701"/>
      <c r="I99" s="1702"/>
    </row>
    <row r="100" spans="2:9" ht="17.25" customHeight="1">
      <c r="B100" s="1980"/>
      <c r="C100" s="1093" t="s">
        <v>2734</v>
      </c>
      <c r="D100" s="1701"/>
      <c r="E100" s="1701"/>
      <c r="F100" s="1701"/>
      <c r="G100" s="1701"/>
      <c r="H100" s="1701"/>
      <c r="I100" s="1702"/>
    </row>
    <row r="101" spans="2:9" ht="17.25" customHeight="1">
      <c r="B101" s="1980"/>
      <c r="C101" s="1093" t="s">
        <v>2735</v>
      </c>
      <c r="D101" s="1701"/>
      <c r="E101" s="1701"/>
      <c r="F101" s="1701"/>
      <c r="G101" s="1701"/>
      <c r="H101" s="1701"/>
      <c r="I101" s="1702"/>
    </row>
    <row r="102" spans="2:9" ht="17.25" customHeight="1">
      <c r="B102" s="1980"/>
      <c r="C102" s="1093" t="s">
        <v>2736</v>
      </c>
      <c r="D102" s="1701"/>
      <c r="E102" s="1701"/>
      <c r="F102" s="1701"/>
      <c r="G102" s="1701"/>
      <c r="H102" s="1701"/>
      <c r="I102" s="1702"/>
    </row>
    <row r="103" spans="2:9" ht="17.25" customHeight="1">
      <c r="B103" s="1980"/>
      <c r="C103" s="1502" t="s">
        <v>2737</v>
      </c>
      <c r="D103" s="1701"/>
      <c r="E103" s="1701"/>
      <c r="F103" s="1701"/>
      <c r="G103" s="1701"/>
      <c r="H103" s="1701"/>
      <c r="I103" s="1702"/>
    </row>
    <row r="104" spans="2:9" ht="17.25" customHeight="1">
      <c r="B104" s="1980"/>
      <c r="C104" s="1502" t="s">
        <v>2738</v>
      </c>
      <c r="D104" s="1701"/>
      <c r="E104" s="1701"/>
      <c r="F104" s="1701"/>
      <c r="G104" s="1701"/>
      <c r="H104" s="1701"/>
      <c r="I104" s="1702"/>
    </row>
    <row r="105" spans="2:9" ht="17.25" customHeight="1">
      <c r="B105" s="1980"/>
      <c r="C105" s="1700"/>
      <c r="D105" s="1701"/>
      <c r="E105" s="1701"/>
      <c r="F105" s="1701"/>
      <c r="G105" s="1701"/>
      <c r="H105" s="1701"/>
      <c r="I105" s="1702"/>
    </row>
    <row r="106" spans="2:9" ht="17.25" customHeight="1">
      <c r="B106" s="2000"/>
      <c r="C106" s="1703"/>
      <c r="D106" s="1704"/>
      <c r="E106" s="1704"/>
      <c r="F106" s="1704"/>
      <c r="G106" s="1704"/>
      <c r="H106" s="1704"/>
      <c r="I106" s="1705"/>
    </row>
    <row r="107" spans="2:9" ht="22.5" customHeight="1">
      <c r="B107" s="2003" t="s">
        <v>1738</v>
      </c>
      <c r="C107" s="2004"/>
      <c r="D107" s="2004"/>
      <c r="E107" s="2004"/>
      <c r="F107" s="2004"/>
      <c r="G107" s="2004"/>
      <c r="H107" s="2004"/>
      <c r="I107" s="2005"/>
    </row>
    <row r="108" spans="2:9" ht="17.25" customHeight="1">
      <c r="B108" s="1980" t="s">
        <v>1634</v>
      </c>
      <c r="C108" s="2006" t="s">
        <v>2739</v>
      </c>
      <c r="D108" s="2007"/>
      <c r="E108" s="2007"/>
      <c r="F108" s="2007"/>
      <c r="G108" s="2007"/>
      <c r="H108" s="2007"/>
      <c r="I108" s="1629"/>
    </row>
    <row r="109" spans="2:9" ht="43.5" customHeight="1">
      <c r="B109" s="1980"/>
      <c r="C109" s="2008"/>
      <c r="D109" s="2009"/>
      <c r="E109" s="2009"/>
      <c r="F109" s="2009"/>
      <c r="G109" s="2009"/>
      <c r="H109" s="2009"/>
      <c r="I109" s="1630"/>
    </row>
    <row r="110" spans="2:9" ht="109.5" customHeight="1">
      <c r="B110" s="1980"/>
      <c r="C110" s="2010"/>
      <c r="D110" s="2009"/>
      <c r="E110" s="2009"/>
      <c r="F110" s="2009"/>
      <c r="G110" s="2009"/>
      <c r="H110" s="2009"/>
      <c r="I110" s="1630"/>
    </row>
    <row r="111" spans="2:9" ht="17.25" customHeight="1">
      <c r="B111" s="1980"/>
      <c r="C111" s="2008"/>
      <c r="D111" s="2009"/>
      <c r="E111" s="2009"/>
      <c r="F111" s="2009"/>
      <c r="G111" s="2009"/>
      <c r="H111" s="2009"/>
      <c r="I111" s="1630"/>
    </row>
    <row r="112" spans="2:9" ht="17.25" customHeight="1">
      <c r="B112" s="2000"/>
      <c r="C112" s="2011"/>
      <c r="D112" s="2012"/>
      <c r="E112" s="2012"/>
      <c r="F112" s="2012"/>
      <c r="G112" s="2012"/>
      <c r="H112" s="2012"/>
      <c r="I112" s="1631"/>
    </row>
    <row r="113" spans="2:9" ht="17.25" customHeight="1">
      <c r="B113" s="1980" t="s">
        <v>1717</v>
      </c>
      <c r="C113" s="2006" t="s">
        <v>2740</v>
      </c>
      <c r="D113" s="2016"/>
      <c r="E113" s="2016"/>
      <c r="F113" s="2016"/>
      <c r="G113" s="2016"/>
      <c r="H113" s="2016"/>
      <c r="I113" s="2100"/>
    </row>
    <row r="114" spans="2:9" ht="17.25" customHeight="1">
      <c r="B114" s="1980"/>
      <c r="C114" s="2017"/>
      <c r="D114" s="2018"/>
      <c r="E114" s="2018"/>
      <c r="F114" s="2018"/>
      <c r="G114" s="2018"/>
      <c r="H114" s="2018"/>
      <c r="I114" s="2101"/>
    </row>
    <row r="115" spans="2:9" ht="17.25" customHeight="1">
      <c r="B115" s="1980"/>
      <c r="C115" s="2017"/>
      <c r="D115" s="2018"/>
      <c r="E115" s="2018"/>
      <c r="F115" s="2018"/>
      <c r="G115" s="2018"/>
      <c r="H115" s="2018"/>
      <c r="I115" s="2101"/>
    </row>
    <row r="116" spans="2:9" ht="17.25" customHeight="1">
      <c r="B116" s="1980"/>
      <c r="C116" s="2017"/>
      <c r="D116" s="2018"/>
      <c r="E116" s="2018"/>
      <c r="F116" s="2018"/>
      <c r="G116" s="2018"/>
      <c r="H116" s="2018"/>
      <c r="I116" s="2101"/>
    </row>
    <row r="117" spans="2:9" ht="17.25" customHeight="1">
      <c r="B117" s="1980"/>
      <c r="C117" s="2017"/>
      <c r="D117" s="2018"/>
      <c r="E117" s="2018"/>
      <c r="F117" s="2018"/>
      <c r="G117" s="2018"/>
      <c r="H117" s="2018"/>
      <c r="I117" s="2101"/>
    </row>
    <row r="118" spans="2:9" ht="17.25" customHeight="1">
      <c r="B118" s="1980"/>
      <c r="C118" s="2017"/>
      <c r="D118" s="2018"/>
      <c r="E118" s="2018"/>
      <c r="F118" s="2018"/>
      <c r="G118" s="2018"/>
      <c r="H118" s="2018"/>
      <c r="I118" s="2101"/>
    </row>
    <row r="119" spans="2:9" ht="17.25" customHeight="1">
      <c r="B119" s="2000"/>
      <c r="C119" s="2019"/>
      <c r="D119" s="2020"/>
      <c r="E119" s="2020"/>
      <c r="F119" s="2020"/>
      <c r="G119" s="2020"/>
      <c r="H119" s="2020"/>
      <c r="I119" s="2102"/>
    </row>
    <row r="120" spans="2:9" ht="17.25" customHeight="1">
      <c r="B120" s="2001" t="s">
        <v>1741</v>
      </c>
      <c r="C120" s="2006" t="s">
        <v>2741</v>
      </c>
      <c r="D120" s="2016"/>
      <c r="E120" s="2016"/>
      <c r="F120" s="2016"/>
      <c r="G120" s="2016"/>
      <c r="H120" s="2016"/>
      <c r="I120" s="1516"/>
    </row>
    <row r="121" spans="2:9" ht="17.25" customHeight="1">
      <c r="B121" s="2001"/>
      <c r="C121" s="2017"/>
      <c r="D121" s="2018"/>
      <c r="E121" s="2018"/>
      <c r="F121" s="2018"/>
      <c r="G121" s="2018"/>
      <c r="H121" s="2018"/>
      <c r="I121" s="1516"/>
    </row>
    <row r="122" spans="2:9" ht="17.25" customHeight="1">
      <c r="B122" s="2001"/>
      <c r="C122" s="2017"/>
      <c r="D122" s="2018"/>
      <c r="E122" s="2018"/>
      <c r="F122" s="2018"/>
      <c r="G122" s="2018"/>
      <c r="H122" s="2018"/>
      <c r="I122" s="1516"/>
    </row>
    <row r="123" spans="2:9" ht="17.25" customHeight="1">
      <c r="B123" s="2001"/>
      <c r="C123" s="2017"/>
      <c r="D123" s="2018"/>
      <c r="E123" s="2018"/>
      <c r="F123" s="2018"/>
      <c r="G123" s="2018"/>
      <c r="H123" s="2018"/>
      <c r="I123" s="1516"/>
    </row>
    <row r="124" spans="2:9" ht="17.25" customHeight="1">
      <c r="B124" s="2001"/>
      <c r="C124" s="2017"/>
      <c r="D124" s="2018"/>
      <c r="E124" s="2018"/>
      <c r="F124" s="2018"/>
      <c r="G124" s="2018"/>
      <c r="H124" s="2018"/>
      <c r="I124" s="1505"/>
    </row>
    <row r="125" spans="2:9" ht="17.25" customHeight="1">
      <c r="B125" s="2001"/>
      <c r="C125" s="2019"/>
      <c r="D125" s="2020"/>
      <c r="E125" s="2020"/>
      <c r="F125" s="2020"/>
      <c r="G125" s="2020"/>
      <c r="H125" s="2020"/>
      <c r="I125" s="1507"/>
    </row>
    <row r="126" spans="2:9" ht="17.25" customHeight="1">
      <c r="B126" s="1993" t="s">
        <v>1743</v>
      </c>
      <c r="C126" s="1614"/>
      <c r="D126" s="1610"/>
      <c r="E126" s="1610"/>
      <c r="F126" s="1610"/>
      <c r="G126" s="1610"/>
      <c r="H126" s="1610"/>
      <c r="I126" s="1629"/>
    </row>
    <row r="127" spans="2:9" ht="17.25" customHeight="1">
      <c r="B127" s="1980"/>
      <c r="C127" s="1502"/>
      <c r="D127" s="1502"/>
      <c r="E127" s="1502"/>
      <c r="F127" s="1502"/>
      <c r="G127" s="1502"/>
      <c r="H127" s="1502"/>
      <c r="I127" s="1630"/>
    </row>
    <row r="128" spans="2:9" ht="17.25" customHeight="1">
      <c r="B128" s="2000"/>
      <c r="C128" s="1612"/>
      <c r="D128" s="1503"/>
      <c r="E128" s="1503"/>
      <c r="F128" s="1503"/>
      <c r="G128" s="1503"/>
      <c r="H128" s="1503"/>
      <c r="I128" s="1631"/>
    </row>
    <row r="129" spans="2:9" ht="17.25" customHeight="1">
      <c r="B129" s="1489"/>
      <c r="C129" s="2006" t="s">
        <v>2742</v>
      </c>
      <c r="D129" s="2016"/>
      <c r="E129" s="2016"/>
      <c r="F129" s="2016"/>
      <c r="G129" s="2016"/>
      <c r="H129" s="2016"/>
      <c r="I129" s="2100"/>
    </row>
    <row r="130" spans="2:9" ht="17.25" customHeight="1">
      <c r="B130" s="1489"/>
      <c r="C130" s="2017"/>
      <c r="D130" s="2018"/>
      <c r="E130" s="2018"/>
      <c r="F130" s="2018"/>
      <c r="G130" s="2018"/>
      <c r="H130" s="2018"/>
      <c r="I130" s="2101"/>
    </row>
    <row r="131" spans="2:9" ht="17.25" customHeight="1">
      <c r="B131" s="1489"/>
      <c r="C131" s="2017"/>
      <c r="D131" s="2018"/>
      <c r="E131" s="2018"/>
      <c r="F131" s="2018"/>
      <c r="G131" s="2018"/>
      <c r="H131" s="2018"/>
      <c r="I131" s="2101"/>
    </row>
    <row r="132" spans="2:9" ht="17.25" customHeight="1">
      <c r="B132" s="1489"/>
      <c r="C132" s="2017"/>
      <c r="D132" s="2018"/>
      <c r="E132" s="2018"/>
      <c r="F132" s="2018"/>
      <c r="G132" s="2018"/>
      <c r="H132" s="2018"/>
      <c r="I132" s="2101"/>
    </row>
    <row r="133" spans="2:9" ht="17.25" customHeight="1">
      <c r="B133" s="1980" t="s">
        <v>1635</v>
      </c>
      <c r="C133" s="2136"/>
      <c r="D133" s="2018"/>
      <c r="E133" s="2018"/>
      <c r="F133" s="2018"/>
      <c r="G133" s="2018"/>
      <c r="H133" s="2018"/>
      <c r="I133" s="2101"/>
    </row>
    <row r="134" spans="2:9" ht="17.25" customHeight="1">
      <c r="B134" s="1980"/>
      <c r="C134" s="2017"/>
      <c r="D134" s="2018"/>
      <c r="E134" s="2018"/>
      <c r="F134" s="2018"/>
      <c r="G134" s="2018"/>
      <c r="H134" s="2018"/>
      <c r="I134" s="2101"/>
    </row>
    <row r="135" spans="2:9" ht="17.25" customHeight="1">
      <c r="B135" s="2000"/>
      <c r="C135" s="2019"/>
      <c r="D135" s="2020"/>
      <c r="E135" s="2020"/>
      <c r="F135" s="2020"/>
      <c r="G135" s="2020"/>
      <c r="H135" s="2020"/>
      <c r="I135" s="2102"/>
    </row>
    <row r="136" spans="2:9" ht="17.25" customHeight="1">
      <c r="B136" s="1980" t="s">
        <v>1652</v>
      </c>
      <c r="C136" s="2006" t="s">
        <v>2743</v>
      </c>
      <c r="D136" s="2007"/>
      <c r="E136" s="2007"/>
      <c r="F136" s="2007"/>
      <c r="G136" s="2007"/>
      <c r="H136" s="2007"/>
      <c r="I136" s="2078"/>
    </row>
    <row r="137" spans="2:9" ht="17.25" customHeight="1">
      <c r="B137" s="1980"/>
      <c r="C137" s="2008"/>
      <c r="D137" s="2009"/>
      <c r="E137" s="2009"/>
      <c r="F137" s="2009"/>
      <c r="G137" s="2009"/>
      <c r="H137" s="2009"/>
      <c r="I137" s="2079"/>
    </row>
    <row r="138" spans="2:9" ht="17.25" customHeight="1">
      <c r="B138" s="1980"/>
      <c r="C138" s="2008"/>
      <c r="D138" s="2009"/>
      <c r="E138" s="2009"/>
      <c r="F138" s="2009"/>
      <c r="G138" s="2009"/>
      <c r="H138" s="2009"/>
      <c r="I138" s="2079"/>
    </row>
    <row r="139" spans="2:9" ht="17.25" customHeight="1">
      <c r="B139" s="1980"/>
      <c r="C139" s="2008"/>
      <c r="D139" s="2009"/>
      <c r="E139" s="2009"/>
      <c r="F139" s="2009"/>
      <c r="G139" s="2009"/>
      <c r="H139" s="2009"/>
      <c r="I139" s="2079"/>
    </row>
    <row r="140" spans="2:9" ht="17.25" customHeight="1">
      <c r="B140" s="1980"/>
      <c r="C140" s="2008"/>
      <c r="D140" s="2009"/>
      <c r="E140" s="2009"/>
      <c r="F140" s="2009"/>
      <c r="G140" s="2009"/>
      <c r="H140" s="2009"/>
      <c r="I140" s="2079"/>
    </row>
    <row r="141" spans="2:9" ht="17.25" customHeight="1">
      <c r="B141" s="1980"/>
      <c r="C141" s="2008"/>
      <c r="D141" s="2009"/>
      <c r="E141" s="2009"/>
      <c r="F141" s="2009"/>
      <c r="G141" s="2009"/>
      <c r="H141" s="2009"/>
      <c r="I141" s="2079"/>
    </row>
    <row r="142" spans="2:9" ht="17.25" customHeight="1">
      <c r="B142" s="1980"/>
      <c r="C142" s="2008"/>
      <c r="D142" s="2009"/>
      <c r="E142" s="2009"/>
      <c r="F142" s="2009"/>
      <c r="G142" s="2009"/>
      <c r="H142" s="2009"/>
      <c r="I142" s="2079"/>
    </row>
    <row r="143" spans="2:9" ht="17.25" customHeight="1">
      <c r="B143" s="1980"/>
      <c r="C143" s="2008"/>
      <c r="D143" s="2009"/>
      <c r="E143" s="2009"/>
      <c r="F143" s="2009"/>
      <c r="G143" s="2009"/>
      <c r="H143" s="2009"/>
      <c r="I143" s="2079"/>
    </row>
    <row r="144" spans="2:9" ht="17.25" customHeight="1">
      <c r="B144" s="1980"/>
      <c r="C144" s="2008"/>
      <c r="D144" s="2009"/>
      <c r="E144" s="2009"/>
      <c r="F144" s="2009"/>
      <c r="G144" s="2009"/>
      <c r="H144" s="2009"/>
      <c r="I144" s="2079"/>
    </row>
    <row r="145" spans="2:9" ht="17.25" customHeight="1">
      <c r="B145" s="2000"/>
      <c r="C145" s="2011"/>
      <c r="D145" s="2012"/>
      <c r="E145" s="2012"/>
      <c r="F145" s="2012"/>
      <c r="G145" s="2012"/>
      <c r="H145" s="2012"/>
      <c r="I145" s="2080"/>
    </row>
    <row r="146" spans="2:9" ht="17.25" customHeight="1">
      <c r="B146" s="1980" t="s">
        <v>1669</v>
      </c>
      <c r="C146" s="2006" t="s">
        <v>2744</v>
      </c>
      <c r="D146" s="2007"/>
      <c r="E146" s="2007"/>
      <c r="F146" s="2007"/>
      <c r="G146" s="2007"/>
      <c r="H146" s="2007"/>
      <c r="I146" s="2078"/>
    </row>
    <row r="147" spans="2:9" ht="17.25" customHeight="1">
      <c r="B147" s="1980"/>
      <c r="C147" s="2008"/>
      <c r="D147" s="2009"/>
      <c r="E147" s="2009"/>
      <c r="F147" s="2009"/>
      <c r="G147" s="2009"/>
      <c r="H147" s="2009"/>
      <c r="I147" s="2079"/>
    </row>
    <row r="148" spans="2:9" ht="17.25" customHeight="1">
      <c r="B148" s="1980"/>
      <c r="C148" s="2008"/>
      <c r="D148" s="2009"/>
      <c r="E148" s="2009"/>
      <c r="F148" s="2009"/>
      <c r="G148" s="2009"/>
      <c r="H148" s="2009"/>
      <c r="I148" s="2079"/>
    </row>
    <row r="149" spans="2:9" ht="51.75" customHeight="1">
      <c r="B149" s="1980"/>
      <c r="C149" s="2008"/>
      <c r="D149" s="2009"/>
      <c r="E149" s="2009"/>
      <c r="F149" s="2009"/>
      <c r="G149" s="2009"/>
      <c r="H149" s="2009"/>
      <c r="I149" s="2079"/>
    </row>
    <row r="150" spans="2:9" ht="17.25" customHeight="1">
      <c r="B150" s="1980"/>
      <c r="C150" s="2008"/>
      <c r="D150" s="2009"/>
      <c r="E150" s="2009"/>
      <c r="F150" s="2009"/>
      <c r="G150" s="2009"/>
      <c r="H150" s="2009"/>
      <c r="I150" s="2079"/>
    </row>
    <row r="151" spans="2:9" ht="17.25" customHeight="1">
      <c r="B151" s="1980"/>
      <c r="C151" s="2008"/>
      <c r="D151" s="2009"/>
      <c r="E151" s="2009"/>
      <c r="F151" s="2009"/>
      <c r="G151" s="2009"/>
      <c r="H151" s="2009"/>
      <c r="I151" s="2079"/>
    </row>
    <row r="152" spans="2:9" ht="17.25" customHeight="1">
      <c r="B152" s="1980"/>
      <c r="C152" s="2008"/>
      <c r="D152" s="2009"/>
      <c r="E152" s="2009"/>
      <c r="F152" s="2009"/>
      <c r="G152" s="2009"/>
      <c r="H152" s="2009"/>
      <c r="I152" s="2079"/>
    </row>
    <row r="153" spans="2:9" ht="17.25" customHeight="1">
      <c r="B153" s="2000"/>
      <c r="C153" s="2011"/>
      <c r="D153" s="2012"/>
      <c r="E153" s="2012"/>
      <c r="F153" s="2012"/>
      <c r="G153" s="2012"/>
      <c r="H153" s="2012"/>
      <c r="I153" s="2080"/>
    </row>
    <row r="154" spans="2:9" ht="17.25" customHeight="1">
      <c r="B154" s="1980" t="s">
        <v>1693</v>
      </c>
      <c r="C154" s="2029" t="s">
        <v>2745</v>
      </c>
      <c r="D154" s="2030"/>
      <c r="E154" s="2030"/>
      <c r="F154" s="2030"/>
      <c r="G154" s="2030"/>
      <c r="H154" s="2030"/>
      <c r="I154" s="1644"/>
    </row>
    <row r="155" spans="2:9" ht="17.25" customHeight="1">
      <c r="B155" s="1980"/>
      <c r="C155" s="2031"/>
      <c r="D155" s="2032"/>
      <c r="E155" s="2032"/>
      <c r="F155" s="2032"/>
      <c r="G155" s="2032"/>
      <c r="H155" s="2032"/>
      <c r="I155" s="1645"/>
    </row>
    <row r="156" spans="2:9" ht="17.25" customHeight="1">
      <c r="B156" s="1980"/>
      <c r="C156" s="2031"/>
      <c r="D156" s="2032"/>
      <c r="E156" s="2032"/>
      <c r="F156" s="2032"/>
      <c r="G156" s="2032"/>
      <c r="H156" s="2032"/>
      <c r="I156" s="1645"/>
    </row>
    <row r="157" spans="2:9" ht="121.5" customHeight="1">
      <c r="B157" s="1980"/>
      <c r="C157" s="2031"/>
      <c r="D157" s="2032"/>
      <c r="E157" s="2032"/>
      <c r="F157" s="2032"/>
      <c r="G157" s="2032"/>
      <c r="H157" s="2032"/>
      <c r="I157" s="1645"/>
    </row>
    <row r="158" spans="2:9" ht="158.25" customHeight="1">
      <c r="B158" s="1980"/>
      <c r="C158" s="2031"/>
      <c r="D158" s="2032"/>
      <c r="E158" s="2032"/>
      <c r="F158" s="2032"/>
      <c r="G158" s="2032"/>
      <c r="H158" s="2032"/>
      <c r="I158" s="1645"/>
    </row>
    <row r="159" spans="2:9" ht="165" customHeight="1">
      <c r="B159" s="1980"/>
      <c r="C159" s="2031"/>
      <c r="D159" s="2032"/>
      <c r="E159" s="2138"/>
      <c r="F159" s="2032"/>
      <c r="G159" s="2032"/>
      <c r="H159" s="2032"/>
      <c r="I159" s="1645"/>
    </row>
    <row r="160" spans="2:9" ht="17.25" customHeight="1">
      <c r="B160" s="1980"/>
      <c r="C160" s="2031"/>
      <c r="D160" s="2138"/>
      <c r="E160" s="2032"/>
      <c r="F160" s="2032"/>
      <c r="G160" s="2032"/>
      <c r="H160" s="2032"/>
      <c r="I160" s="1645"/>
    </row>
    <row r="161" spans="2:9" ht="17.25" customHeight="1">
      <c r="B161" s="1980"/>
      <c r="C161" s="2031"/>
      <c r="D161" s="2032"/>
      <c r="E161" s="2032"/>
      <c r="F161" s="2032"/>
      <c r="G161" s="2032"/>
      <c r="H161" s="2032"/>
      <c r="I161" s="1645"/>
    </row>
    <row r="162" spans="2:9" ht="17.25" customHeight="1">
      <c r="B162" s="1980"/>
      <c r="C162" s="2031"/>
      <c r="D162" s="2032"/>
      <c r="E162" s="2032"/>
      <c r="F162" s="2032"/>
      <c r="G162" s="2032"/>
      <c r="H162" s="2032"/>
      <c r="I162" s="1645"/>
    </row>
    <row r="163" spans="2:9" s="120" customFormat="1" ht="17.25" customHeight="1">
      <c r="B163" s="2000"/>
      <c r="C163" s="2033"/>
      <c r="D163" s="2034"/>
      <c r="E163" s="2034"/>
      <c r="F163" s="2034"/>
      <c r="G163" s="2034"/>
      <c r="H163" s="2034"/>
      <c r="I163" s="1646"/>
    </row>
    <row r="164" spans="2:9" ht="19.5" customHeight="1">
      <c r="B164" s="871" t="s">
        <v>1749</v>
      </c>
      <c r="C164" s="820"/>
      <c r="D164" s="820"/>
      <c r="E164" s="820"/>
      <c r="F164" s="820"/>
      <c r="G164" s="821"/>
      <c r="H164" s="821"/>
      <c r="I164" s="822"/>
    </row>
    <row r="165" spans="2:9" ht="22.5" customHeight="1">
      <c r="B165" s="1993" t="s">
        <v>1634</v>
      </c>
      <c r="C165" s="2006" t="s">
        <v>2746</v>
      </c>
      <c r="D165" s="2016"/>
      <c r="E165" s="2016"/>
      <c r="F165" s="2016"/>
      <c r="G165" s="2016"/>
      <c r="H165" s="2016"/>
      <c r="I165" s="1629"/>
    </row>
    <row r="166" spans="2:9" ht="22.5" customHeight="1">
      <c r="B166" s="1980"/>
      <c r="C166" s="2017"/>
      <c r="D166" s="2018"/>
      <c r="E166" s="2018"/>
      <c r="F166" s="2018"/>
      <c r="G166" s="2018"/>
      <c r="H166" s="2018"/>
      <c r="I166" s="1630"/>
    </row>
    <row r="167" spans="2:9" ht="42.75" customHeight="1">
      <c r="B167" s="1980"/>
      <c r="C167" s="2017"/>
      <c r="D167" s="2018"/>
      <c r="E167" s="2018"/>
      <c r="F167" s="2018"/>
      <c r="G167" s="2018"/>
      <c r="H167" s="2018"/>
      <c r="I167" s="1630"/>
    </row>
    <row r="168" spans="2:9" ht="22.5" customHeight="1">
      <c r="B168" s="1980"/>
      <c r="C168" s="2017"/>
      <c r="D168" s="2018"/>
      <c r="E168" s="2018"/>
      <c r="F168" s="2018"/>
      <c r="G168" s="2018"/>
      <c r="H168" s="2018"/>
      <c r="I168" s="1630"/>
    </row>
    <row r="169" spans="2:9" ht="22.5" customHeight="1">
      <c r="B169" s="1980"/>
      <c r="C169" s="2017"/>
      <c r="D169" s="2018"/>
      <c r="E169" s="2018"/>
      <c r="F169" s="2018"/>
      <c r="G169" s="2018"/>
      <c r="H169" s="2018"/>
      <c r="I169" s="1630"/>
    </row>
    <row r="170" spans="2:9" ht="22.5" customHeight="1">
      <c r="B170" s="2000"/>
      <c r="C170" s="2019"/>
      <c r="D170" s="2020"/>
      <c r="E170" s="2020"/>
      <c r="F170" s="2020"/>
      <c r="G170" s="2020"/>
      <c r="H170" s="2020"/>
      <c r="I170" s="1631"/>
    </row>
    <row r="171" spans="2:9" ht="22.5" customHeight="1">
      <c r="B171" s="1993" t="s">
        <v>1717</v>
      </c>
      <c r="C171" s="2006" t="s">
        <v>2747</v>
      </c>
      <c r="D171" s="2007"/>
      <c r="E171" s="2007"/>
      <c r="F171" s="2007"/>
      <c r="G171" s="2007"/>
      <c r="H171" s="2007"/>
      <c r="I171" s="2078"/>
    </row>
    <row r="172" spans="2:9" ht="22.5" customHeight="1">
      <c r="B172" s="1980"/>
      <c r="C172" s="2008"/>
      <c r="D172" s="2009"/>
      <c r="E172" s="2009"/>
      <c r="F172" s="2009"/>
      <c r="G172" s="2009"/>
      <c r="H172" s="2009"/>
      <c r="I172" s="2079"/>
    </row>
    <row r="173" spans="2:9" ht="22.5" customHeight="1">
      <c r="B173" s="1980"/>
      <c r="C173" s="2008"/>
      <c r="D173" s="2009"/>
      <c r="E173" s="2009"/>
      <c r="F173" s="2009"/>
      <c r="G173" s="2009"/>
      <c r="H173" s="2009"/>
      <c r="I173" s="2079"/>
    </row>
    <row r="174" spans="2:9" ht="22.5" customHeight="1">
      <c r="B174" s="1980"/>
      <c r="C174" s="2008"/>
      <c r="D174" s="2009"/>
      <c r="E174" s="2009"/>
      <c r="F174" s="2009"/>
      <c r="G174" s="2009"/>
      <c r="H174" s="2009"/>
      <c r="I174" s="2079"/>
    </row>
    <row r="175" spans="2:9" ht="22.5" customHeight="1">
      <c r="B175" s="2000"/>
      <c r="C175" s="2011"/>
      <c r="D175" s="2012"/>
      <c r="E175" s="2012"/>
      <c r="F175" s="2012"/>
      <c r="G175" s="2012"/>
      <c r="H175" s="2012"/>
      <c r="I175" s="2080"/>
    </row>
    <row r="176" spans="2:9" ht="22.5" customHeight="1">
      <c r="B176" s="2056" t="s">
        <v>1721</v>
      </c>
      <c r="C176" s="2006" t="s">
        <v>2748</v>
      </c>
      <c r="D176" s="2007"/>
      <c r="E176" s="2007"/>
      <c r="F176" s="2007"/>
      <c r="G176" s="2007"/>
      <c r="H176" s="2007"/>
      <c r="I176" s="2007"/>
    </row>
    <row r="177" spans="2:9" ht="22.5" customHeight="1">
      <c r="B177" s="2001"/>
      <c r="C177" s="2008"/>
      <c r="D177" s="2009"/>
      <c r="E177" s="2009"/>
      <c r="F177" s="2009"/>
      <c r="G177" s="2009"/>
      <c r="H177" s="2009"/>
      <c r="I177" s="2009"/>
    </row>
    <row r="178" spans="2:9" ht="22.5" customHeight="1">
      <c r="B178" s="2001"/>
      <c r="C178" s="2008"/>
      <c r="D178" s="2009"/>
      <c r="E178" s="2009"/>
      <c r="F178" s="2009"/>
      <c r="G178" s="2009"/>
      <c r="H178" s="2009"/>
      <c r="I178" s="2009"/>
    </row>
    <row r="179" spans="2:9" ht="22.5" customHeight="1">
      <c r="B179" s="2001"/>
      <c r="C179" s="2008"/>
      <c r="D179" s="2009"/>
      <c r="E179" s="2009"/>
      <c r="F179" s="2009"/>
      <c r="G179" s="2009"/>
      <c r="H179" s="2009"/>
      <c r="I179" s="2009"/>
    </row>
    <row r="180" spans="2:9" ht="22.5" customHeight="1">
      <c r="B180" s="2001"/>
      <c r="C180" s="2008"/>
      <c r="D180" s="2009"/>
      <c r="E180" s="2009"/>
      <c r="F180" s="2009"/>
      <c r="G180" s="2009"/>
      <c r="H180" s="2009"/>
      <c r="I180" s="2009"/>
    </row>
    <row r="181" spans="2:9" ht="22.5" customHeight="1">
      <c r="B181" s="2001"/>
      <c r="C181" s="2011"/>
      <c r="D181" s="2012"/>
      <c r="E181" s="2012"/>
      <c r="F181" s="2012"/>
      <c r="G181" s="2012"/>
      <c r="H181" s="2012"/>
      <c r="I181" s="2012"/>
    </row>
    <row r="182" spans="2:9" ht="22.5" customHeight="1">
      <c r="B182" s="2045" t="s">
        <v>1743</v>
      </c>
      <c r="C182" s="2111" t="s">
        <v>2749</v>
      </c>
      <c r="D182" s="2126"/>
      <c r="E182" s="2126"/>
      <c r="F182" s="2126"/>
      <c r="G182" s="2126"/>
      <c r="H182" s="2126"/>
      <c r="I182" s="2127"/>
    </row>
    <row r="183" spans="2:9" ht="22.5" customHeight="1">
      <c r="B183" s="2044"/>
      <c r="C183" s="2021"/>
      <c r="D183" s="2128"/>
      <c r="E183" s="2128"/>
      <c r="F183" s="2128"/>
      <c r="G183" s="2128"/>
      <c r="H183" s="2128"/>
      <c r="I183" s="2129"/>
    </row>
    <row r="184" spans="2:9" ht="22.5" customHeight="1">
      <c r="B184" s="2045"/>
      <c r="C184" s="2021"/>
      <c r="D184" s="2128"/>
      <c r="E184" s="2128"/>
      <c r="F184" s="2128"/>
      <c r="G184" s="2128"/>
      <c r="H184" s="2128"/>
      <c r="I184" s="2129"/>
    </row>
    <row r="185" spans="2:9" ht="22.5" customHeight="1">
      <c r="B185" s="2046"/>
      <c r="C185" s="2130"/>
      <c r="D185" s="2131"/>
      <c r="E185" s="2131"/>
      <c r="F185" s="2131"/>
      <c r="G185" s="2131"/>
      <c r="H185" s="2131"/>
      <c r="I185" s="2132"/>
    </row>
    <row r="186" spans="2:9" ht="22.5" customHeight="1">
      <c r="B186" s="1980" t="s">
        <v>1635</v>
      </c>
      <c r="C186" s="2006" t="s">
        <v>2750</v>
      </c>
      <c r="D186" s="2016"/>
      <c r="E186" s="2016"/>
      <c r="F186" s="2016"/>
      <c r="G186" s="2016"/>
      <c r="H186" s="2016"/>
      <c r="I186" s="2100"/>
    </row>
    <row r="187" spans="2:9" ht="22.5" customHeight="1">
      <c r="B187" s="1980"/>
      <c r="C187" s="2017"/>
      <c r="D187" s="2018"/>
      <c r="E187" s="2018"/>
      <c r="F187" s="2018"/>
      <c r="G187" s="2018"/>
      <c r="H187" s="2018"/>
      <c r="I187" s="2101"/>
    </row>
    <row r="188" spans="2:9" ht="22.5" customHeight="1">
      <c r="B188" s="1980"/>
      <c r="C188" s="2017"/>
      <c r="D188" s="2018"/>
      <c r="E188" s="2018"/>
      <c r="F188" s="2018"/>
      <c r="G188" s="2018"/>
      <c r="H188" s="2018"/>
      <c r="I188" s="2101"/>
    </row>
    <row r="189" spans="2:9" ht="22.5" customHeight="1">
      <c r="B189" s="1980"/>
      <c r="C189" s="2017"/>
      <c r="D189" s="2018"/>
      <c r="E189" s="2018"/>
      <c r="F189" s="2018"/>
      <c r="G189" s="2018"/>
      <c r="H189" s="2018"/>
      <c r="I189" s="2101"/>
    </row>
    <row r="190" spans="2:9" ht="22.5" customHeight="1">
      <c r="B190" s="1980"/>
      <c r="C190" s="2017"/>
      <c r="D190" s="2018"/>
      <c r="E190" s="2018"/>
      <c r="F190" s="2018"/>
      <c r="G190" s="2018"/>
      <c r="H190" s="2018"/>
      <c r="I190" s="2101"/>
    </row>
    <row r="191" spans="2:9" ht="22.5" customHeight="1">
      <c r="B191" s="1980"/>
      <c r="C191" s="2017"/>
      <c r="D191" s="2018"/>
      <c r="E191" s="2018"/>
      <c r="F191" s="2018"/>
      <c r="G191" s="2018"/>
      <c r="H191" s="2018"/>
      <c r="I191" s="2101"/>
    </row>
    <row r="192" spans="2:9" ht="22.5" customHeight="1">
      <c r="B192" s="1980"/>
      <c r="C192" s="2017"/>
      <c r="D192" s="2018"/>
      <c r="E192" s="2018"/>
      <c r="F192" s="2018"/>
      <c r="G192" s="2018"/>
      <c r="H192" s="2018"/>
      <c r="I192" s="2101"/>
    </row>
    <row r="193" spans="2:9" ht="22.5" customHeight="1">
      <c r="B193" s="2000"/>
      <c r="C193" s="2019"/>
      <c r="D193" s="2020"/>
      <c r="E193" s="2020"/>
      <c r="F193" s="2020"/>
      <c r="G193" s="2020"/>
      <c r="H193" s="2020"/>
      <c r="I193" s="2102"/>
    </row>
    <row r="194" spans="2:9" ht="22.5" customHeight="1">
      <c r="B194" s="1992" t="s">
        <v>1669</v>
      </c>
      <c r="C194" s="2006" t="s">
        <v>2751</v>
      </c>
      <c r="D194" s="2016"/>
      <c r="E194" s="2016"/>
      <c r="F194" s="2016"/>
      <c r="G194" s="2016"/>
      <c r="H194" s="2016"/>
      <c r="I194" s="2100"/>
    </row>
    <row r="195" spans="2:9" ht="22.5" customHeight="1">
      <c r="B195" s="1992"/>
      <c r="C195" s="2017"/>
      <c r="D195" s="2018"/>
      <c r="E195" s="2018"/>
      <c r="F195" s="2018"/>
      <c r="G195" s="2018"/>
      <c r="H195" s="2018"/>
      <c r="I195" s="2101"/>
    </row>
    <row r="196" spans="2:9" ht="22.5" customHeight="1">
      <c r="B196" s="1992"/>
      <c r="C196" s="2017"/>
      <c r="D196" s="2018"/>
      <c r="E196" s="2018"/>
      <c r="F196" s="2018"/>
      <c r="G196" s="2018"/>
      <c r="H196" s="2018"/>
      <c r="I196" s="2101"/>
    </row>
    <row r="197" spans="2:9" ht="22.5" customHeight="1">
      <c r="B197" s="1992"/>
      <c r="C197" s="2017"/>
      <c r="D197" s="2018"/>
      <c r="E197" s="2018"/>
      <c r="F197" s="2018"/>
      <c r="G197" s="2018"/>
      <c r="H197" s="2018"/>
      <c r="I197" s="2101"/>
    </row>
    <row r="198" spans="2:9" ht="22.5" customHeight="1">
      <c r="B198" s="1992"/>
      <c r="C198" s="2017"/>
      <c r="D198" s="2018"/>
      <c r="E198" s="2018"/>
      <c r="F198" s="2018"/>
      <c r="G198" s="2018"/>
      <c r="H198" s="2018"/>
      <c r="I198" s="2101"/>
    </row>
    <row r="199" spans="2:9" ht="22.5" customHeight="1">
      <c r="B199" s="1992"/>
      <c r="C199" s="2017"/>
      <c r="D199" s="2018"/>
      <c r="E199" s="2018"/>
      <c r="F199" s="2018"/>
      <c r="G199" s="2018"/>
      <c r="H199" s="2018"/>
      <c r="I199" s="2101"/>
    </row>
    <row r="200" spans="2:9" ht="22.5" customHeight="1">
      <c r="B200" s="1992"/>
      <c r="C200" s="2017"/>
      <c r="D200" s="2018"/>
      <c r="E200" s="2018"/>
      <c r="F200" s="2018"/>
      <c r="G200" s="2018"/>
      <c r="H200" s="2018"/>
      <c r="I200" s="2101"/>
    </row>
    <row r="201" spans="2:9" ht="22.5" customHeight="1">
      <c r="B201" s="1992"/>
      <c r="C201" s="2017"/>
      <c r="D201" s="2018"/>
      <c r="E201" s="2018"/>
      <c r="F201" s="2018"/>
      <c r="G201" s="2018"/>
      <c r="H201" s="2018"/>
      <c r="I201" s="2101"/>
    </row>
    <row r="202" spans="2:9" ht="22.5" customHeight="1">
      <c r="B202" s="1992"/>
      <c r="C202" s="2019"/>
      <c r="D202" s="2020"/>
      <c r="E202" s="2020"/>
      <c r="F202" s="2020"/>
      <c r="G202" s="2020"/>
      <c r="H202" s="2020"/>
      <c r="I202" s="2102"/>
    </row>
    <row r="203" spans="2:9" ht="22.5" customHeight="1">
      <c r="B203" s="1980" t="s">
        <v>1652</v>
      </c>
      <c r="C203" s="2006" t="s">
        <v>2752</v>
      </c>
      <c r="D203" s="2016"/>
      <c r="E203" s="2016"/>
      <c r="F203" s="2016"/>
      <c r="G203" s="2016"/>
      <c r="H203" s="2016"/>
      <c r="I203" s="2100"/>
    </row>
    <row r="204" spans="2:9" ht="22.5" customHeight="1">
      <c r="B204" s="1980"/>
      <c r="C204" s="2017"/>
      <c r="D204" s="2018"/>
      <c r="E204" s="2018"/>
      <c r="F204" s="2018"/>
      <c r="G204" s="2018"/>
      <c r="H204" s="2018"/>
      <c r="I204" s="2101"/>
    </row>
    <row r="205" spans="2:9" ht="22.5" customHeight="1">
      <c r="B205" s="1980"/>
      <c r="C205" s="2017"/>
      <c r="D205" s="2018"/>
      <c r="E205" s="2018"/>
      <c r="F205" s="2018"/>
      <c r="G205" s="2018"/>
      <c r="H205" s="2018"/>
      <c r="I205" s="2101"/>
    </row>
    <row r="206" spans="2:9" ht="22.5" customHeight="1">
      <c r="B206" s="1980"/>
      <c r="C206" s="2017"/>
      <c r="D206" s="2018"/>
      <c r="E206" s="2018"/>
      <c r="F206" s="2018"/>
      <c r="G206" s="2018"/>
      <c r="H206" s="2018"/>
      <c r="I206" s="2101"/>
    </row>
    <row r="207" spans="2:9" ht="22.5" customHeight="1">
      <c r="B207" s="1980"/>
      <c r="C207" s="2017"/>
      <c r="D207" s="2018"/>
      <c r="E207" s="2018"/>
      <c r="F207" s="2018"/>
      <c r="G207" s="2018"/>
      <c r="H207" s="2018"/>
      <c r="I207" s="2101"/>
    </row>
    <row r="208" spans="2:9" ht="22.5" customHeight="1">
      <c r="B208" s="1980"/>
      <c r="C208" s="2017"/>
      <c r="D208" s="2018"/>
      <c r="E208" s="2018"/>
      <c r="F208" s="2018"/>
      <c r="G208" s="2018"/>
      <c r="H208" s="2018"/>
      <c r="I208" s="2101"/>
    </row>
    <row r="209" spans="2:9" ht="22.5" customHeight="1">
      <c r="B209" s="1980"/>
      <c r="C209" s="2017"/>
      <c r="D209" s="2018"/>
      <c r="E209" s="2018"/>
      <c r="F209" s="2018"/>
      <c r="G209" s="2018"/>
      <c r="H209" s="2018"/>
      <c r="I209" s="2101"/>
    </row>
    <row r="210" spans="2:9" ht="22.5" customHeight="1">
      <c r="B210" s="1980"/>
      <c r="C210" s="2017"/>
      <c r="D210" s="2018"/>
      <c r="E210" s="2018"/>
      <c r="F210" s="2018"/>
      <c r="G210" s="2018"/>
      <c r="H210" s="2018"/>
      <c r="I210" s="2101"/>
    </row>
    <row r="211" spans="2:9" ht="22.5" customHeight="1">
      <c r="B211" s="1980"/>
      <c r="C211" s="2017"/>
      <c r="D211" s="2018"/>
      <c r="E211" s="2018"/>
      <c r="F211" s="2018"/>
      <c r="G211" s="2018"/>
      <c r="H211" s="2018"/>
      <c r="I211" s="2101"/>
    </row>
    <row r="212" spans="2:9" ht="22.5" customHeight="1">
      <c r="B212" s="2000"/>
      <c r="C212" s="2019"/>
      <c r="D212" s="2020"/>
      <c r="E212" s="2020"/>
      <c r="F212" s="2020"/>
      <c r="G212" s="2020"/>
      <c r="H212" s="2020"/>
      <c r="I212" s="2102"/>
    </row>
    <row r="213" spans="2:9" ht="378.75" customHeight="1">
      <c r="B213" s="1980" t="s">
        <v>1693</v>
      </c>
      <c r="C213" s="2006" t="s">
        <v>2753</v>
      </c>
      <c r="D213" s="2016"/>
      <c r="E213" s="2016"/>
      <c r="F213" s="1664"/>
      <c r="G213" s="1664"/>
      <c r="H213" s="1664"/>
      <c r="I213" s="101"/>
    </row>
    <row r="214" spans="2:9" ht="215.25" customHeight="1">
      <c r="B214" s="1980"/>
      <c r="C214" s="2017"/>
      <c r="D214" s="2018"/>
      <c r="E214" s="2018"/>
      <c r="I214" s="1665"/>
    </row>
    <row r="215" spans="2:9" ht="179.25" customHeight="1">
      <c r="B215" s="1980"/>
      <c r="C215" s="2017"/>
      <c r="D215" s="2018"/>
      <c r="E215" s="2018"/>
      <c r="I215" s="1665"/>
    </row>
    <row r="216" spans="2:9" ht="125.25" customHeight="1">
      <c r="B216" s="1980"/>
      <c r="C216" s="2017"/>
      <c r="D216" s="2018"/>
      <c r="E216" s="2018"/>
      <c r="F216" s="1502"/>
      <c r="I216" s="1665"/>
    </row>
    <row r="217" spans="2:9" ht="22.5" customHeight="1">
      <c r="B217" s="1980"/>
      <c r="C217" s="2017"/>
      <c r="D217" s="2018"/>
      <c r="E217" s="2018"/>
      <c r="F217" s="1502"/>
      <c r="I217" s="1665"/>
    </row>
    <row r="218" spans="2:9" ht="22.5" customHeight="1">
      <c r="B218" s="1980"/>
      <c r="C218" s="2017"/>
      <c r="D218" s="2018"/>
      <c r="E218" s="2018"/>
      <c r="I218" s="1665"/>
    </row>
    <row r="219" spans="2:9" ht="22.5" customHeight="1">
      <c r="B219" s="1980"/>
      <c r="C219" s="2017"/>
      <c r="D219" s="2018"/>
      <c r="E219" s="2018"/>
      <c r="I219" s="1665"/>
    </row>
    <row r="220" spans="2:9" ht="22.5" customHeight="1">
      <c r="B220" s="1980"/>
      <c r="C220" s="2017"/>
      <c r="D220" s="2018"/>
      <c r="E220" s="2018"/>
      <c r="I220" s="1665"/>
    </row>
    <row r="221" spans="2:9" ht="22.5" customHeight="1">
      <c r="B221" s="1980"/>
      <c r="C221" s="2017"/>
      <c r="D221" s="2018"/>
      <c r="E221" s="2018"/>
      <c r="I221" s="1665"/>
    </row>
    <row r="222" spans="2:9" ht="196.5" customHeight="1">
      <c r="B222" s="1980"/>
      <c r="C222" s="2017"/>
      <c r="D222" s="2018"/>
      <c r="E222" s="2018"/>
      <c r="I222" s="1665"/>
    </row>
    <row r="223" spans="2:9" ht="22.5" customHeight="1">
      <c r="B223" s="1980"/>
      <c r="C223" s="2017"/>
      <c r="D223" s="2018"/>
      <c r="E223" s="2018"/>
      <c r="I223" s="1665"/>
    </row>
    <row r="224" spans="2:9" ht="22.5" customHeight="1">
      <c r="B224" s="2000"/>
      <c r="C224" s="2019"/>
      <c r="D224" s="2020"/>
      <c r="E224" s="2020"/>
      <c r="F224" s="1667"/>
      <c r="G224" s="1667"/>
      <c r="H224" s="1667"/>
      <c r="I224" s="1668"/>
    </row>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sheetData>
  <mergeCells count="54">
    <mergeCell ref="B203:B212"/>
    <mergeCell ref="C203:I212"/>
    <mergeCell ref="B176:B181"/>
    <mergeCell ref="C176:I181"/>
    <mergeCell ref="B213:B224"/>
    <mergeCell ref="C213:E224"/>
    <mergeCell ref="B182:B185"/>
    <mergeCell ref="C182:I185"/>
    <mergeCell ref="B186:B193"/>
    <mergeCell ref="C186:I193"/>
    <mergeCell ref="B194:B202"/>
    <mergeCell ref="C194:I202"/>
    <mergeCell ref="C165:H170"/>
    <mergeCell ref="B171:B175"/>
    <mergeCell ref="C171:I175"/>
    <mergeCell ref="C154:H163"/>
    <mergeCell ref="B154:B163"/>
    <mergeCell ref="B165:B170"/>
    <mergeCell ref="B146:B153"/>
    <mergeCell ref="C113:I119"/>
    <mergeCell ref="C120:H125"/>
    <mergeCell ref="C129:I135"/>
    <mergeCell ref="C136:I145"/>
    <mergeCell ref="C146:I153"/>
    <mergeCell ref="B113:B119"/>
    <mergeCell ref="B120:B125"/>
    <mergeCell ref="B126:B128"/>
    <mergeCell ref="B133:B135"/>
    <mergeCell ref="B136:B145"/>
    <mergeCell ref="B74:B76"/>
    <mergeCell ref="B77:B83"/>
    <mergeCell ref="B84:B90"/>
    <mergeCell ref="C91:I91"/>
    <mergeCell ref="C108:H112"/>
    <mergeCell ref="B92:B97"/>
    <mergeCell ref="B98:B106"/>
    <mergeCell ref="B107:I107"/>
    <mergeCell ref="B108:B112"/>
    <mergeCell ref="B54:B60"/>
    <mergeCell ref="B61:B66"/>
    <mergeCell ref="B67:B73"/>
    <mergeCell ref="F15:H15"/>
    <mergeCell ref="F17:I17"/>
    <mergeCell ref="B23:B24"/>
    <mergeCell ref="C23:C24"/>
    <mergeCell ref="D23:D24"/>
    <mergeCell ref="E23:E24"/>
    <mergeCell ref="B1:I1"/>
    <mergeCell ref="B7:E7"/>
    <mergeCell ref="F7:I7"/>
    <mergeCell ref="B11:B12"/>
    <mergeCell ref="C11:C12"/>
    <mergeCell ref="D11:D12"/>
    <mergeCell ref="E11:E12"/>
  </mergeCells>
  <pageMargins left="0.7" right="0.7" top="0.75" bottom="0.75" header="0" footer="0"/>
  <pageSetup paperSize="9" orientation="portrait"/>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1862A-A742-482A-A59C-9242C57E9C8E}">
  <sheetPr codeName="Hoja211">
    <tabColor rgb="FFFFFF00"/>
    <pageSetUpPr fitToPage="1"/>
  </sheetPr>
  <dimension ref="B1:I1087"/>
  <sheetViews>
    <sheetView showGridLines="0" workbookViewId="0">
      <selection activeCell="C54" sqref="C54:I60"/>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2754</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1637</v>
      </c>
      <c r="D8" s="141" t="s">
        <v>1637</v>
      </c>
      <c r="E8" s="141" t="s">
        <v>1637</v>
      </c>
      <c r="F8" s="13" t="s">
        <v>1638</v>
      </c>
      <c r="G8" s="8"/>
      <c r="H8" s="9"/>
      <c r="I8" s="9"/>
    </row>
    <row r="9" spans="2:9" ht="14.25" customHeight="1">
      <c r="B9" s="6" t="s">
        <v>1639</v>
      </c>
      <c r="C9" s="1683" t="s">
        <v>2650</v>
      </c>
      <c r="D9" s="1683" t="s">
        <v>2650</v>
      </c>
      <c r="E9" s="1683" t="s">
        <v>2650</v>
      </c>
      <c r="F9" s="13" t="s">
        <v>1642</v>
      </c>
      <c r="G9" s="96">
        <v>0</v>
      </c>
      <c r="H9" s="96">
        <v>0</v>
      </c>
      <c r="I9" s="96">
        <v>0</v>
      </c>
    </row>
    <row r="10" spans="2:9" ht="14.25" customHeight="1">
      <c r="B10" s="10" t="s">
        <v>56</v>
      </c>
      <c r="C10" s="142"/>
      <c r="D10" s="142"/>
      <c r="E10" s="142"/>
      <c r="F10" s="13" t="s">
        <v>1643</v>
      </c>
      <c r="G10" s="1465">
        <v>0.4</v>
      </c>
      <c r="H10" s="1465">
        <v>0.4</v>
      </c>
      <c r="I10" s="1465">
        <v>0.46</v>
      </c>
    </row>
    <row r="11" spans="2:9" ht="14.25" customHeight="1">
      <c r="B11" s="1976" t="s">
        <v>1644</v>
      </c>
      <c r="C11" s="1977">
        <v>500</v>
      </c>
      <c r="D11" s="1977">
        <v>2010</v>
      </c>
      <c r="E11" s="1977">
        <v>3822</v>
      </c>
      <c r="F11" s="6" t="s">
        <v>1645</v>
      </c>
      <c r="G11" s="1465">
        <v>0.44</v>
      </c>
      <c r="H11" s="1465">
        <v>0.3</v>
      </c>
      <c r="I11" s="1465">
        <v>0.4</v>
      </c>
    </row>
    <row r="12" spans="2:9" ht="14.25" customHeight="1">
      <c r="B12" s="1976"/>
      <c r="C12" s="1977"/>
      <c r="D12" s="1977"/>
      <c r="E12" s="1977"/>
      <c r="F12" s="6" t="s">
        <v>1646</v>
      </c>
      <c r="G12" s="691">
        <v>8.3000000000000007</v>
      </c>
      <c r="H12" s="691">
        <v>8.1999999999999993</v>
      </c>
      <c r="I12" s="691">
        <v>8.3000000000000007</v>
      </c>
    </row>
    <row r="13" spans="2:9" ht="14.25" customHeight="1">
      <c r="B13" s="6" t="s">
        <v>1647</v>
      </c>
      <c r="C13" s="8"/>
      <c r="D13" s="8"/>
      <c r="E13" s="8"/>
      <c r="F13" s="6" t="s">
        <v>1648</v>
      </c>
      <c r="G13" s="691">
        <v>62.2</v>
      </c>
      <c r="H13" s="691">
        <v>64.400000000000006</v>
      </c>
      <c r="I13" s="691">
        <v>64.3</v>
      </c>
    </row>
    <row r="14" spans="2:9" ht="14.25" customHeight="1">
      <c r="B14" s="7">
        <v>1</v>
      </c>
      <c r="C14" s="7">
        <v>3</v>
      </c>
      <c r="D14" s="7">
        <v>4</v>
      </c>
      <c r="E14" s="7">
        <v>4</v>
      </c>
      <c r="F14" s="6" t="s">
        <v>1649</v>
      </c>
      <c r="G14" s="138">
        <v>1.8500000000000001E-3</v>
      </c>
      <c r="H14" s="138">
        <v>2.0799999999999998E-3</v>
      </c>
      <c r="I14" s="138">
        <v>1.98E-3</v>
      </c>
    </row>
    <row r="15" spans="2:9" ht="14.25" customHeight="1">
      <c r="B15" s="7">
        <v>2</v>
      </c>
      <c r="C15" s="7">
        <v>1</v>
      </c>
      <c r="D15" s="7">
        <v>2</v>
      </c>
      <c r="E15" s="7">
        <v>1</v>
      </c>
      <c r="F15" s="1990" t="s">
        <v>1650</v>
      </c>
      <c r="G15" s="1990"/>
      <c r="H15" s="1990"/>
      <c r="I15" s="12">
        <f>+G16+H16+I16</f>
        <v>7560</v>
      </c>
    </row>
    <row r="16" spans="2:9" ht="14.25" customHeight="1">
      <c r="B16" s="7">
        <v>3</v>
      </c>
      <c r="C16" s="7">
        <v>2</v>
      </c>
      <c r="D16" s="7">
        <v>2</v>
      </c>
      <c r="E16" s="7">
        <v>4</v>
      </c>
      <c r="F16" s="4" t="s">
        <v>1651</v>
      </c>
      <c r="G16" s="14">
        <v>7560</v>
      </c>
      <c r="H16" s="14"/>
      <c r="I16" s="11"/>
    </row>
    <row r="17" spans="2:9" ht="14.25" customHeight="1">
      <c r="B17" s="7">
        <v>4</v>
      </c>
      <c r="C17" s="7">
        <v>2</v>
      </c>
      <c r="D17" s="7">
        <v>3</v>
      </c>
      <c r="E17" s="7">
        <v>4</v>
      </c>
      <c r="F17" s="1975" t="s">
        <v>703</v>
      </c>
      <c r="G17" s="1975"/>
      <c r="H17" s="1975"/>
      <c r="I17" s="1975"/>
    </row>
    <row r="18" spans="2:9" ht="14.25" customHeight="1">
      <c r="B18" s="7">
        <v>5</v>
      </c>
      <c r="C18" s="7">
        <v>2</v>
      </c>
      <c r="D18" s="7">
        <v>2</v>
      </c>
      <c r="E18" s="7">
        <v>4</v>
      </c>
      <c r="F18" s="6" t="s">
        <v>1653</v>
      </c>
      <c r="G18" s="691" t="s">
        <v>2755</v>
      </c>
      <c r="H18" s="691" t="s">
        <v>2756</v>
      </c>
      <c r="I18" s="691" t="s">
        <v>1655</v>
      </c>
    </row>
    <row r="19" spans="2:9" ht="14.25" customHeight="1">
      <c r="B19" s="7">
        <v>6</v>
      </c>
      <c r="C19" s="7">
        <v>2</v>
      </c>
      <c r="D19" s="7">
        <v>3</v>
      </c>
      <c r="E19" s="7">
        <v>4</v>
      </c>
      <c r="F19" s="6" t="s">
        <v>1657</v>
      </c>
      <c r="G19" s="691">
        <v>11</v>
      </c>
      <c r="H19" s="691">
        <v>12</v>
      </c>
      <c r="I19" s="691">
        <v>12</v>
      </c>
    </row>
    <row r="20" spans="2:9" ht="14.25" customHeight="1">
      <c r="B20" s="7">
        <v>7</v>
      </c>
      <c r="C20" s="7">
        <v>3</v>
      </c>
      <c r="D20" s="7">
        <v>2</v>
      </c>
      <c r="E20" s="7">
        <v>4</v>
      </c>
      <c r="F20" s="6" t="s">
        <v>1658</v>
      </c>
      <c r="G20" s="691">
        <v>12</v>
      </c>
      <c r="H20" s="691">
        <v>13</v>
      </c>
      <c r="I20" s="691">
        <v>13</v>
      </c>
    </row>
    <row r="21" spans="2:9" ht="14.25" customHeight="1">
      <c r="B21" s="7">
        <v>8</v>
      </c>
      <c r="C21" s="7">
        <v>3</v>
      </c>
      <c r="D21" s="7">
        <v>3</v>
      </c>
      <c r="E21" s="7">
        <v>4</v>
      </c>
      <c r="F21" s="6" t="s">
        <v>1659</v>
      </c>
      <c r="G21" s="691">
        <v>15</v>
      </c>
      <c r="H21" s="691">
        <v>17</v>
      </c>
      <c r="I21" s="691">
        <v>17</v>
      </c>
    </row>
    <row r="22" spans="2:9" ht="14.25" customHeight="1">
      <c r="B22" s="7">
        <v>9</v>
      </c>
      <c r="C22" s="7">
        <v>2</v>
      </c>
      <c r="D22" s="7">
        <v>4</v>
      </c>
      <c r="E22" s="7">
        <v>4</v>
      </c>
      <c r="F22" s="6" t="s">
        <v>1660</v>
      </c>
      <c r="G22" s="691">
        <v>6.22</v>
      </c>
      <c r="H22" s="691">
        <v>6.2</v>
      </c>
      <c r="I22" s="691">
        <v>5.85</v>
      </c>
    </row>
    <row r="23" spans="2:9" ht="20.25" customHeight="1">
      <c r="B23" s="1976" t="s">
        <v>476</v>
      </c>
      <c r="C23" s="1991" t="s">
        <v>1865</v>
      </c>
      <c r="D23" s="1991" t="s">
        <v>1865</v>
      </c>
      <c r="E23" s="1991" t="s">
        <v>1865</v>
      </c>
      <c r="F23" s="13" t="s">
        <v>1662</v>
      </c>
      <c r="G23" s="691">
        <v>655</v>
      </c>
      <c r="H23" s="691">
        <v>690</v>
      </c>
      <c r="I23" s="691">
        <v>680</v>
      </c>
    </row>
    <row r="24" spans="2:9" ht="14.25" customHeight="1">
      <c r="B24" s="1976"/>
      <c r="C24" s="1991"/>
      <c r="D24" s="1991"/>
      <c r="E24" s="1991"/>
      <c r="F24" s="6" t="s">
        <v>1663</v>
      </c>
      <c r="G24" s="691">
        <v>3.24</v>
      </c>
      <c r="H24" s="691">
        <v>2.5499999999999998</v>
      </c>
      <c r="I24" s="691">
        <v>5.15</v>
      </c>
    </row>
    <row r="25" spans="2:9" ht="27.75" customHeight="1">
      <c r="B25" s="7" t="s">
        <v>1664</v>
      </c>
      <c r="C25" s="823" t="s">
        <v>1665</v>
      </c>
      <c r="D25" s="823" t="s">
        <v>1665</v>
      </c>
      <c r="E25" s="823" t="s">
        <v>1665</v>
      </c>
      <c r="F25" s="6" t="s">
        <v>1666</v>
      </c>
      <c r="G25" s="691">
        <v>330</v>
      </c>
      <c r="H25" s="691">
        <v>380</v>
      </c>
      <c r="I25" s="691">
        <v>350</v>
      </c>
    </row>
    <row r="26" spans="2:9" ht="14.25" customHeight="1">
      <c r="B26" s="7"/>
      <c r="C26" s="824"/>
      <c r="D26" s="823"/>
      <c r="E26" s="7"/>
      <c r="F26" s="6" t="s">
        <v>1667</v>
      </c>
      <c r="G26" s="1466">
        <v>1042</v>
      </c>
      <c r="H26" s="1466">
        <v>1043</v>
      </c>
      <c r="I26" s="1466">
        <v>1040</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1674</v>
      </c>
      <c r="D29" s="206" t="s">
        <v>1674</v>
      </c>
      <c r="E29" s="206" t="s">
        <v>1674</v>
      </c>
      <c r="F29" s="4" t="s">
        <v>1676</v>
      </c>
      <c r="G29" s="7" t="s">
        <v>1677</v>
      </c>
      <c r="H29" s="7" t="s">
        <v>1677</v>
      </c>
      <c r="I29" s="7" t="s">
        <v>1677</v>
      </c>
    </row>
    <row r="30" spans="2:9" ht="14.25" customHeight="1">
      <c r="B30" s="15" t="s">
        <v>1679</v>
      </c>
      <c r="C30" s="11" t="s">
        <v>2183</v>
      </c>
      <c r="D30" s="11" t="s">
        <v>2757</v>
      </c>
      <c r="E30" s="11" t="s">
        <v>2601</v>
      </c>
      <c r="F30" s="4" t="s">
        <v>1682</v>
      </c>
      <c r="G30" s="7">
        <v>111</v>
      </c>
      <c r="H30" s="7">
        <v>110</v>
      </c>
      <c r="I30" s="7">
        <v>110</v>
      </c>
    </row>
    <row r="31" spans="2:9" ht="14.25" customHeight="1">
      <c r="B31" s="15" t="s">
        <v>1683</v>
      </c>
      <c r="C31" s="6"/>
      <c r="D31" s="100"/>
      <c r="E31" s="100"/>
      <c r="F31" s="4" t="s">
        <v>1684</v>
      </c>
      <c r="G31" s="7">
        <v>2632</v>
      </c>
      <c r="H31" s="7">
        <v>2686</v>
      </c>
      <c r="I31" s="7">
        <v>2700</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2.93</v>
      </c>
      <c r="H33" s="7">
        <v>3.1</v>
      </c>
      <c r="I33" s="7">
        <v>2</v>
      </c>
    </row>
    <row r="34" spans="2:9" ht="14.25" customHeight="1">
      <c r="B34" s="15"/>
      <c r="C34" s="6"/>
      <c r="D34" s="6"/>
      <c r="E34" s="6"/>
      <c r="F34" s="4" t="s">
        <v>1688</v>
      </c>
      <c r="G34" s="6"/>
      <c r="H34" s="6"/>
      <c r="I34" s="6"/>
    </row>
    <row r="35" spans="2:9" ht="14.25" customHeight="1">
      <c r="B35" s="15"/>
      <c r="C35" s="6"/>
      <c r="D35" s="6"/>
      <c r="E35" s="6"/>
      <c r="F35" s="4" t="s">
        <v>1676</v>
      </c>
      <c r="G35" s="7" t="s">
        <v>1689</v>
      </c>
      <c r="H35" s="7" t="s">
        <v>1689</v>
      </c>
      <c r="I35" s="7" t="s">
        <v>1689</v>
      </c>
    </row>
    <row r="36" spans="2:9" ht="14.25" customHeight="1">
      <c r="B36" s="15"/>
      <c r="C36" s="6"/>
      <c r="D36" s="6"/>
      <c r="E36" s="6"/>
      <c r="F36" s="4" t="s">
        <v>1682</v>
      </c>
      <c r="G36" s="7">
        <v>104</v>
      </c>
      <c r="H36" s="7">
        <v>103</v>
      </c>
      <c r="I36" s="7">
        <v>103</v>
      </c>
    </row>
    <row r="37" spans="2:9" ht="14.25" customHeight="1">
      <c r="B37" s="15" t="s">
        <v>1690</v>
      </c>
      <c r="C37" s="6"/>
      <c r="D37" s="6"/>
      <c r="E37" s="6"/>
      <c r="F37" s="4" t="s">
        <v>1684</v>
      </c>
      <c r="G37" s="7">
        <v>2619</v>
      </c>
      <c r="H37" s="7">
        <v>2685</v>
      </c>
      <c r="I37" s="7">
        <v>2500</v>
      </c>
    </row>
    <row r="38" spans="2:9" ht="14.25" customHeight="1">
      <c r="B38" s="6"/>
      <c r="C38" s="6"/>
      <c r="D38" s="6"/>
      <c r="E38" s="6"/>
      <c r="F38" s="4" t="s">
        <v>1685</v>
      </c>
      <c r="G38" s="7" t="s">
        <v>1952</v>
      </c>
      <c r="H38" s="7" t="s">
        <v>1952</v>
      </c>
      <c r="I38" s="7" t="s">
        <v>1952</v>
      </c>
    </row>
    <row r="39" spans="2:9" ht="14.25" customHeight="1">
      <c r="B39" s="6"/>
      <c r="C39" s="173"/>
      <c r="D39" s="173"/>
      <c r="E39" s="173"/>
      <c r="F39" s="4" t="s">
        <v>1692</v>
      </c>
      <c r="G39" s="6"/>
      <c r="H39" s="6"/>
      <c r="I39" s="6"/>
    </row>
    <row r="40" spans="2:9" ht="14.25" customHeight="1">
      <c r="B40" s="99" t="s">
        <v>1693</v>
      </c>
      <c r="C40" s="5"/>
      <c r="D40" s="5"/>
      <c r="E40" s="5"/>
      <c r="F40" s="954" t="s">
        <v>1676</v>
      </c>
      <c r="G40" s="7" t="s">
        <v>1694</v>
      </c>
      <c r="H40" s="7" t="s">
        <v>1694</v>
      </c>
      <c r="I40" s="7" t="s">
        <v>1694</v>
      </c>
    </row>
    <row r="41" spans="2:9" ht="14.25" customHeight="1">
      <c r="B41" s="102" t="s">
        <v>44</v>
      </c>
      <c r="C41" s="1676" t="s">
        <v>2627</v>
      </c>
      <c r="D41" s="1676" t="s">
        <v>2627</v>
      </c>
      <c r="E41" s="1676" t="s">
        <v>2627</v>
      </c>
      <c r="F41" s="954" t="s">
        <v>1676</v>
      </c>
      <c r="G41" s="7" t="s">
        <v>1678</v>
      </c>
      <c r="H41" s="7" t="s">
        <v>1678</v>
      </c>
      <c r="I41" s="7" t="s">
        <v>1678</v>
      </c>
    </row>
    <row r="42" spans="2:9" ht="14.25" customHeight="1">
      <c r="B42" s="102" t="s">
        <v>1698</v>
      </c>
      <c r="C42" s="1685" t="s">
        <v>2628</v>
      </c>
      <c r="D42" s="1685" t="s">
        <v>2628</v>
      </c>
      <c r="E42" s="1685" t="s">
        <v>2628</v>
      </c>
      <c r="F42" s="954" t="s">
        <v>1682</v>
      </c>
      <c r="G42" s="7">
        <v>47</v>
      </c>
      <c r="H42" s="7">
        <v>57</v>
      </c>
      <c r="I42" s="7">
        <v>56</v>
      </c>
    </row>
    <row r="43" spans="2:9" ht="14.25" customHeight="1">
      <c r="B43" s="102" t="s">
        <v>45</v>
      </c>
      <c r="C43" s="1084" t="s">
        <v>2629</v>
      </c>
      <c r="D43" s="1084" t="s">
        <v>2629</v>
      </c>
      <c r="E43" s="1084" t="s">
        <v>2629</v>
      </c>
      <c r="F43" s="954" t="s">
        <v>1682</v>
      </c>
      <c r="G43" s="7">
        <v>87</v>
      </c>
      <c r="H43" s="7">
        <v>88</v>
      </c>
      <c r="I43" s="7">
        <v>87</v>
      </c>
    </row>
    <row r="44" spans="2:9">
      <c r="B44" s="43" t="s">
        <v>1702</v>
      </c>
      <c r="C44" s="141"/>
      <c r="D44" s="141"/>
      <c r="E44" s="141"/>
      <c r="F44" s="954" t="s">
        <v>1704</v>
      </c>
      <c r="G44" s="7" t="s">
        <v>1705</v>
      </c>
      <c r="H44" s="7" t="s">
        <v>1705</v>
      </c>
      <c r="I44" s="7" t="s">
        <v>1705</v>
      </c>
    </row>
    <row r="45" spans="2:9" ht="14.25" customHeight="1">
      <c r="B45" s="956" t="s">
        <v>1706</v>
      </c>
      <c r="C45" s="1084"/>
      <c r="D45" s="1084"/>
      <c r="E45" s="1084"/>
      <c r="F45" s="142" t="s">
        <v>1708</v>
      </c>
      <c r="G45" s="6"/>
      <c r="H45" s="6"/>
      <c r="I45" s="6"/>
    </row>
    <row r="46" spans="2:9" ht="14.25" customHeight="1">
      <c r="B46" s="102" t="s">
        <v>1709</v>
      </c>
      <c r="C46" s="1084" t="s">
        <v>2701</v>
      </c>
      <c r="D46" s="1084" t="s">
        <v>2758</v>
      </c>
      <c r="E46" s="1084" t="s">
        <v>2759</v>
      </c>
      <c r="F46" s="954" t="s">
        <v>1710</v>
      </c>
      <c r="G46" s="59" t="s">
        <v>1869</v>
      </c>
      <c r="H46" s="59" t="s">
        <v>1869</v>
      </c>
      <c r="I46" s="59" t="s">
        <v>1869</v>
      </c>
    </row>
    <row r="47" spans="2:9" ht="14.25" customHeight="1">
      <c r="B47" s="102" t="s">
        <v>44</v>
      </c>
      <c r="C47" s="1573"/>
      <c r="D47" s="1586"/>
      <c r="E47" s="1586"/>
      <c r="F47" s="973" t="s">
        <v>1682</v>
      </c>
      <c r="G47" s="972"/>
      <c r="H47" s="972"/>
      <c r="I47" s="972"/>
    </row>
    <row r="48" spans="2:9" ht="14.25" customHeight="1">
      <c r="B48" s="102" t="s">
        <v>1698</v>
      </c>
      <c r="C48" s="7"/>
      <c r="D48" s="125"/>
      <c r="E48" s="125"/>
      <c r="F48" s="973" t="s">
        <v>1684</v>
      </c>
      <c r="G48" s="972"/>
      <c r="H48" s="972"/>
      <c r="I48" s="972"/>
    </row>
    <row r="49" spans="2:9" ht="14.25" customHeight="1">
      <c r="B49" s="102" t="s">
        <v>45</v>
      </c>
      <c r="C49" s="1588"/>
      <c r="D49" s="1580"/>
      <c r="E49" s="1580"/>
      <c r="F49" s="954" t="s">
        <v>1711</v>
      </c>
      <c r="G49" s="966">
        <v>30</v>
      </c>
      <c r="H49" s="966">
        <v>26</v>
      </c>
      <c r="I49" s="966">
        <v>29</v>
      </c>
    </row>
    <row r="50" spans="2:9" ht="14.25" customHeight="1">
      <c r="B50" s="102" t="s">
        <v>1702</v>
      </c>
      <c r="C50" s="1590"/>
      <c r="D50" s="7"/>
      <c r="E50" s="955"/>
      <c r="F50" s="954" t="s">
        <v>1712</v>
      </c>
      <c r="G50" s="7"/>
      <c r="H50" s="7"/>
      <c r="I50" s="7">
        <v>29</v>
      </c>
    </row>
    <row r="51" spans="2:9" ht="14.25" customHeight="1">
      <c r="B51" s="956" t="s">
        <v>1706</v>
      </c>
      <c r="C51" s="1677"/>
      <c r="D51" s="1678"/>
      <c r="E51" s="1459"/>
      <c r="F51" s="954" t="s">
        <v>1713</v>
      </c>
      <c r="G51" s="7">
        <v>17</v>
      </c>
      <c r="H51" s="7">
        <v>18</v>
      </c>
      <c r="I51" s="7">
        <v>18</v>
      </c>
    </row>
    <row r="52" spans="2:9" ht="14.25" customHeight="1">
      <c r="B52" s="6" t="s">
        <v>1709</v>
      </c>
      <c r="C52" s="1679"/>
      <c r="D52" s="1680"/>
      <c r="E52" s="1681"/>
      <c r="F52" s="1485" t="s">
        <v>1714</v>
      </c>
      <c r="G52" s="59">
        <v>5</v>
      </c>
      <c r="H52" s="59">
        <v>5</v>
      </c>
      <c r="I52" s="1620" t="s">
        <v>2704</v>
      </c>
    </row>
    <row r="53" spans="2:9" ht="14.25" customHeight="1">
      <c r="B53" s="136" t="s">
        <v>1715</v>
      </c>
      <c r="C53" s="139"/>
      <c r="D53" s="1707"/>
      <c r="E53" s="1707"/>
      <c r="F53" s="1707"/>
      <c r="G53" s="1707"/>
      <c r="H53" s="1707"/>
      <c r="I53" s="1708"/>
    </row>
    <row r="54" spans="2:9" ht="17.25" customHeight="1">
      <c r="B54" s="2143" t="s">
        <v>1634</v>
      </c>
      <c r="C54" s="1994" t="s">
        <v>2760</v>
      </c>
      <c r="D54" s="1995"/>
      <c r="E54" s="1995"/>
      <c r="F54" s="1995"/>
      <c r="G54" s="1995"/>
      <c r="H54" s="1995"/>
      <c r="I54" s="1996"/>
    </row>
    <row r="55" spans="2:9" ht="17.25" customHeight="1">
      <c r="B55" s="2143"/>
      <c r="C55" s="1997"/>
      <c r="D55" s="1998"/>
      <c r="E55" s="1998"/>
      <c r="F55" s="1998"/>
      <c r="G55" s="1998"/>
      <c r="H55" s="1998"/>
      <c r="I55" s="1999"/>
    </row>
    <row r="56" spans="2:9" ht="17.25" customHeight="1">
      <c r="B56" s="2143"/>
      <c r="C56" s="1997"/>
      <c r="D56" s="1998"/>
      <c r="E56" s="1998"/>
      <c r="F56" s="1998"/>
      <c r="G56" s="1998"/>
      <c r="H56" s="1998"/>
      <c r="I56" s="1999"/>
    </row>
    <row r="57" spans="2:9" ht="17.25" customHeight="1">
      <c r="B57" s="2143"/>
      <c r="C57" s="1997"/>
      <c r="D57" s="1998"/>
      <c r="E57" s="1998"/>
      <c r="F57" s="1998"/>
      <c r="G57" s="1998"/>
      <c r="H57" s="1998"/>
      <c r="I57" s="1999"/>
    </row>
    <row r="58" spans="2:9" ht="14.25" customHeight="1">
      <c r="B58" s="2143"/>
      <c r="C58" s="1997"/>
      <c r="D58" s="1998"/>
      <c r="E58" s="1998"/>
      <c r="F58" s="1998"/>
      <c r="G58" s="1998"/>
      <c r="H58" s="1998"/>
      <c r="I58" s="1999"/>
    </row>
    <row r="59" spans="2:9" ht="14.25" customHeight="1">
      <c r="B59" s="2143"/>
      <c r="C59" s="1997"/>
      <c r="D59" s="1998"/>
      <c r="E59" s="1998"/>
      <c r="F59" s="1998"/>
      <c r="G59" s="1998"/>
      <c r="H59" s="1998"/>
      <c r="I59" s="1999"/>
    </row>
    <row r="60" spans="2:9" ht="14.25" customHeight="1">
      <c r="B60" s="1978"/>
      <c r="C60" s="2144"/>
      <c r="D60" s="2145"/>
      <c r="E60" s="2145"/>
      <c r="F60" s="2145"/>
      <c r="G60" s="2145"/>
      <c r="H60" s="2145"/>
      <c r="I60" s="2146"/>
    </row>
    <row r="61" spans="2:9" ht="14.25" customHeight="1">
      <c r="B61" s="1993" t="s">
        <v>1717</v>
      </c>
      <c r="C61" s="1502" t="s">
        <v>2709</v>
      </c>
      <c r="D61" s="1494"/>
      <c r="E61" s="1494"/>
      <c r="F61" s="1494"/>
      <c r="G61" s="1494"/>
      <c r="H61" s="1494"/>
      <c r="I61" s="1495"/>
    </row>
    <row r="62" spans="2:9" ht="14.25" customHeight="1">
      <c r="B62" s="1980"/>
      <c r="C62" s="1502" t="s">
        <v>2710</v>
      </c>
      <c r="D62" s="1494"/>
      <c r="E62" s="1494"/>
      <c r="F62" s="1494"/>
      <c r="G62" s="1494"/>
      <c r="H62" s="1494"/>
      <c r="I62" s="1495"/>
    </row>
    <row r="63" spans="2:9" ht="14.25" customHeight="1">
      <c r="B63" s="1980"/>
      <c r="C63" s="1502" t="s">
        <v>2711</v>
      </c>
      <c r="D63" s="1494"/>
      <c r="E63" s="1494"/>
      <c r="F63" s="1494"/>
      <c r="G63" s="1494"/>
      <c r="H63" s="1494"/>
      <c r="I63" s="1495"/>
    </row>
    <row r="64" spans="2:9" ht="14.25" customHeight="1">
      <c r="B64" s="1980"/>
      <c r="C64" s="1502" t="s">
        <v>2712</v>
      </c>
      <c r="D64" s="1494"/>
      <c r="E64" s="1494"/>
      <c r="F64" s="1494"/>
      <c r="G64" s="1494"/>
      <c r="H64" s="1494"/>
      <c r="I64" s="1495"/>
    </row>
    <row r="65" spans="2:9" ht="14.25" customHeight="1">
      <c r="B65" s="1980"/>
      <c r="C65" s="1502" t="s">
        <v>2713</v>
      </c>
      <c r="D65" s="1494"/>
      <c r="E65" s="1494"/>
      <c r="F65" s="1494"/>
      <c r="G65" s="1494"/>
      <c r="H65" s="1494"/>
      <c r="I65" s="1495"/>
    </row>
    <row r="66" spans="2:9" ht="17.25" customHeight="1">
      <c r="B66" s="2000"/>
      <c r="C66" s="1502" t="s">
        <v>2714</v>
      </c>
      <c r="D66" s="1111"/>
      <c r="E66" s="1111"/>
      <c r="F66" s="1111"/>
      <c r="G66" s="1111"/>
      <c r="H66" s="1111"/>
      <c r="I66" s="1112"/>
    </row>
    <row r="67" spans="2:9" ht="17.25" customHeight="1">
      <c r="B67" s="2001" t="s">
        <v>1721</v>
      </c>
      <c r="C67" s="1693"/>
      <c r="D67" s="1504"/>
      <c r="E67" s="1504"/>
      <c r="F67" s="1504"/>
      <c r="G67" s="1504"/>
      <c r="H67" s="1504"/>
      <c r="I67" s="1694"/>
    </row>
    <row r="68" spans="2:9" ht="17.25" customHeight="1">
      <c r="B68" s="2001"/>
      <c r="C68" s="1502" t="s">
        <v>2715</v>
      </c>
      <c r="D68" s="1087"/>
      <c r="E68" s="1087"/>
      <c r="F68" s="1087"/>
      <c r="G68" s="1087"/>
      <c r="H68" s="1087"/>
      <c r="I68" s="1516"/>
    </row>
    <row r="69" spans="2:9" ht="17.25" customHeight="1">
      <c r="B69" s="2001"/>
      <c r="C69" s="1502" t="s">
        <v>2716</v>
      </c>
      <c r="D69" s="1087"/>
      <c r="E69" s="1087"/>
      <c r="F69" s="1087"/>
      <c r="G69" s="1087"/>
      <c r="H69" s="1087"/>
      <c r="I69" s="1516"/>
    </row>
    <row r="70" spans="2:9" ht="17.25" customHeight="1">
      <c r="B70" s="2001"/>
      <c r="C70" s="1502" t="s">
        <v>2717</v>
      </c>
      <c r="D70" s="1087"/>
      <c r="E70" s="1087"/>
      <c r="F70" s="1087"/>
      <c r="G70" s="1087"/>
      <c r="H70" s="1087"/>
      <c r="I70" s="1516"/>
    </row>
    <row r="71" spans="2:9" ht="17.25" customHeight="1">
      <c r="B71" s="2001"/>
      <c r="C71" s="1502" t="s">
        <v>2718</v>
      </c>
      <c r="D71" s="1087"/>
      <c r="E71" s="1087"/>
      <c r="F71" s="1087"/>
      <c r="G71" s="1087"/>
      <c r="H71" s="1087"/>
      <c r="I71" s="1516"/>
    </row>
    <row r="72" spans="2:9" ht="17.25" customHeight="1">
      <c r="B72" s="2001"/>
      <c r="C72" s="1695"/>
      <c r="D72" s="1087"/>
      <c r="E72" s="1087"/>
      <c r="F72" s="1087"/>
      <c r="G72" s="1087"/>
      <c r="H72" s="1087"/>
      <c r="I72" s="1516"/>
    </row>
    <row r="73" spans="2:9" ht="17.25" customHeight="1">
      <c r="B73" s="2002"/>
      <c r="C73" s="1696"/>
      <c r="D73" s="1697"/>
      <c r="E73" s="1697"/>
      <c r="F73" s="1697"/>
      <c r="G73" s="1697"/>
      <c r="H73" s="1697"/>
      <c r="I73" s="1521"/>
    </row>
    <row r="74" spans="2:9" ht="17.25" customHeight="1">
      <c r="B74" s="1980" t="s">
        <v>1725</v>
      </c>
      <c r="C74" s="1499"/>
      <c r="D74" s="1500"/>
      <c r="E74" s="1500"/>
      <c r="F74" s="1500"/>
      <c r="G74" s="204"/>
      <c r="H74" s="204"/>
      <c r="I74" s="803"/>
    </row>
    <row r="75" spans="2:9" ht="17.25" customHeight="1">
      <c r="B75" s="1980"/>
      <c r="C75" s="1092" t="s">
        <v>2719</v>
      </c>
      <c r="D75" s="204"/>
      <c r="E75" s="204"/>
      <c r="F75" s="204"/>
      <c r="G75" s="204"/>
      <c r="H75" s="204"/>
      <c r="I75" s="803"/>
    </row>
    <row r="76" spans="2:9" ht="17.25" customHeight="1">
      <c r="B76" s="1980"/>
      <c r="C76" s="121" t="s">
        <v>37</v>
      </c>
      <c r="D76" s="1518"/>
      <c r="E76" s="1518"/>
      <c r="F76" s="1518"/>
      <c r="G76" s="1518"/>
      <c r="H76" s="1518"/>
      <c r="I76" s="1519"/>
    </row>
    <row r="77" spans="2:9" ht="17.25" customHeight="1">
      <c r="B77" s="2143" t="s">
        <v>1635</v>
      </c>
      <c r="C77" s="2141" t="s">
        <v>2761</v>
      </c>
      <c r="D77" s="2142"/>
      <c r="E77" s="2142"/>
      <c r="F77" s="2142"/>
      <c r="G77" s="2142"/>
      <c r="H77" s="2142"/>
      <c r="I77" s="2142"/>
    </row>
    <row r="78" spans="2:9" ht="17.25" customHeight="1">
      <c r="B78" s="2143"/>
      <c r="C78" s="2142"/>
      <c r="D78" s="2142"/>
      <c r="E78" s="2142"/>
      <c r="F78" s="2142"/>
      <c r="G78" s="2142"/>
      <c r="H78" s="2142"/>
      <c r="I78" s="2142"/>
    </row>
    <row r="79" spans="2:9" ht="26.25" customHeight="1">
      <c r="B79" s="2143"/>
      <c r="C79" s="2142"/>
      <c r="D79" s="2142"/>
      <c r="E79" s="2142"/>
      <c r="F79" s="2142"/>
      <c r="G79" s="2142"/>
      <c r="H79" s="2142"/>
      <c r="I79" s="2142"/>
    </row>
    <row r="80" spans="2:9" ht="26.25" customHeight="1">
      <c r="B80" s="2143"/>
      <c r="C80" s="2142"/>
      <c r="D80" s="2142"/>
      <c r="E80" s="2142"/>
      <c r="F80" s="2142"/>
      <c r="G80" s="2142"/>
      <c r="H80" s="2142"/>
      <c r="I80" s="2142"/>
    </row>
    <row r="81" spans="2:9" ht="17.25" customHeight="1">
      <c r="B81" s="2143"/>
      <c r="C81" s="2142"/>
      <c r="D81" s="2142"/>
      <c r="E81" s="2142"/>
      <c r="F81" s="2142"/>
      <c r="G81" s="2142"/>
      <c r="H81" s="2142"/>
      <c r="I81" s="2142"/>
    </row>
    <row r="82" spans="2:9" ht="17.25" customHeight="1">
      <c r="B82" s="2143"/>
      <c r="C82" s="2142"/>
      <c r="D82" s="2142"/>
      <c r="E82" s="2142"/>
      <c r="F82" s="2142"/>
      <c r="G82" s="2142"/>
      <c r="H82" s="2142"/>
      <c r="I82" s="2142"/>
    </row>
    <row r="83" spans="2:9" ht="17.25" customHeight="1">
      <c r="B83" s="1978"/>
      <c r="C83" s="2142"/>
      <c r="D83" s="2142"/>
      <c r="E83" s="2142"/>
      <c r="F83" s="2142"/>
      <c r="G83" s="2142"/>
      <c r="H83" s="2142"/>
      <c r="I83" s="2142"/>
    </row>
    <row r="84" spans="2:9" ht="17.25" customHeight="1">
      <c r="B84" s="1992" t="s">
        <v>1652</v>
      </c>
      <c r="C84" s="1981" t="s">
        <v>2762</v>
      </c>
      <c r="D84" s="1982"/>
      <c r="E84" s="1982"/>
      <c r="F84" s="1982"/>
      <c r="G84" s="1982"/>
      <c r="H84" s="1982"/>
      <c r="I84" s="1983"/>
    </row>
    <row r="85" spans="2:9" ht="17.25" customHeight="1">
      <c r="B85" s="1992"/>
      <c r="C85" s="1984"/>
      <c r="D85" s="1985"/>
      <c r="E85" s="1985"/>
      <c r="F85" s="1985"/>
      <c r="G85" s="1985"/>
      <c r="H85" s="1985"/>
      <c r="I85" s="1986"/>
    </row>
    <row r="86" spans="2:9" ht="17.25" customHeight="1">
      <c r="B86" s="1992"/>
      <c r="C86" s="1984"/>
      <c r="D86" s="1985"/>
      <c r="E86" s="1985"/>
      <c r="F86" s="1985"/>
      <c r="G86" s="1985"/>
      <c r="H86" s="1985"/>
      <c r="I86" s="1986"/>
    </row>
    <row r="87" spans="2:9" ht="17.25" customHeight="1">
      <c r="B87" s="1992"/>
      <c r="C87" s="1984"/>
      <c r="D87" s="1985"/>
      <c r="E87" s="1985"/>
      <c r="F87" s="1985"/>
      <c r="G87" s="1985"/>
      <c r="H87" s="1985"/>
      <c r="I87" s="1986"/>
    </row>
    <row r="88" spans="2:9" ht="17.25" customHeight="1">
      <c r="B88" s="1992"/>
      <c r="C88" s="1984"/>
      <c r="D88" s="1985"/>
      <c r="E88" s="1985"/>
      <c r="F88" s="1985"/>
      <c r="G88" s="1985"/>
      <c r="H88" s="1985"/>
      <c r="I88" s="1986"/>
    </row>
    <row r="89" spans="2:9" ht="17.25" customHeight="1">
      <c r="B89" s="1992"/>
      <c r="C89" s="1984"/>
      <c r="D89" s="1985"/>
      <c r="E89" s="1985"/>
      <c r="F89" s="1985"/>
      <c r="G89" s="1985"/>
      <c r="H89" s="1985"/>
      <c r="I89" s="1986"/>
    </row>
    <row r="90" spans="2:9" ht="17.25" customHeight="1">
      <c r="B90" s="1992"/>
      <c r="C90" s="1987"/>
      <c r="D90" s="1988"/>
      <c r="E90" s="1988"/>
      <c r="F90" s="1988"/>
      <c r="G90" s="1988"/>
      <c r="H90" s="1988"/>
      <c r="I90" s="1989"/>
    </row>
    <row r="91" spans="2:9" ht="17.25" customHeight="1">
      <c r="B91" s="1489" t="s">
        <v>1728</v>
      </c>
      <c r="C91" s="2014" t="s">
        <v>2763</v>
      </c>
      <c r="D91" s="2014"/>
      <c r="E91" s="2014"/>
      <c r="F91" s="2014"/>
      <c r="G91" s="2014"/>
      <c r="H91" s="2014"/>
      <c r="I91" s="2015"/>
    </row>
    <row r="92" spans="2:9" ht="17.25" customHeight="1">
      <c r="B92" s="1993" t="s">
        <v>1669</v>
      </c>
      <c r="C92" s="1502" t="s">
        <v>2473</v>
      </c>
      <c r="D92" s="1502" t="s">
        <v>2539</v>
      </c>
      <c r="E92" s="1698"/>
      <c r="F92" s="1698"/>
      <c r="G92" s="1698"/>
      <c r="H92" s="1698"/>
      <c r="I92" s="1699"/>
    </row>
    <row r="93" spans="2:9" ht="17.25" customHeight="1">
      <c r="B93" s="1980"/>
      <c r="C93" s="1502" t="s">
        <v>2202</v>
      </c>
      <c r="D93" s="1502" t="s">
        <v>2732</v>
      </c>
      <c r="E93" s="1701"/>
      <c r="F93" s="1701"/>
      <c r="G93" s="1701"/>
      <c r="H93" s="1701"/>
      <c r="I93" s="1702"/>
    </row>
    <row r="94" spans="2:9" ht="17.25" customHeight="1">
      <c r="B94" s="1980"/>
      <c r="C94" s="1502" t="s">
        <v>2733</v>
      </c>
      <c r="D94" s="1502" t="s">
        <v>2681</v>
      </c>
      <c r="E94" s="1701"/>
      <c r="F94" s="1701"/>
      <c r="G94" s="1701"/>
      <c r="H94" s="1701"/>
      <c r="I94" s="1702"/>
    </row>
    <row r="95" spans="2:9" ht="17.25" customHeight="1">
      <c r="B95" s="1980"/>
      <c r="C95" s="1502" t="s">
        <v>2258</v>
      </c>
      <c r="D95" s="1701"/>
      <c r="E95" s="1701"/>
      <c r="F95" s="1701"/>
      <c r="G95" s="1701"/>
      <c r="H95" s="1701"/>
      <c r="I95" s="1702"/>
    </row>
    <row r="96" spans="2:9" ht="17.25" customHeight="1">
      <c r="B96" s="1980"/>
      <c r="C96" s="1502" t="s">
        <v>2344</v>
      </c>
      <c r="D96" s="1701"/>
      <c r="E96" s="1701"/>
      <c r="F96" s="1701"/>
      <c r="G96" s="1701"/>
      <c r="H96" s="1701"/>
      <c r="I96" s="1702"/>
    </row>
    <row r="97" spans="2:9" ht="17.25" customHeight="1">
      <c r="B97" s="2000"/>
      <c r="C97" s="1667"/>
      <c r="D97" s="1704"/>
      <c r="E97" s="1704"/>
      <c r="F97" s="1704"/>
      <c r="G97" s="1704"/>
      <c r="H97" s="1704"/>
      <c r="I97" s="1705"/>
    </row>
    <row r="98" spans="2:9" ht="17.25" customHeight="1">
      <c r="B98" s="1980" t="s">
        <v>1693</v>
      </c>
      <c r="D98" s="1698"/>
      <c r="E98" s="1698"/>
      <c r="F98" s="1698"/>
      <c r="G98" s="1698"/>
      <c r="H98" s="1698"/>
      <c r="I98" s="1699"/>
    </row>
    <row r="99" spans="2:9" ht="17.25" customHeight="1">
      <c r="B99" s="1980"/>
      <c r="C99" s="1502" t="s">
        <v>2682</v>
      </c>
      <c r="D99" s="1701"/>
      <c r="E99" s="1701"/>
      <c r="F99" s="1701"/>
      <c r="G99" s="1701"/>
      <c r="H99" s="1701"/>
      <c r="I99" s="1702"/>
    </row>
    <row r="100" spans="2:9" ht="17.25" customHeight="1">
      <c r="B100" s="1980"/>
      <c r="C100" s="1093" t="s">
        <v>2734</v>
      </c>
      <c r="D100" s="1701"/>
      <c r="E100" s="1701"/>
      <c r="F100" s="1701"/>
      <c r="G100" s="1701"/>
      <c r="H100" s="1701"/>
      <c r="I100" s="1702"/>
    </row>
    <row r="101" spans="2:9" ht="17.25" customHeight="1">
      <c r="B101" s="1980"/>
      <c r="C101" s="1093" t="s">
        <v>2735</v>
      </c>
      <c r="D101" s="1701"/>
      <c r="E101" s="1701"/>
      <c r="F101" s="1701"/>
      <c r="G101" s="1701"/>
      <c r="H101" s="1701"/>
      <c r="I101" s="1702"/>
    </row>
    <row r="102" spans="2:9" ht="17.25" customHeight="1">
      <c r="B102" s="1980"/>
      <c r="C102" s="1093" t="s">
        <v>2736</v>
      </c>
      <c r="D102" s="1701"/>
      <c r="E102" s="1701"/>
      <c r="F102" s="1701"/>
      <c r="G102" s="1701"/>
      <c r="H102" s="1701"/>
      <c r="I102" s="1702"/>
    </row>
    <row r="103" spans="2:9" ht="17.25" customHeight="1">
      <c r="B103" s="1980"/>
      <c r="C103" s="1502" t="s">
        <v>2737</v>
      </c>
      <c r="D103" s="1701"/>
      <c r="E103" s="1701"/>
      <c r="F103" s="1701"/>
      <c r="G103" s="1701"/>
      <c r="H103" s="1701"/>
      <c r="I103" s="1702"/>
    </row>
    <row r="104" spans="2:9" ht="17.25" customHeight="1">
      <c r="B104" s="1980"/>
      <c r="C104" s="1502" t="s">
        <v>2738</v>
      </c>
      <c r="D104" s="1701"/>
      <c r="E104" s="1701"/>
      <c r="F104" s="1701"/>
      <c r="G104" s="1701"/>
      <c r="H104" s="1701"/>
      <c r="I104" s="1702"/>
    </row>
    <row r="105" spans="2:9" ht="17.25" customHeight="1">
      <c r="B105" s="1980"/>
      <c r="C105" s="1700"/>
      <c r="D105" s="1701"/>
      <c r="E105" s="1701"/>
      <c r="F105" s="1701"/>
      <c r="G105" s="1701"/>
      <c r="H105" s="1701"/>
      <c r="I105" s="1702"/>
    </row>
    <row r="106" spans="2:9" ht="17.25" customHeight="1">
      <c r="B106" s="2000"/>
      <c r="C106" s="1703"/>
      <c r="D106" s="1704"/>
      <c r="E106" s="1704"/>
      <c r="F106" s="1704"/>
      <c r="G106" s="1704"/>
      <c r="H106" s="1704"/>
      <c r="I106" s="1705"/>
    </row>
    <row r="107" spans="2:9" ht="22.5" customHeight="1">
      <c r="B107" s="2003" t="s">
        <v>1738</v>
      </c>
      <c r="C107" s="2004"/>
      <c r="D107" s="2004"/>
      <c r="E107" s="2004"/>
      <c r="F107" s="2004"/>
      <c r="G107" s="2004"/>
      <c r="H107" s="2004"/>
      <c r="I107" s="2005"/>
    </row>
    <row r="108" spans="2:9" ht="15" customHeight="1">
      <c r="B108" s="1980" t="s">
        <v>1634</v>
      </c>
      <c r="C108" s="1502" t="s">
        <v>2764</v>
      </c>
      <c r="D108" s="1610"/>
      <c r="E108" s="1610"/>
      <c r="F108" s="1610"/>
      <c r="G108" s="1610"/>
      <c r="H108" s="1610"/>
      <c r="I108" s="1629"/>
    </row>
    <row r="109" spans="2:9" ht="15" customHeight="1">
      <c r="B109" s="1980"/>
      <c r="C109" s="1502" t="s">
        <v>2765</v>
      </c>
      <c r="D109" s="1502"/>
      <c r="E109" s="1502"/>
      <c r="F109" s="1502"/>
      <c r="G109" s="1502"/>
      <c r="H109" s="1502"/>
      <c r="I109" s="1630"/>
    </row>
    <row r="110" spans="2:9" ht="15" customHeight="1">
      <c r="B110" s="1980"/>
      <c r="C110" s="1558" t="s">
        <v>2766</v>
      </c>
      <c r="D110" s="1502"/>
      <c r="E110" s="1502"/>
      <c r="F110" s="1502"/>
      <c r="G110" s="1502"/>
      <c r="H110" s="1502"/>
      <c r="I110" s="1630"/>
    </row>
    <row r="111" spans="2:9" ht="15" customHeight="1">
      <c r="B111" s="1980"/>
      <c r="C111" s="1611"/>
      <c r="D111" s="1502"/>
      <c r="E111" s="1502"/>
      <c r="F111" s="1502"/>
      <c r="G111" s="1502"/>
      <c r="H111" s="1502"/>
      <c r="I111" s="1630"/>
    </row>
    <row r="112" spans="2:9" ht="15" customHeight="1">
      <c r="B112" s="2000"/>
      <c r="C112" s="1612"/>
      <c r="D112" s="1503"/>
      <c r="E112" s="1503"/>
      <c r="F112" s="1503"/>
      <c r="G112" s="1503"/>
      <c r="H112" s="1503"/>
      <c r="I112" s="1631"/>
    </row>
    <row r="113" spans="2:9" ht="15" customHeight="1">
      <c r="B113" s="1980" t="s">
        <v>1717</v>
      </c>
      <c r="C113" s="1643"/>
      <c r="D113" s="1647"/>
      <c r="E113" s="1647"/>
      <c r="F113" s="1647"/>
      <c r="G113" s="1647"/>
      <c r="H113" s="1647"/>
      <c r="I113" s="1687"/>
    </row>
    <row r="114" spans="2:9" ht="15" customHeight="1">
      <c r="B114" s="1980"/>
      <c r="C114" s="1502" t="s">
        <v>2767</v>
      </c>
      <c r="D114" s="1648"/>
      <c r="E114" s="1648"/>
      <c r="F114" s="1648"/>
      <c r="G114" s="1648"/>
      <c r="H114" s="1648"/>
      <c r="I114" s="1688"/>
    </row>
    <row r="115" spans="2:9" ht="15" customHeight="1">
      <c r="B115" s="1980"/>
      <c r="C115" s="1502" t="s">
        <v>2768</v>
      </c>
      <c r="D115" s="1648"/>
      <c r="E115" s="1648"/>
      <c r="F115" s="1648"/>
      <c r="G115" s="1648"/>
      <c r="H115" s="1648"/>
      <c r="I115" s="1688"/>
    </row>
    <row r="116" spans="2:9" ht="15" customHeight="1">
      <c r="B116" s="1980"/>
      <c r="C116" s="1686"/>
      <c r="D116" s="1648"/>
      <c r="E116" s="1648"/>
      <c r="F116" s="1648"/>
      <c r="G116" s="1648"/>
      <c r="H116" s="1648"/>
      <c r="I116" s="1688"/>
    </row>
    <row r="117" spans="2:9" ht="15" customHeight="1">
      <c r="B117" s="1980"/>
      <c r="C117" s="1686"/>
      <c r="D117" s="1648"/>
      <c r="E117" s="1648"/>
      <c r="F117" s="1648"/>
      <c r="G117" s="1648"/>
      <c r="H117" s="1648"/>
      <c r="I117" s="1688"/>
    </row>
    <row r="118" spans="2:9" ht="15" customHeight="1">
      <c r="B118" s="1980"/>
      <c r="C118" s="1686"/>
      <c r="D118" s="1648"/>
      <c r="E118" s="1648"/>
      <c r="F118" s="1648"/>
      <c r="G118" s="1648"/>
      <c r="H118" s="1648"/>
      <c r="I118" s="1688"/>
    </row>
    <row r="119" spans="2:9" ht="15" customHeight="1">
      <c r="B119" s="2000"/>
      <c r="C119" s="1649"/>
      <c r="D119" s="1650"/>
      <c r="E119" s="1650"/>
      <c r="F119" s="1650"/>
      <c r="G119" s="1650"/>
      <c r="H119" s="1650"/>
      <c r="I119" s="1689"/>
    </row>
    <row r="120" spans="2:9" ht="15" customHeight="1">
      <c r="B120" s="2001" t="s">
        <v>1741</v>
      </c>
      <c r="C120" s="1643"/>
      <c r="D120" s="1647"/>
      <c r="E120" s="1647"/>
      <c r="F120" s="1647"/>
      <c r="G120" s="1647"/>
      <c r="H120" s="1647"/>
      <c r="I120" s="1516"/>
    </row>
    <row r="121" spans="2:9" ht="15" customHeight="1">
      <c r="B121" s="2001"/>
      <c r="C121" s="1502" t="s">
        <v>2769</v>
      </c>
      <c r="D121" s="1648"/>
      <c r="E121" s="1648"/>
      <c r="F121" s="1648"/>
      <c r="G121" s="1648"/>
      <c r="H121" s="1648"/>
      <c r="I121" s="1516"/>
    </row>
    <row r="122" spans="2:9" ht="15" customHeight="1">
      <c r="B122" s="2001"/>
      <c r="C122" s="1502" t="s">
        <v>2770</v>
      </c>
      <c r="D122" s="1648"/>
      <c r="E122" s="1648"/>
      <c r="F122" s="1648"/>
      <c r="G122" s="1648"/>
      <c r="H122" s="1648"/>
      <c r="I122" s="1516"/>
    </row>
    <row r="123" spans="2:9" ht="15" customHeight="1">
      <c r="B123" s="2001"/>
      <c r="C123" s="1686"/>
      <c r="D123" s="1648"/>
      <c r="E123" s="1648"/>
      <c r="F123" s="1648"/>
      <c r="G123" s="1648"/>
      <c r="H123" s="1648"/>
      <c r="I123" s="1516"/>
    </row>
    <row r="124" spans="2:9" ht="15" customHeight="1">
      <c r="B124" s="2001"/>
      <c r="C124" s="1686"/>
      <c r="D124" s="1648"/>
      <c r="E124" s="1648"/>
      <c r="F124" s="1648"/>
      <c r="G124" s="1648"/>
      <c r="H124" s="1648"/>
      <c r="I124" s="1505"/>
    </row>
    <row r="125" spans="2:9" ht="15" customHeight="1">
      <c r="B125" s="2001"/>
      <c r="C125" s="1649"/>
      <c r="D125" s="1650"/>
      <c r="E125" s="1650"/>
      <c r="F125" s="1650"/>
      <c r="G125" s="1650"/>
      <c r="H125" s="1650"/>
      <c r="I125" s="1507"/>
    </row>
    <row r="126" spans="2:9" ht="15" customHeight="1">
      <c r="B126" s="1993" t="s">
        <v>1743</v>
      </c>
      <c r="C126" s="1614"/>
      <c r="D126" s="1610"/>
      <c r="E126" s="1610"/>
      <c r="F126" s="1610"/>
      <c r="G126" s="1610"/>
      <c r="H126" s="1610"/>
      <c r="I126" s="1629"/>
    </row>
    <row r="127" spans="2:9" ht="15" customHeight="1">
      <c r="B127" s="1980"/>
      <c r="C127" s="1502" t="s">
        <v>2771</v>
      </c>
      <c r="D127" s="1502"/>
      <c r="E127" s="1502"/>
      <c r="F127" s="1502"/>
      <c r="G127" s="1502"/>
      <c r="H127" s="1502"/>
      <c r="I127" s="1630"/>
    </row>
    <row r="128" spans="2:9" ht="15" customHeight="1">
      <c r="B128" s="2000"/>
      <c r="C128" s="1612"/>
      <c r="D128" s="1503"/>
      <c r="E128" s="1503"/>
      <c r="F128" s="1503"/>
      <c r="G128" s="1503"/>
      <c r="H128" s="1503"/>
      <c r="I128" s="1631"/>
    </row>
    <row r="129" spans="2:9" ht="15" customHeight="1">
      <c r="B129" s="1489"/>
      <c r="C129" s="1643"/>
      <c r="D129" s="1647"/>
      <c r="E129" s="1647"/>
      <c r="F129" s="1647"/>
      <c r="G129" s="1647"/>
      <c r="H129" s="1647"/>
      <c r="I129" s="1687"/>
    </row>
    <row r="130" spans="2:9" ht="15" customHeight="1">
      <c r="B130" s="1489"/>
      <c r="C130" s="1502" t="s">
        <v>2772</v>
      </c>
      <c r="D130" s="1648"/>
      <c r="E130" s="1648"/>
      <c r="F130" s="1648"/>
      <c r="G130" s="1648"/>
      <c r="H130" s="1648"/>
      <c r="I130" s="1688"/>
    </row>
    <row r="131" spans="2:9" ht="15" customHeight="1">
      <c r="B131" s="1489"/>
      <c r="C131" s="1502" t="s">
        <v>2773</v>
      </c>
      <c r="D131" s="1648"/>
      <c r="E131" s="1648"/>
      <c r="F131" s="1648"/>
      <c r="G131" s="1648"/>
      <c r="H131" s="1648"/>
      <c r="I131" s="1688"/>
    </row>
    <row r="132" spans="2:9" ht="15" customHeight="1">
      <c r="B132" s="1489"/>
      <c r="C132" s="1502" t="s">
        <v>2774</v>
      </c>
      <c r="D132" s="1648"/>
      <c r="E132" s="1648"/>
      <c r="F132" s="1648"/>
      <c r="G132" s="1648"/>
      <c r="H132" s="1648"/>
      <c r="I132" s="1688"/>
    </row>
    <row r="133" spans="2:9" ht="15" customHeight="1">
      <c r="B133" s="1980" t="s">
        <v>1635</v>
      </c>
      <c r="C133" s="1502" t="s">
        <v>2465</v>
      </c>
      <c r="D133" s="1648"/>
      <c r="E133" s="1648"/>
      <c r="F133" s="1648"/>
      <c r="G133" s="1648"/>
      <c r="H133" s="1648"/>
      <c r="I133" s="1688"/>
    </row>
    <row r="134" spans="2:9" ht="15" customHeight="1">
      <c r="B134" s="1980"/>
      <c r="C134" s="1686"/>
      <c r="D134" s="1648"/>
      <c r="E134" s="1648"/>
      <c r="F134" s="1648"/>
      <c r="G134" s="1648"/>
      <c r="H134" s="1648"/>
      <c r="I134" s="1688"/>
    </row>
    <row r="135" spans="2:9" ht="15" customHeight="1">
      <c r="B135" s="2000"/>
      <c r="C135" s="1649"/>
      <c r="D135" s="1650"/>
      <c r="E135" s="1650"/>
      <c r="F135" s="1650"/>
      <c r="G135" s="1650"/>
      <c r="H135" s="1650"/>
      <c r="I135" s="1689"/>
    </row>
    <row r="136" spans="2:9" ht="15" customHeight="1">
      <c r="B136" s="1980" t="s">
        <v>1652</v>
      </c>
      <c r="C136" s="1502" t="s">
        <v>2775</v>
      </c>
      <c r="D136" s="1610"/>
      <c r="E136" s="1610"/>
      <c r="F136" s="1610"/>
      <c r="G136" s="1610"/>
      <c r="H136" s="1610"/>
      <c r="I136" s="1629"/>
    </row>
    <row r="137" spans="2:9" ht="15" customHeight="1">
      <c r="B137" s="1980"/>
      <c r="C137" s="1502" t="s">
        <v>2467</v>
      </c>
      <c r="D137" s="1502"/>
      <c r="E137" s="1502"/>
      <c r="F137" s="1502"/>
      <c r="G137" s="1502"/>
      <c r="H137" s="1502"/>
      <c r="I137" s="1630"/>
    </row>
    <row r="138" spans="2:9" ht="15" customHeight="1">
      <c r="B138" s="1980"/>
      <c r="C138" s="1502" t="s">
        <v>1793</v>
      </c>
      <c r="D138" s="1502"/>
      <c r="E138" s="1502"/>
      <c r="F138" s="1502"/>
      <c r="G138" s="1502"/>
      <c r="H138" s="1502"/>
      <c r="I138" s="1630"/>
    </row>
    <row r="139" spans="2:9" ht="15" customHeight="1">
      <c r="B139" s="1980"/>
      <c r="C139" s="1502" t="s">
        <v>1794</v>
      </c>
      <c r="D139" s="1502"/>
      <c r="E139" s="1502"/>
      <c r="F139" s="1502"/>
      <c r="G139" s="1502"/>
      <c r="H139" s="1502"/>
      <c r="I139" s="1630"/>
    </row>
    <row r="140" spans="2:9" ht="15" customHeight="1">
      <c r="B140" s="1980"/>
      <c r="C140" s="1502" t="s">
        <v>2776</v>
      </c>
      <c r="D140" s="1502"/>
      <c r="E140" s="1502"/>
      <c r="F140" s="1502"/>
      <c r="G140" s="1502"/>
      <c r="H140" s="1502"/>
      <c r="I140" s="1630"/>
    </row>
    <row r="141" spans="2:9" ht="15" customHeight="1">
      <c r="B141" s="1980"/>
      <c r="C141" s="1502" t="s">
        <v>2777</v>
      </c>
      <c r="D141" s="1502"/>
      <c r="E141" s="1502"/>
      <c r="F141" s="1502"/>
      <c r="G141" s="1502"/>
      <c r="H141" s="1502"/>
      <c r="I141" s="1630"/>
    </row>
    <row r="142" spans="2:9" ht="15" customHeight="1">
      <c r="B142" s="1980"/>
      <c r="C142" s="1502" t="s">
        <v>2778</v>
      </c>
      <c r="D142" s="1502"/>
      <c r="E142" s="1502"/>
      <c r="F142" s="1502"/>
      <c r="G142" s="1502"/>
      <c r="H142" s="1502"/>
      <c r="I142" s="1630"/>
    </row>
    <row r="143" spans="2:9" ht="15" customHeight="1">
      <c r="B143" s="1980"/>
      <c r="C143" s="1502" t="s">
        <v>2779</v>
      </c>
      <c r="D143" s="1502"/>
      <c r="E143" s="1502"/>
      <c r="F143" s="1502"/>
      <c r="G143" s="1502"/>
      <c r="H143" s="1502"/>
      <c r="I143" s="1630"/>
    </row>
    <row r="144" spans="2:9" ht="15" customHeight="1">
      <c r="B144" s="1980"/>
      <c r="C144" s="1502" t="s">
        <v>2780</v>
      </c>
      <c r="D144" s="1502"/>
      <c r="E144" s="1502"/>
      <c r="F144" s="1502"/>
      <c r="G144" s="1502"/>
      <c r="H144" s="1502"/>
      <c r="I144" s="1630"/>
    </row>
    <row r="145" spans="2:9" ht="15" customHeight="1">
      <c r="B145" s="2000"/>
      <c r="C145" s="1612"/>
      <c r="D145" s="1503"/>
      <c r="E145" s="1503"/>
      <c r="F145" s="1503"/>
      <c r="G145" s="1503"/>
      <c r="H145" s="1503"/>
      <c r="I145" s="1631"/>
    </row>
    <row r="146" spans="2:9" ht="15" customHeight="1">
      <c r="B146" s="1980" t="s">
        <v>1669</v>
      </c>
      <c r="C146" s="1502" t="s">
        <v>2473</v>
      </c>
      <c r="D146" s="1610"/>
      <c r="E146" s="1610"/>
      <c r="F146" s="1610"/>
      <c r="G146" s="1610"/>
      <c r="H146" s="1610"/>
      <c r="I146" s="1629"/>
    </row>
    <row r="147" spans="2:9" ht="15" customHeight="1">
      <c r="B147" s="1980"/>
      <c r="C147" s="1502" t="s">
        <v>2781</v>
      </c>
      <c r="D147" s="1502"/>
      <c r="E147" s="1502"/>
      <c r="F147" s="1502"/>
      <c r="G147" s="1502"/>
      <c r="H147" s="1502"/>
      <c r="I147" s="1630"/>
    </row>
    <row r="148" spans="2:9" ht="15" customHeight="1">
      <c r="B148" s="1980"/>
      <c r="C148" s="1502" t="s">
        <v>2782</v>
      </c>
      <c r="D148" s="1502"/>
      <c r="E148" s="1502"/>
      <c r="F148" s="1502"/>
      <c r="G148" s="1502"/>
      <c r="H148" s="1502"/>
      <c r="I148" s="1630"/>
    </row>
    <row r="149" spans="2:9" ht="15" customHeight="1">
      <c r="B149" s="1980"/>
      <c r="C149" s="1502" t="s">
        <v>2258</v>
      </c>
      <c r="D149" s="1502"/>
      <c r="E149" s="1502"/>
      <c r="F149" s="1502"/>
      <c r="G149" s="1502"/>
      <c r="H149" s="1502"/>
      <c r="I149" s="1630"/>
    </row>
    <row r="150" spans="2:9" ht="15" customHeight="1">
      <c r="B150" s="1980"/>
      <c r="C150" s="1502" t="s">
        <v>2344</v>
      </c>
      <c r="D150" s="1502"/>
      <c r="E150" s="1502"/>
      <c r="F150" s="1502"/>
      <c r="G150" s="1502"/>
      <c r="H150" s="1502"/>
      <c r="I150" s="1630"/>
    </row>
    <row r="151" spans="2:9" ht="15" customHeight="1">
      <c r="B151" s="1980"/>
      <c r="C151" s="1502" t="s">
        <v>2260</v>
      </c>
      <c r="D151" s="1502"/>
      <c r="E151" s="1502"/>
      <c r="F151" s="1502"/>
      <c r="G151" s="1502"/>
      <c r="H151" s="1502"/>
      <c r="I151" s="1630"/>
    </row>
    <row r="152" spans="2:9" ht="15" customHeight="1">
      <c r="B152" s="1980"/>
      <c r="C152" s="1502" t="s">
        <v>2345</v>
      </c>
      <c r="D152" s="1502"/>
      <c r="E152" s="1502"/>
      <c r="F152" s="1502"/>
      <c r="G152" s="1502"/>
      <c r="H152" s="1502"/>
      <c r="I152" s="1630"/>
    </row>
    <row r="153" spans="2:9" ht="15" customHeight="1">
      <c r="B153" s="2000"/>
      <c r="C153" s="1502" t="s">
        <v>2681</v>
      </c>
      <c r="D153" s="1503"/>
      <c r="E153" s="1503"/>
      <c r="F153" s="1503"/>
      <c r="G153" s="1503"/>
      <c r="H153" s="1503"/>
      <c r="I153" s="1631"/>
    </row>
    <row r="154" spans="2:9" ht="14.25" customHeight="1">
      <c r="B154" s="1980" t="s">
        <v>1693</v>
      </c>
      <c r="C154" s="1615"/>
      <c r="D154" s="1552"/>
      <c r="E154" s="1552"/>
      <c r="F154" s="1552"/>
      <c r="G154" s="1552"/>
      <c r="H154" s="1552"/>
      <c r="I154" s="1644"/>
    </row>
    <row r="155" spans="2:9" ht="14.25" customHeight="1">
      <c r="B155" s="1980"/>
      <c r="C155" s="1502" t="s">
        <v>2682</v>
      </c>
      <c r="D155" s="1553"/>
      <c r="E155" s="1553"/>
      <c r="F155" s="1553"/>
      <c r="G155" s="1553"/>
      <c r="H155" s="1553"/>
      <c r="I155" s="1645"/>
    </row>
    <row r="156" spans="2:9" ht="14.25" customHeight="1">
      <c r="B156" s="1980"/>
      <c r="C156" s="1502" t="s">
        <v>2783</v>
      </c>
      <c r="D156" s="1553"/>
      <c r="E156" s="1553"/>
      <c r="F156" s="1553"/>
      <c r="G156" s="1553"/>
      <c r="H156" s="1553"/>
      <c r="I156" s="1645"/>
    </row>
    <row r="157" spans="2:9" ht="14.25" customHeight="1">
      <c r="B157" s="1980"/>
      <c r="C157" s="1582" t="s">
        <v>2784</v>
      </c>
      <c r="D157" s="1553"/>
      <c r="E157" s="1553"/>
      <c r="F157" s="1553"/>
      <c r="G157" s="1553"/>
      <c r="H157" s="1553"/>
      <c r="I157" s="1645"/>
    </row>
    <row r="158" spans="2:9" ht="14.25" customHeight="1">
      <c r="B158" s="1980"/>
      <c r="C158" s="2139" t="s">
        <v>2784</v>
      </c>
      <c r="D158" s="2140"/>
      <c r="F158" s="1553"/>
      <c r="G158" s="1553"/>
      <c r="H158" s="1553"/>
      <c r="I158" s="1645"/>
    </row>
    <row r="159" spans="2:9" ht="14.25" customHeight="1">
      <c r="B159" s="1980"/>
      <c r="C159" s="1584" t="s">
        <v>2785</v>
      </c>
      <c r="D159" s="1558"/>
      <c r="F159" s="1553"/>
      <c r="G159" s="1553"/>
      <c r="H159" s="1553"/>
      <c r="I159" s="1645"/>
    </row>
    <row r="160" spans="2:9" ht="14.25" customHeight="1">
      <c r="B160" s="1980"/>
      <c r="C160" s="1584" t="s">
        <v>2786</v>
      </c>
      <c r="D160" s="1558"/>
      <c r="E160" s="1502"/>
      <c r="F160" s="1553"/>
      <c r="G160" s="1553"/>
      <c r="H160" s="1553"/>
      <c r="I160" s="1645"/>
    </row>
    <row r="161" spans="2:9" ht="14.25" customHeight="1">
      <c r="B161" s="1980"/>
      <c r="C161" s="1502" t="s">
        <v>2787</v>
      </c>
      <c r="D161" s="1553"/>
      <c r="E161" s="1553"/>
      <c r="F161" s="1553"/>
      <c r="G161" s="1553"/>
      <c r="H161" s="1553"/>
      <c r="I161" s="1645"/>
    </row>
    <row r="162" spans="2:9" ht="14.25" customHeight="1">
      <c r="B162" s="1980"/>
      <c r="C162" s="1502" t="s">
        <v>2788</v>
      </c>
      <c r="D162" s="1553"/>
      <c r="E162" s="1553"/>
      <c r="F162" s="1553"/>
      <c r="G162" s="1553"/>
      <c r="H162" s="1553"/>
      <c r="I162" s="1645"/>
    </row>
    <row r="163" spans="2:9" s="120" customFormat="1" ht="14.25" customHeight="1">
      <c r="B163" s="2000"/>
      <c r="C163" s="1502" t="s">
        <v>2789</v>
      </c>
      <c r="D163" s="1554"/>
      <c r="E163" s="1554"/>
      <c r="F163" s="1554"/>
      <c r="G163" s="1554"/>
      <c r="H163" s="1554"/>
      <c r="I163" s="1646"/>
    </row>
    <row r="164" spans="2:9" ht="19.5" customHeight="1">
      <c r="B164" s="871" t="s">
        <v>1749</v>
      </c>
      <c r="C164" s="820"/>
      <c r="D164" s="820"/>
      <c r="E164" s="820"/>
      <c r="F164" s="820"/>
      <c r="G164" s="821"/>
      <c r="H164" s="821"/>
      <c r="I164" s="822"/>
    </row>
    <row r="165" spans="2:9" ht="22.5" customHeight="1">
      <c r="B165" s="1993" t="s">
        <v>1634</v>
      </c>
      <c r="C165" s="2006" t="s">
        <v>2790</v>
      </c>
      <c r="D165" s="2016"/>
      <c r="E165" s="2016"/>
      <c r="F165" s="2016"/>
      <c r="G165" s="2016"/>
      <c r="H165" s="2016"/>
      <c r="I165" s="1629"/>
    </row>
    <row r="166" spans="2:9" ht="22.5" customHeight="1">
      <c r="B166" s="1980"/>
      <c r="C166" s="2017"/>
      <c r="D166" s="2018"/>
      <c r="E166" s="2018"/>
      <c r="F166" s="2018"/>
      <c r="G166" s="2018"/>
      <c r="H166" s="2018"/>
      <c r="I166" s="1630"/>
    </row>
    <row r="167" spans="2:9" ht="42.75" customHeight="1">
      <c r="B167" s="1980"/>
      <c r="C167" s="2017"/>
      <c r="D167" s="2018"/>
      <c r="E167" s="2018"/>
      <c r="F167" s="2018"/>
      <c r="G167" s="2018"/>
      <c r="H167" s="2018"/>
      <c r="I167" s="1630"/>
    </row>
    <row r="168" spans="2:9" ht="22.5" customHeight="1">
      <c r="B168" s="1980"/>
      <c r="C168" s="2017"/>
      <c r="D168" s="2018"/>
      <c r="E168" s="2018"/>
      <c r="F168" s="2018"/>
      <c r="G168" s="2018"/>
      <c r="H168" s="2018"/>
      <c r="I168" s="1630"/>
    </row>
    <row r="169" spans="2:9" ht="22.5" customHeight="1">
      <c r="B169" s="1980"/>
      <c r="C169" s="2017"/>
      <c r="D169" s="2018"/>
      <c r="E169" s="2018"/>
      <c r="F169" s="2018"/>
      <c r="G169" s="2018"/>
      <c r="H169" s="2018"/>
      <c r="I169" s="1630"/>
    </row>
    <row r="170" spans="2:9" ht="22.5" customHeight="1">
      <c r="B170" s="2000"/>
      <c r="C170" s="2019"/>
      <c r="D170" s="2020"/>
      <c r="E170" s="2020"/>
      <c r="F170" s="2020"/>
      <c r="G170" s="2020"/>
      <c r="H170" s="2020"/>
      <c r="I170" s="1631"/>
    </row>
    <row r="171" spans="2:9" ht="22.5" customHeight="1">
      <c r="B171" s="1993" t="s">
        <v>1717</v>
      </c>
      <c r="C171" s="2006" t="s">
        <v>2791</v>
      </c>
      <c r="D171" s="2007"/>
      <c r="E171" s="2007"/>
      <c r="F171" s="2007"/>
      <c r="G171" s="2007"/>
      <c r="H171" s="2007"/>
      <c r="I171" s="2078"/>
    </row>
    <row r="172" spans="2:9" ht="22.5" customHeight="1">
      <c r="B172" s="1980"/>
      <c r="C172" s="2008"/>
      <c r="D172" s="2009"/>
      <c r="E172" s="2009"/>
      <c r="F172" s="2009"/>
      <c r="G172" s="2009"/>
      <c r="H172" s="2009"/>
      <c r="I172" s="2079"/>
    </row>
    <row r="173" spans="2:9" ht="22.5" customHeight="1">
      <c r="B173" s="1980"/>
      <c r="C173" s="2008"/>
      <c r="D173" s="2009"/>
      <c r="E173" s="2009"/>
      <c r="F173" s="2009"/>
      <c r="G173" s="2009"/>
      <c r="H173" s="2009"/>
      <c r="I173" s="2079"/>
    </row>
    <row r="174" spans="2:9" ht="22.5" customHeight="1">
      <c r="B174" s="1980"/>
      <c r="C174" s="2008"/>
      <c r="D174" s="2009"/>
      <c r="E174" s="2009"/>
      <c r="F174" s="2009"/>
      <c r="G174" s="2009"/>
      <c r="H174" s="2009"/>
      <c r="I174" s="2079"/>
    </row>
    <row r="175" spans="2:9" ht="22.5" customHeight="1">
      <c r="B175" s="2000"/>
      <c r="C175" s="2011"/>
      <c r="D175" s="2012"/>
      <c r="E175" s="2012"/>
      <c r="F175" s="2012"/>
      <c r="G175" s="2012"/>
      <c r="H175" s="2012"/>
      <c r="I175" s="2080"/>
    </row>
    <row r="176" spans="2:9" ht="22.5" customHeight="1">
      <c r="B176" s="2056" t="s">
        <v>1721</v>
      </c>
      <c r="C176" s="2006" t="s">
        <v>2792</v>
      </c>
      <c r="D176" s="2007"/>
      <c r="E176" s="2007"/>
      <c r="F176" s="2007"/>
      <c r="G176" s="2007"/>
      <c r="H176" s="2007"/>
      <c r="I176" s="2007"/>
    </row>
    <row r="177" spans="2:9" ht="22.5" customHeight="1">
      <c r="B177" s="2001"/>
      <c r="C177" s="2008"/>
      <c r="D177" s="2009"/>
      <c r="E177" s="2009"/>
      <c r="F177" s="2009"/>
      <c r="G177" s="2009"/>
      <c r="H177" s="2009"/>
      <c r="I177" s="2009"/>
    </row>
    <row r="178" spans="2:9" ht="22.5" customHeight="1">
      <c r="B178" s="2001"/>
      <c r="C178" s="2008"/>
      <c r="D178" s="2009"/>
      <c r="E178" s="2009"/>
      <c r="F178" s="2009"/>
      <c r="G178" s="2009"/>
      <c r="H178" s="2009"/>
      <c r="I178" s="2009"/>
    </row>
    <row r="179" spans="2:9" ht="22.5" customHeight="1">
      <c r="B179" s="2001"/>
      <c r="C179" s="2008"/>
      <c r="D179" s="2009"/>
      <c r="E179" s="2009"/>
      <c r="F179" s="2009"/>
      <c r="G179" s="2009"/>
      <c r="H179" s="2009"/>
      <c r="I179" s="2009"/>
    </row>
    <row r="180" spans="2:9" ht="22.5" customHeight="1">
      <c r="B180" s="2001"/>
      <c r="C180" s="2008"/>
      <c r="D180" s="2009"/>
      <c r="E180" s="2009"/>
      <c r="F180" s="2009"/>
      <c r="G180" s="2009"/>
      <c r="H180" s="2009"/>
      <c r="I180" s="2009"/>
    </row>
    <row r="181" spans="2:9" ht="22.5" customHeight="1">
      <c r="B181" s="2001"/>
      <c r="C181" s="2011"/>
      <c r="D181" s="2012"/>
      <c r="E181" s="2012"/>
      <c r="F181" s="2012"/>
      <c r="G181" s="2012"/>
      <c r="H181" s="2012"/>
      <c r="I181" s="2012"/>
    </row>
    <row r="182" spans="2:9" ht="22.5" customHeight="1">
      <c r="B182" s="2045" t="s">
        <v>1743</v>
      </c>
      <c r="C182" s="2111" t="s">
        <v>2793</v>
      </c>
      <c r="D182" s="2126"/>
      <c r="E182" s="2126"/>
      <c r="F182" s="2126"/>
      <c r="G182" s="2126"/>
      <c r="H182" s="2126"/>
      <c r="I182" s="2127"/>
    </row>
    <row r="183" spans="2:9" ht="22.5" customHeight="1">
      <c r="B183" s="2044"/>
      <c r="C183" s="2021"/>
      <c r="D183" s="2128"/>
      <c r="E183" s="2128"/>
      <c r="F183" s="2128"/>
      <c r="G183" s="2128"/>
      <c r="H183" s="2128"/>
      <c r="I183" s="2129"/>
    </row>
    <row r="184" spans="2:9" ht="22.5" customHeight="1">
      <c r="B184" s="2045"/>
      <c r="C184" s="2021"/>
      <c r="D184" s="2128"/>
      <c r="E184" s="2128"/>
      <c r="F184" s="2128"/>
      <c r="G184" s="2128"/>
      <c r="H184" s="2128"/>
      <c r="I184" s="2129"/>
    </row>
    <row r="185" spans="2:9" ht="22.5" customHeight="1">
      <c r="B185" s="2046"/>
      <c r="C185" s="2130"/>
      <c r="D185" s="2131"/>
      <c r="E185" s="2131"/>
      <c r="F185" s="2131"/>
      <c r="G185" s="2131"/>
      <c r="H185" s="2131"/>
      <c r="I185" s="2132"/>
    </row>
    <row r="186" spans="2:9" ht="22.5" customHeight="1">
      <c r="B186" s="1980" t="s">
        <v>1635</v>
      </c>
      <c r="C186" s="2006" t="s">
        <v>2794</v>
      </c>
      <c r="D186" s="2016"/>
      <c r="E186" s="2016"/>
      <c r="F186" s="2016"/>
      <c r="G186" s="2016"/>
      <c r="H186" s="2016"/>
      <c r="I186" s="2100"/>
    </row>
    <row r="187" spans="2:9" ht="22.5" customHeight="1">
      <c r="B187" s="1980"/>
      <c r="C187" s="2017"/>
      <c r="D187" s="2018"/>
      <c r="E187" s="2018"/>
      <c r="F187" s="2018"/>
      <c r="G187" s="2018"/>
      <c r="H187" s="2018"/>
      <c r="I187" s="2101"/>
    </row>
    <row r="188" spans="2:9" ht="22.5" customHeight="1">
      <c r="B188" s="1980"/>
      <c r="C188" s="2017"/>
      <c r="D188" s="2018"/>
      <c r="E188" s="2018"/>
      <c r="F188" s="2018"/>
      <c r="G188" s="2018"/>
      <c r="H188" s="2018"/>
      <c r="I188" s="2101"/>
    </row>
    <row r="189" spans="2:9" ht="22.5" customHeight="1">
      <c r="B189" s="1980"/>
      <c r="C189" s="2017"/>
      <c r="D189" s="2018"/>
      <c r="E189" s="2018"/>
      <c r="F189" s="2018"/>
      <c r="G189" s="2018"/>
      <c r="H189" s="2018"/>
      <c r="I189" s="2101"/>
    </row>
    <row r="190" spans="2:9" ht="22.5" customHeight="1">
      <c r="B190" s="1980"/>
      <c r="C190" s="2017"/>
      <c r="D190" s="2018"/>
      <c r="E190" s="2018"/>
      <c r="F190" s="2018"/>
      <c r="G190" s="2018"/>
      <c r="H190" s="2018"/>
      <c r="I190" s="2101"/>
    </row>
    <row r="191" spans="2:9" ht="22.5" customHeight="1">
      <c r="B191" s="1980"/>
      <c r="C191" s="2017"/>
      <c r="D191" s="2018"/>
      <c r="E191" s="2018"/>
      <c r="F191" s="2018"/>
      <c r="G191" s="2018"/>
      <c r="H191" s="2018"/>
      <c r="I191" s="2101"/>
    </row>
    <row r="192" spans="2:9" ht="22.5" customHeight="1">
      <c r="B192" s="1980"/>
      <c r="C192" s="2017"/>
      <c r="D192" s="2018"/>
      <c r="E192" s="2018"/>
      <c r="F192" s="2018"/>
      <c r="G192" s="2018"/>
      <c r="H192" s="2018"/>
      <c r="I192" s="2101"/>
    </row>
    <row r="193" spans="2:9" ht="22.5" customHeight="1">
      <c r="B193" s="2000"/>
      <c r="C193" s="2019"/>
      <c r="D193" s="2020"/>
      <c r="E193" s="2020"/>
      <c r="F193" s="2020"/>
      <c r="G193" s="2020"/>
      <c r="H193" s="2020"/>
      <c r="I193" s="2102"/>
    </row>
    <row r="194" spans="2:9" ht="22.5" customHeight="1">
      <c r="B194" s="1992" t="s">
        <v>1669</v>
      </c>
      <c r="C194" s="2006" t="s">
        <v>2795</v>
      </c>
      <c r="D194" s="2016"/>
      <c r="E194" s="2016"/>
      <c r="F194" s="2016"/>
      <c r="G194" s="2016"/>
      <c r="H194" s="2016"/>
      <c r="I194" s="2100"/>
    </row>
    <row r="195" spans="2:9" ht="22.5" customHeight="1">
      <c r="B195" s="1992"/>
      <c r="C195" s="2017"/>
      <c r="D195" s="2018"/>
      <c r="E195" s="2018"/>
      <c r="F195" s="2018"/>
      <c r="G195" s="2018"/>
      <c r="H195" s="2018"/>
      <c r="I195" s="2101"/>
    </row>
    <row r="196" spans="2:9" ht="22.5" customHeight="1">
      <c r="B196" s="1992"/>
      <c r="C196" s="2017"/>
      <c r="D196" s="2018"/>
      <c r="E196" s="2018"/>
      <c r="F196" s="2018"/>
      <c r="G196" s="2018"/>
      <c r="H196" s="2018"/>
      <c r="I196" s="2101"/>
    </row>
    <row r="197" spans="2:9" ht="22.5" customHeight="1">
      <c r="B197" s="1992"/>
      <c r="C197" s="2017"/>
      <c r="D197" s="2018"/>
      <c r="E197" s="2018"/>
      <c r="F197" s="2018"/>
      <c r="G197" s="2018"/>
      <c r="H197" s="2018"/>
      <c r="I197" s="2101"/>
    </row>
    <row r="198" spans="2:9" ht="22.5" customHeight="1">
      <c r="B198" s="1992"/>
      <c r="C198" s="2017"/>
      <c r="D198" s="2018"/>
      <c r="E198" s="2018"/>
      <c r="F198" s="2018"/>
      <c r="G198" s="2018"/>
      <c r="H198" s="2018"/>
      <c r="I198" s="2101"/>
    </row>
    <row r="199" spans="2:9" ht="22.5" customHeight="1">
      <c r="B199" s="1992"/>
      <c r="C199" s="2017"/>
      <c r="D199" s="2018"/>
      <c r="E199" s="2018"/>
      <c r="F199" s="2018"/>
      <c r="G199" s="2018"/>
      <c r="H199" s="2018"/>
      <c r="I199" s="2101"/>
    </row>
    <row r="200" spans="2:9" ht="22.5" customHeight="1">
      <c r="B200" s="1992"/>
      <c r="C200" s="2017"/>
      <c r="D200" s="2018"/>
      <c r="E200" s="2018"/>
      <c r="F200" s="2018"/>
      <c r="G200" s="2018"/>
      <c r="H200" s="2018"/>
      <c r="I200" s="2101"/>
    </row>
    <row r="201" spans="2:9" ht="22.5" customHeight="1">
      <c r="B201" s="1992"/>
      <c r="C201" s="2017"/>
      <c r="D201" s="2018"/>
      <c r="E201" s="2018"/>
      <c r="F201" s="2018"/>
      <c r="G201" s="2018"/>
      <c r="H201" s="2018"/>
      <c r="I201" s="2101"/>
    </row>
    <row r="202" spans="2:9" ht="22.5" customHeight="1">
      <c r="B202" s="1992"/>
      <c r="C202" s="2019"/>
      <c r="D202" s="2020"/>
      <c r="E202" s="2020"/>
      <c r="F202" s="2020"/>
      <c r="G202" s="2020"/>
      <c r="H202" s="2020"/>
      <c r="I202" s="2102"/>
    </row>
    <row r="203" spans="2:9" ht="22.5" customHeight="1">
      <c r="B203" s="1980" t="s">
        <v>1652</v>
      </c>
      <c r="C203" s="2006" t="s">
        <v>2796</v>
      </c>
      <c r="D203" s="2016"/>
      <c r="E203" s="2016"/>
      <c r="F203" s="2016"/>
      <c r="G203" s="2016"/>
      <c r="H203" s="2016"/>
      <c r="I203" s="2100"/>
    </row>
    <row r="204" spans="2:9" ht="22.5" customHeight="1">
      <c r="B204" s="1980"/>
      <c r="C204" s="2017"/>
      <c r="D204" s="2018"/>
      <c r="E204" s="2018"/>
      <c r="F204" s="2018"/>
      <c r="G204" s="2018"/>
      <c r="H204" s="2018"/>
      <c r="I204" s="2101"/>
    </row>
    <row r="205" spans="2:9" ht="22.5" customHeight="1">
      <c r="B205" s="1980"/>
      <c r="C205" s="2017"/>
      <c r="D205" s="2018"/>
      <c r="E205" s="2018"/>
      <c r="F205" s="2018"/>
      <c r="G205" s="2018"/>
      <c r="H205" s="2018"/>
      <c r="I205" s="2101"/>
    </row>
    <row r="206" spans="2:9" ht="22.5" customHeight="1">
      <c r="B206" s="1980"/>
      <c r="C206" s="2017"/>
      <c r="D206" s="2018"/>
      <c r="E206" s="2018"/>
      <c r="F206" s="2018"/>
      <c r="G206" s="2018"/>
      <c r="H206" s="2018"/>
      <c r="I206" s="2101"/>
    </row>
    <row r="207" spans="2:9" ht="22.5" customHeight="1">
      <c r="B207" s="1980"/>
      <c r="C207" s="2017"/>
      <c r="D207" s="2018"/>
      <c r="E207" s="2018"/>
      <c r="F207" s="2018"/>
      <c r="G207" s="2018"/>
      <c r="H207" s="2018"/>
      <c r="I207" s="2101"/>
    </row>
    <row r="208" spans="2:9" ht="22.5" customHeight="1">
      <c r="B208" s="1980"/>
      <c r="C208" s="2017"/>
      <c r="D208" s="2018"/>
      <c r="E208" s="2018"/>
      <c r="F208" s="2018"/>
      <c r="G208" s="2018"/>
      <c r="H208" s="2018"/>
      <c r="I208" s="2101"/>
    </row>
    <row r="209" spans="2:9" ht="22.5" customHeight="1">
      <c r="B209" s="1980"/>
      <c r="C209" s="2017"/>
      <c r="D209" s="2018"/>
      <c r="E209" s="2018"/>
      <c r="F209" s="2018"/>
      <c r="G209" s="2018"/>
      <c r="H209" s="2018"/>
      <c r="I209" s="2101"/>
    </row>
    <row r="210" spans="2:9" ht="22.5" customHeight="1">
      <c r="B210" s="1980"/>
      <c r="C210" s="2017"/>
      <c r="D210" s="2018"/>
      <c r="E210" s="2018"/>
      <c r="F210" s="2018"/>
      <c r="G210" s="2018"/>
      <c r="H210" s="2018"/>
      <c r="I210" s="2101"/>
    </row>
    <row r="211" spans="2:9" ht="22.5" customHeight="1">
      <c r="B211" s="1980"/>
      <c r="C211" s="2017"/>
      <c r="D211" s="2018"/>
      <c r="E211" s="2018"/>
      <c r="F211" s="2018"/>
      <c r="G211" s="2018"/>
      <c r="H211" s="2018"/>
      <c r="I211" s="2101"/>
    </row>
    <row r="212" spans="2:9" ht="22.5" customHeight="1">
      <c r="B212" s="2000"/>
      <c r="C212" s="2019"/>
      <c r="D212" s="2020"/>
      <c r="E212" s="2020"/>
      <c r="F212" s="2020"/>
      <c r="G212" s="2020"/>
      <c r="H212" s="2020"/>
      <c r="I212" s="2102"/>
    </row>
    <row r="213" spans="2:9" ht="199.5" customHeight="1">
      <c r="B213" s="1980" t="s">
        <v>1693</v>
      </c>
      <c r="C213" s="2006" t="s">
        <v>2797</v>
      </c>
      <c r="D213" s="2016"/>
      <c r="E213" s="2016"/>
      <c r="F213" s="1664"/>
      <c r="G213" s="1664"/>
      <c r="H213" s="1664"/>
      <c r="I213" s="101"/>
    </row>
    <row r="214" spans="2:9" ht="46.5" customHeight="1">
      <c r="B214" s="1980"/>
      <c r="C214" s="2017"/>
      <c r="D214" s="2018"/>
      <c r="E214" s="2018"/>
      <c r="I214" s="1665"/>
    </row>
    <row r="215" spans="2:9" ht="179.25" customHeight="1">
      <c r="B215" s="1980"/>
      <c r="C215" s="2017"/>
      <c r="D215" s="2018"/>
      <c r="E215" s="2018"/>
      <c r="I215" s="1665"/>
    </row>
    <row r="216" spans="2:9" ht="125.25" customHeight="1">
      <c r="B216" s="1980"/>
      <c r="C216" s="2017"/>
      <c r="D216" s="2018"/>
      <c r="E216" s="2018"/>
      <c r="F216" s="1502"/>
      <c r="I216" s="1665"/>
    </row>
    <row r="217" spans="2:9" ht="22.5" customHeight="1">
      <c r="B217" s="1980"/>
      <c r="C217" s="2017"/>
      <c r="D217" s="2018"/>
      <c r="E217" s="2018"/>
      <c r="F217" s="1502"/>
      <c r="I217" s="1665"/>
    </row>
    <row r="218" spans="2:9" ht="22.5" customHeight="1">
      <c r="B218" s="1980"/>
      <c r="C218" s="2017"/>
      <c r="D218" s="2018"/>
      <c r="E218" s="2018"/>
      <c r="I218" s="1665"/>
    </row>
    <row r="219" spans="2:9" ht="22.5" customHeight="1">
      <c r="B219" s="1980"/>
      <c r="C219" s="2017"/>
      <c r="D219" s="2018"/>
      <c r="E219" s="2018"/>
      <c r="I219" s="1665"/>
    </row>
    <row r="220" spans="2:9" ht="22.5" customHeight="1">
      <c r="B220" s="1980"/>
      <c r="C220" s="2017"/>
      <c r="D220" s="2018"/>
      <c r="E220" s="2018"/>
      <c r="I220" s="1665"/>
    </row>
    <row r="221" spans="2:9" ht="22.5" customHeight="1">
      <c r="B221" s="1980"/>
      <c r="C221" s="2017"/>
      <c r="D221" s="2018"/>
      <c r="E221" s="2018"/>
      <c r="I221" s="1665"/>
    </row>
    <row r="222" spans="2:9" ht="196.5" customHeight="1">
      <c r="B222" s="1980"/>
      <c r="C222" s="2017"/>
      <c r="D222" s="2018"/>
      <c r="E222" s="2018"/>
      <c r="I222" s="1665"/>
    </row>
    <row r="223" spans="2:9" ht="22.5" customHeight="1">
      <c r="B223" s="1980"/>
      <c r="C223" s="2017"/>
      <c r="D223" s="2018"/>
      <c r="E223" s="2018"/>
      <c r="I223" s="1665"/>
    </row>
    <row r="224" spans="2:9" ht="22.5" customHeight="1">
      <c r="B224" s="2000"/>
      <c r="C224" s="2019"/>
      <c r="D224" s="2020"/>
      <c r="E224" s="2020"/>
      <c r="F224" s="1667"/>
      <c r="G224" s="1667"/>
      <c r="H224" s="1667"/>
      <c r="I224" s="1668"/>
    </row>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sheetData>
  <mergeCells count="51">
    <mergeCell ref="B1:I1"/>
    <mergeCell ref="B7:E7"/>
    <mergeCell ref="F7:I7"/>
    <mergeCell ref="B11:B12"/>
    <mergeCell ref="C11:C12"/>
    <mergeCell ref="D11:D12"/>
    <mergeCell ref="E11:E12"/>
    <mergeCell ref="B84:B90"/>
    <mergeCell ref="F15:H15"/>
    <mergeCell ref="F17:I17"/>
    <mergeCell ref="B23:B24"/>
    <mergeCell ref="C23:C24"/>
    <mergeCell ref="D23:D24"/>
    <mergeCell ref="E23:E24"/>
    <mergeCell ref="C77:I83"/>
    <mergeCell ref="C84:I90"/>
    <mergeCell ref="B54:B60"/>
    <mergeCell ref="B61:B66"/>
    <mergeCell ref="B67:B73"/>
    <mergeCell ref="B74:B76"/>
    <mergeCell ref="B77:B83"/>
    <mergeCell ref="C54:I60"/>
    <mergeCell ref="B133:B135"/>
    <mergeCell ref="C91:I91"/>
    <mergeCell ref="B92:B97"/>
    <mergeCell ref="B98:B106"/>
    <mergeCell ref="B107:I107"/>
    <mergeCell ref="B108:B112"/>
    <mergeCell ref="B113:B119"/>
    <mergeCell ref="B120:B125"/>
    <mergeCell ref="B126:B128"/>
    <mergeCell ref="B136:B145"/>
    <mergeCell ref="B146:B153"/>
    <mergeCell ref="B154:B163"/>
    <mergeCell ref="C158:D158"/>
    <mergeCell ref="B165:B170"/>
    <mergeCell ref="C165:H170"/>
    <mergeCell ref="B171:B175"/>
    <mergeCell ref="C171:I175"/>
    <mergeCell ref="B176:B181"/>
    <mergeCell ref="C176:I181"/>
    <mergeCell ref="B203:B212"/>
    <mergeCell ref="C203:I212"/>
    <mergeCell ref="B213:B224"/>
    <mergeCell ref="C213:E224"/>
    <mergeCell ref="B182:B185"/>
    <mergeCell ref="C182:I185"/>
    <mergeCell ref="B186:B193"/>
    <mergeCell ref="C186:I193"/>
    <mergeCell ref="B194:B202"/>
    <mergeCell ref="C194:I202"/>
  </mergeCells>
  <pageMargins left="0.7" right="0.7" top="0.75" bottom="0.75" header="0" footer="0"/>
  <pageSetup paperSize="9" orientation="portrait"/>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30DB3-F02E-4C4A-83CD-6BBCA4B5635D}">
  <sheetPr codeName="Hoja212">
    <tabColor rgb="FFFFFF00"/>
    <pageSetUpPr fitToPage="1"/>
  </sheetPr>
  <dimension ref="B1:I1087"/>
  <sheetViews>
    <sheetView showGridLines="0" tabSelected="1" topLeftCell="C22" workbookViewId="0">
      <selection activeCell="D44" sqref="D44"/>
    </sheetView>
  </sheetViews>
  <sheetFormatPr baseColWidth="10" defaultColWidth="14.42578125" defaultRowHeight="15" customHeight="1"/>
  <cols>
    <col min="1" max="1" width="11.42578125" customWidth="1"/>
    <col min="2" max="2" width="30.85546875" customWidth="1"/>
    <col min="3" max="3" width="34.42578125" customWidth="1"/>
    <col min="4" max="4" width="41.28515625" customWidth="1"/>
    <col min="5" max="5" width="36.28515625" customWidth="1"/>
    <col min="6" max="6" width="26.28515625" customWidth="1"/>
    <col min="7" max="7" width="22.85546875" customWidth="1"/>
    <col min="8" max="8" width="25" customWidth="1"/>
    <col min="9" max="9" width="36.5703125" customWidth="1"/>
  </cols>
  <sheetData>
    <row r="1" spans="2:9" ht="14.25" customHeight="1">
      <c r="B1" s="1974" t="s">
        <v>1631</v>
      </c>
      <c r="C1" s="1974"/>
      <c r="D1" s="1974"/>
      <c r="E1" s="1974"/>
      <c r="F1" s="1974"/>
      <c r="G1" s="1974"/>
      <c r="H1" s="1974"/>
      <c r="I1" s="1974"/>
    </row>
    <row r="2" spans="2:9" ht="14.25" customHeight="1">
      <c r="D2" s="1" t="s">
        <v>1632</v>
      </c>
      <c r="E2" s="2" t="s">
        <v>2798</v>
      </c>
      <c r="F2" s="870"/>
    </row>
    <row r="3" spans="2:9" ht="14.25" customHeight="1">
      <c r="C3" s="98"/>
      <c r="D3" s="1"/>
      <c r="E3" s="3"/>
      <c r="F3" s="870"/>
    </row>
    <row r="4" spans="2:9" ht="14.25" customHeight="1">
      <c r="C4" s="98"/>
      <c r="D4" s="1"/>
      <c r="E4" s="3"/>
      <c r="F4" s="975"/>
    </row>
    <row r="5" spans="2:9" ht="14.25" customHeight="1">
      <c r="E5" t="s">
        <v>703</v>
      </c>
      <c r="F5" s="976"/>
    </row>
    <row r="6" spans="2:9" ht="14.25" customHeight="1">
      <c r="B6" s="4" t="s">
        <v>1633</v>
      </c>
      <c r="C6" s="5" t="s">
        <v>786</v>
      </c>
      <c r="D6" s="5" t="s">
        <v>787</v>
      </c>
      <c r="E6" s="5" t="s">
        <v>788</v>
      </c>
      <c r="F6" s="976"/>
      <c r="G6" s="5" t="s">
        <v>786</v>
      </c>
      <c r="H6" s="5" t="s">
        <v>787</v>
      </c>
      <c r="I6" s="5" t="s">
        <v>788</v>
      </c>
    </row>
    <row r="7" spans="2:9" ht="14.25" customHeight="1">
      <c r="B7" s="1975" t="s">
        <v>1634</v>
      </c>
      <c r="C7" s="1975"/>
      <c r="D7" s="1975"/>
      <c r="E7" s="1975"/>
      <c r="F7" s="1975" t="s">
        <v>1635</v>
      </c>
      <c r="G7" s="1975"/>
      <c r="H7" s="1975"/>
      <c r="I7" s="1975"/>
    </row>
    <row r="8" spans="2:9" ht="14.25" customHeight="1">
      <c r="B8" s="102" t="s">
        <v>1636</v>
      </c>
      <c r="C8" s="141" t="s">
        <v>1637</v>
      </c>
      <c r="D8" s="141" t="s">
        <v>1637</v>
      </c>
      <c r="E8" s="141" t="s">
        <v>1637</v>
      </c>
      <c r="F8" s="13" t="s">
        <v>1638</v>
      </c>
      <c r="G8" s="8"/>
      <c r="H8" s="9"/>
      <c r="I8" s="9"/>
    </row>
    <row r="9" spans="2:9" ht="14.25" customHeight="1">
      <c r="B9" s="6" t="s">
        <v>1639</v>
      </c>
      <c r="C9" s="1683" t="s">
        <v>1640</v>
      </c>
      <c r="D9" s="1683" t="s">
        <v>2650</v>
      </c>
      <c r="E9" s="1683" t="s">
        <v>2799</v>
      </c>
      <c r="F9" s="13" t="s">
        <v>1642</v>
      </c>
      <c r="G9" s="96">
        <v>0.56000000000000005</v>
      </c>
      <c r="H9" s="96">
        <v>0</v>
      </c>
      <c r="I9" s="96">
        <v>0</v>
      </c>
    </row>
    <row r="10" spans="2:9" ht="14.25" customHeight="1">
      <c r="B10" s="10" t="s">
        <v>56</v>
      </c>
      <c r="C10" s="142"/>
      <c r="D10" s="142"/>
      <c r="E10" s="142"/>
      <c r="F10" s="13" t="s">
        <v>1643</v>
      </c>
      <c r="G10" s="1465">
        <v>0.36</v>
      </c>
      <c r="H10" s="1465">
        <v>0.4</v>
      </c>
      <c r="I10" s="1465">
        <v>0.4</v>
      </c>
    </row>
    <row r="11" spans="2:9" ht="14.25" customHeight="1">
      <c r="B11" s="1976" t="s">
        <v>1644</v>
      </c>
      <c r="C11" s="1977">
        <v>966</v>
      </c>
      <c r="D11" s="1977">
        <v>1010</v>
      </c>
      <c r="E11" s="1977">
        <v>1970</v>
      </c>
      <c r="F11" s="6" t="s">
        <v>1645</v>
      </c>
      <c r="G11" s="1465">
        <v>0.4</v>
      </c>
      <c r="H11" s="1465">
        <v>0.38</v>
      </c>
      <c r="I11" s="1465">
        <v>0.36</v>
      </c>
    </row>
    <row r="12" spans="2:9" ht="14.25" customHeight="1">
      <c r="B12" s="1976"/>
      <c r="C12" s="1977"/>
      <c r="D12" s="1977"/>
      <c r="E12" s="1977"/>
      <c r="F12" s="6" t="s">
        <v>1646</v>
      </c>
      <c r="G12" s="691">
        <v>8.1</v>
      </c>
      <c r="H12" s="691"/>
      <c r="I12" s="691">
        <v>8.3000000000000007</v>
      </c>
    </row>
    <row r="13" spans="2:9" ht="14.25" customHeight="1">
      <c r="B13" s="6" t="s">
        <v>1647</v>
      </c>
      <c r="C13" s="8"/>
      <c r="D13" s="8"/>
      <c r="E13" s="8"/>
      <c r="F13" s="6" t="s">
        <v>1648</v>
      </c>
      <c r="G13" s="691">
        <v>63.3</v>
      </c>
      <c r="H13" s="691"/>
      <c r="I13" s="691">
        <v>66.099999999999994</v>
      </c>
    </row>
    <row r="14" spans="2:9" ht="14.25" customHeight="1">
      <c r="B14" s="7">
        <v>1</v>
      </c>
      <c r="C14" s="7">
        <v>5</v>
      </c>
      <c r="D14" s="7">
        <v>2</v>
      </c>
      <c r="E14" s="7">
        <v>2</v>
      </c>
      <c r="F14" s="6" t="s">
        <v>1649</v>
      </c>
      <c r="G14" s="138">
        <v>2.0699999999999998E-3</v>
      </c>
      <c r="H14" s="138"/>
      <c r="I14" s="138">
        <v>1.8E-3</v>
      </c>
    </row>
    <row r="15" spans="2:9" ht="14.25" customHeight="1">
      <c r="B15" s="7">
        <v>2</v>
      </c>
      <c r="C15" s="7">
        <v>1</v>
      </c>
      <c r="D15" s="7">
        <v>1</v>
      </c>
      <c r="E15" s="7">
        <v>2</v>
      </c>
      <c r="F15" s="1990" t="s">
        <v>703</v>
      </c>
      <c r="G15" s="1990"/>
      <c r="H15" s="1990"/>
      <c r="I15" s="12">
        <f>+G16+H16+I16</f>
        <v>7560</v>
      </c>
    </row>
    <row r="16" spans="2:9" ht="14.25" customHeight="1">
      <c r="B16" s="7">
        <v>3</v>
      </c>
      <c r="C16" s="7">
        <v>3</v>
      </c>
      <c r="D16" s="7">
        <v>2</v>
      </c>
      <c r="E16" s="7">
        <v>2</v>
      </c>
      <c r="F16" s="4" t="s">
        <v>1651</v>
      </c>
      <c r="G16" s="14">
        <v>7560</v>
      </c>
      <c r="H16" s="14"/>
      <c r="I16" s="11"/>
    </row>
    <row r="17" spans="2:9" ht="14.25" customHeight="1">
      <c r="B17" s="7">
        <v>4</v>
      </c>
      <c r="C17" s="7">
        <v>2</v>
      </c>
      <c r="D17" s="7">
        <v>3</v>
      </c>
      <c r="E17" s="7">
        <v>2</v>
      </c>
      <c r="F17" s="1975" t="s">
        <v>703</v>
      </c>
      <c r="G17" s="1975"/>
      <c r="H17" s="1975"/>
      <c r="I17" s="1975"/>
    </row>
    <row r="18" spans="2:9" ht="14.25" customHeight="1">
      <c r="B18" s="7">
        <v>5</v>
      </c>
      <c r="C18" s="7">
        <v>3</v>
      </c>
      <c r="D18" s="7">
        <v>3</v>
      </c>
      <c r="E18" s="7">
        <v>3</v>
      </c>
      <c r="F18" s="6" t="s">
        <v>1653</v>
      </c>
      <c r="G18" s="691" t="s">
        <v>2800</v>
      </c>
      <c r="H18" s="691" t="s">
        <v>1655</v>
      </c>
      <c r="I18" s="691" t="s">
        <v>1655</v>
      </c>
    </row>
    <row r="19" spans="2:9" ht="14.25" customHeight="1">
      <c r="B19" s="7">
        <v>6</v>
      </c>
      <c r="C19" s="7">
        <v>4</v>
      </c>
      <c r="D19" s="7">
        <v>3</v>
      </c>
      <c r="E19" s="7">
        <v>3</v>
      </c>
      <c r="F19" s="6" t="s">
        <v>1657</v>
      </c>
      <c r="G19" s="691">
        <v>11</v>
      </c>
      <c r="H19" s="691">
        <v>12</v>
      </c>
      <c r="I19" s="691">
        <v>10</v>
      </c>
    </row>
    <row r="20" spans="2:9" ht="14.25" customHeight="1">
      <c r="B20" s="7">
        <v>7</v>
      </c>
      <c r="C20" s="7">
        <v>3</v>
      </c>
      <c r="D20" s="7">
        <v>3</v>
      </c>
      <c r="E20" s="7">
        <v>1</v>
      </c>
      <c r="F20" s="6" t="s">
        <v>1658</v>
      </c>
      <c r="G20" s="691">
        <v>12</v>
      </c>
      <c r="H20" s="691">
        <v>13</v>
      </c>
      <c r="I20" s="691">
        <v>11</v>
      </c>
    </row>
    <row r="21" spans="2:9" ht="14.25" customHeight="1">
      <c r="B21" s="7">
        <v>8</v>
      </c>
      <c r="C21" s="7">
        <v>3</v>
      </c>
      <c r="D21" s="7">
        <v>2</v>
      </c>
      <c r="E21" s="7">
        <v>3</v>
      </c>
      <c r="F21" s="6" t="s">
        <v>1659</v>
      </c>
      <c r="G21" s="691">
        <v>17</v>
      </c>
      <c r="H21" s="691">
        <v>17</v>
      </c>
      <c r="I21" s="691">
        <v>15</v>
      </c>
    </row>
    <row r="22" spans="2:9" ht="14.25" customHeight="1">
      <c r="B22" s="7">
        <v>9</v>
      </c>
      <c r="C22" s="7">
        <v>3</v>
      </c>
      <c r="D22" s="7">
        <v>3</v>
      </c>
      <c r="E22" s="7">
        <v>4</v>
      </c>
      <c r="F22" s="6" t="s">
        <v>1660</v>
      </c>
      <c r="G22" s="691">
        <v>5.76</v>
      </c>
      <c r="H22" s="691">
        <v>6.65</v>
      </c>
      <c r="I22" s="691">
        <v>5.0999999999999996</v>
      </c>
    </row>
    <row r="23" spans="2:9" ht="20.25" customHeight="1">
      <c r="B23" s="1976" t="s">
        <v>476</v>
      </c>
      <c r="C23" s="1991" t="s">
        <v>1810</v>
      </c>
      <c r="D23" s="1991" t="s">
        <v>1810</v>
      </c>
      <c r="E23" s="1991" t="s">
        <v>1810</v>
      </c>
      <c r="F23" s="13" t="s">
        <v>1662</v>
      </c>
      <c r="G23" s="691">
        <v>690</v>
      </c>
      <c r="H23" s="691">
        <v>660</v>
      </c>
      <c r="I23" s="691">
        <v>680</v>
      </c>
    </row>
    <row r="24" spans="2:9" ht="14.25" customHeight="1">
      <c r="B24" s="1976"/>
      <c r="C24" s="1991"/>
      <c r="D24" s="1991"/>
      <c r="E24" s="1991"/>
      <c r="F24" s="6" t="s">
        <v>1663</v>
      </c>
      <c r="G24" s="691">
        <v>3.76</v>
      </c>
      <c r="H24" s="691">
        <v>4.25</v>
      </c>
      <c r="I24" s="691">
        <v>3.18</v>
      </c>
    </row>
    <row r="25" spans="2:9" ht="27.75" customHeight="1">
      <c r="B25" s="7" t="s">
        <v>1664</v>
      </c>
      <c r="C25" s="823" t="s">
        <v>1665</v>
      </c>
      <c r="D25" s="823" t="s">
        <v>1665</v>
      </c>
      <c r="E25" s="823" t="s">
        <v>1665</v>
      </c>
      <c r="F25" s="6" t="s">
        <v>1666</v>
      </c>
      <c r="G25" s="691">
        <v>380</v>
      </c>
      <c r="H25" s="691">
        <v>330</v>
      </c>
      <c r="I25" s="691">
        <v>290</v>
      </c>
    </row>
    <row r="26" spans="2:9" ht="14.25" customHeight="1">
      <c r="B26" s="7"/>
      <c r="C26" s="824"/>
      <c r="D26" s="823"/>
      <c r="E26" s="7"/>
      <c r="F26" s="6" t="s">
        <v>1667</v>
      </c>
      <c r="G26" s="1466">
        <v>1032</v>
      </c>
      <c r="H26" s="1466">
        <v>1032</v>
      </c>
      <c r="I26" s="1466">
        <v>1027</v>
      </c>
    </row>
    <row r="27" spans="2:9" ht="14.25" customHeight="1">
      <c r="B27" s="99" t="s">
        <v>1668</v>
      </c>
      <c r="C27" s="99"/>
      <c r="D27" s="205"/>
      <c r="E27" s="156"/>
      <c r="F27" s="142" t="s">
        <v>1669</v>
      </c>
      <c r="G27" s="142"/>
      <c r="H27" s="7"/>
      <c r="I27" s="7"/>
    </row>
    <row r="28" spans="2:9" ht="14.25" customHeight="1">
      <c r="B28" s="15" t="s">
        <v>1670</v>
      </c>
      <c r="C28" s="156"/>
      <c r="D28" s="156"/>
      <c r="E28" s="156"/>
      <c r="F28" s="4" t="s">
        <v>1671</v>
      </c>
      <c r="G28" s="6"/>
    </row>
    <row r="29" spans="2:9" ht="14.25" customHeight="1">
      <c r="B29" s="15" t="s">
        <v>1672</v>
      </c>
      <c r="C29" s="206" t="s">
        <v>1674</v>
      </c>
      <c r="D29" s="206" t="s">
        <v>1674</v>
      </c>
      <c r="E29" s="206" t="s">
        <v>1674</v>
      </c>
      <c r="F29" s="4" t="s">
        <v>1676</v>
      </c>
      <c r="G29" s="7" t="s">
        <v>1677</v>
      </c>
      <c r="H29" s="7" t="s">
        <v>1677</v>
      </c>
      <c r="I29" s="7" t="s">
        <v>2801</v>
      </c>
    </row>
    <row r="30" spans="2:9" ht="14.25" customHeight="1">
      <c r="B30" s="15" t="s">
        <v>1679</v>
      </c>
      <c r="C30" s="11" t="s">
        <v>2183</v>
      </c>
      <c r="D30" s="11" t="s">
        <v>2757</v>
      </c>
      <c r="E30" s="11" t="s">
        <v>2601</v>
      </c>
      <c r="F30" s="4" t="s">
        <v>1682</v>
      </c>
      <c r="G30" s="7">
        <v>108</v>
      </c>
      <c r="H30" s="7">
        <v>110</v>
      </c>
      <c r="I30" s="7" t="s">
        <v>2802</v>
      </c>
    </row>
    <row r="31" spans="2:9" ht="14.25" customHeight="1">
      <c r="B31" s="15" t="s">
        <v>1683</v>
      </c>
      <c r="C31" s="6"/>
      <c r="D31" s="100"/>
      <c r="E31" s="100"/>
      <c r="F31" s="4" t="s">
        <v>1684</v>
      </c>
      <c r="G31" s="7">
        <v>2824</v>
      </c>
      <c r="H31" s="7">
        <v>2686</v>
      </c>
      <c r="I31" s="7" t="s">
        <v>2803</v>
      </c>
    </row>
    <row r="32" spans="2:9" ht="14.25" customHeight="1">
      <c r="B32" s="15"/>
      <c r="C32" s="6"/>
      <c r="D32" s="6"/>
      <c r="E32" s="6"/>
      <c r="F32" s="4" t="s">
        <v>1685</v>
      </c>
      <c r="G32" s="421" t="s">
        <v>1686</v>
      </c>
      <c r="H32" s="421" t="s">
        <v>1686</v>
      </c>
      <c r="I32" s="421" t="s">
        <v>1686</v>
      </c>
    </row>
    <row r="33" spans="2:9" ht="14.25" customHeight="1">
      <c r="B33" s="15"/>
      <c r="C33" s="6"/>
      <c r="D33" s="6"/>
      <c r="E33" s="6"/>
      <c r="F33" s="10" t="s">
        <v>1687</v>
      </c>
      <c r="G33" s="7">
        <v>2.2999999999999998</v>
      </c>
      <c r="H33" s="7">
        <v>3.8</v>
      </c>
      <c r="I33" s="7">
        <v>2.85</v>
      </c>
    </row>
    <row r="34" spans="2:9" ht="14.25" customHeight="1">
      <c r="B34" s="15"/>
      <c r="C34" s="6"/>
      <c r="D34" s="6"/>
      <c r="E34" s="6"/>
      <c r="F34" s="4" t="s">
        <v>1688</v>
      </c>
      <c r="G34" s="6"/>
      <c r="H34" s="6"/>
      <c r="I34" s="6"/>
    </row>
    <row r="35" spans="2:9" ht="14.25" customHeight="1">
      <c r="B35" s="15"/>
      <c r="C35" s="6"/>
      <c r="D35" s="6"/>
      <c r="E35" s="6"/>
      <c r="F35" s="4" t="s">
        <v>1676</v>
      </c>
      <c r="G35" s="7" t="s">
        <v>1689</v>
      </c>
      <c r="H35" s="7" t="s">
        <v>1689</v>
      </c>
      <c r="I35" s="7" t="s">
        <v>1689</v>
      </c>
    </row>
    <row r="36" spans="2:9" ht="14.25" customHeight="1">
      <c r="B36" s="15"/>
      <c r="C36" s="6"/>
      <c r="D36" s="6"/>
      <c r="E36" s="6"/>
      <c r="F36" s="4" t="s">
        <v>1682</v>
      </c>
      <c r="G36" s="7">
        <v>96</v>
      </c>
      <c r="H36" s="7">
        <v>103</v>
      </c>
      <c r="I36" s="7">
        <v>91</v>
      </c>
    </row>
    <row r="37" spans="2:9" ht="14.25" customHeight="1">
      <c r="B37" s="15" t="s">
        <v>1690</v>
      </c>
      <c r="C37" s="6"/>
      <c r="D37" s="6"/>
      <c r="E37" s="6"/>
      <c r="F37" s="4" t="s">
        <v>1684</v>
      </c>
      <c r="G37" s="7">
        <v>2765</v>
      </c>
      <c r="H37" s="7">
        <v>2686</v>
      </c>
      <c r="I37" s="7">
        <v>2780</v>
      </c>
    </row>
    <row r="38" spans="2:9" ht="14.25" customHeight="1">
      <c r="B38" s="6"/>
      <c r="C38" s="6"/>
      <c r="D38" s="6"/>
      <c r="E38" s="6"/>
      <c r="F38" s="4" t="s">
        <v>1685</v>
      </c>
      <c r="G38" s="7" t="s">
        <v>1952</v>
      </c>
      <c r="H38" s="7" t="s">
        <v>1952</v>
      </c>
      <c r="I38" s="7" t="s">
        <v>2123</v>
      </c>
    </row>
    <row r="39" spans="2:9" ht="14.25" customHeight="1">
      <c r="B39" s="6"/>
      <c r="C39" s="173"/>
      <c r="D39" s="173"/>
      <c r="E39" s="173"/>
      <c r="F39" s="4" t="s">
        <v>1692</v>
      </c>
      <c r="G39" s="6"/>
      <c r="H39" s="6"/>
      <c r="I39" s="6"/>
    </row>
    <row r="40" spans="2:9" ht="14.25" customHeight="1">
      <c r="B40" s="99" t="s">
        <v>1693</v>
      </c>
      <c r="C40" s="5"/>
      <c r="D40" s="5"/>
      <c r="E40" s="5"/>
      <c r="F40" s="954" t="s">
        <v>1676</v>
      </c>
      <c r="G40" s="7" t="s">
        <v>1694</v>
      </c>
      <c r="H40" s="7" t="s">
        <v>1694</v>
      </c>
      <c r="I40" s="7" t="s">
        <v>1694</v>
      </c>
    </row>
    <row r="41" spans="2:9" ht="14.25" customHeight="1">
      <c r="B41" s="102" t="s">
        <v>44</v>
      </c>
      <c r="C41" s="1676" t="s">
        <v>2627</v>
      </c>
      <c r="D41" s="1676"/>
      <c r="E41" s="1676"/>
      <c r="F41" s="954" t="s">
        <v>1676</v>
      </c>
      <c r="G41" s="7" t="s">
        <v>1678</v>
      </c>
      <c r="H41" s="7" t="s">
        <v>1678</v>
      </c>
      <c r="I41" s="7" t="s">
        <v>1678</v>
      </c>
    </row>
    <row r="42" spans="2:9" ht="14.25" customHeight="1">
      <c r="B42" s="102" t="s">
        <v>1698</v>
      </c>
      <c r="C42" s="1685" t="s">
        <v>2628</v>
      </c>
      <c r="D42" s="1685"/>
      <c r="E42" s="1685"/>
      <c r="F42" s="954" t="s">
        <v>1682</v>
      </c>
      <c r="G42" s="7">
        <v>48</v>
      </c>
      <c r="H42" s="7">
        <v>60</v>
      </c>
      <c r="I42" s="7">
        <v>47</v>
      </c>
    </row>
    <row r="43" spans="2:9" ht="14.25" customHeight="1">
      <c r="B43" s="102" t="s">
        <v>45</v>
      </c>
      <c r="C43" s="1084" t="s">
        <v>2629</v>
      </c>
      <c r="D43" s="1084"/>
      <c r="E43" s="1084"/>
      <c r="F43" s="954" t="s">
        <v>1682</v>
      </c>
      <c r="G43" s="7">
        <v>114</v>
      </c>
      <c r="H43" s="7">
        <v>116</v>
      </c>
      <c r="I43" s="7">
        <v>99</v>
      </c>
    </row>
    <row r="44" spans="2:9">
      <c r="B44" s="43" t="s">
        <v>1702</v>
      </c>
      <c r="C44" s="141"/>
      <c r="D44" s="141"/>
      <c r="E44" s="141"/>
      <c r="F44" s="954" t="s">
        <v>1704</v>
      </c>
      <c r="G44" s="7" t="s">
        <v>1705</v>
      </c>
      <c r="H44" s="7" t="s">
        <v>1705</v>
      </c>
      <c r="I44" s="7" t="s">
        <v>1705</v>
      </c>
    </row>
    <row r="45" spans="2:9" ht="14.25" customHeight="1">
      <c r="B45" s="956" t="s">
        <v>1706</v>
      </c>
      <c r="C45" s="1084"/>
      <c r="D45" s="1084"/>
      <c r="E45" s="1084"/>
      <c r="F45" s="142" t="s">
        <v>1708</v>
      </c>
      <c r="G45" s="6"/>
      <c r="H45" s="6"/>
      <c r="I45" s="6"/>
    </row>
    <row r="46" spans="2:9" ht="14.25" customHeight="1">
      <c r="B46" s="102" t="s">
        <v>1709</v>
      </c>
      <c r="C46" s="1084" t="s">
        <v>2701</v>
      </c>
      <c r="D46" s="1084"/>
      <c r="E46" s="1084"/>
      <c r="F46" s="954" t="s">
        <v>1710</v>
      </c>
      <c r="G46" s="59" t="s">
        <v>1869</v>
      </c>
      <c r="H46" s="59" t="s">
        <v>1869</v>
      </c>
      <c r="I46" s="59" t="s">
        <v>1869</v>
      </c>
    </row>
    <row r="47" spans="2:9" ht="14.25" customHeight="1">
      <c r="B47" s="102" t="s">
        <v>44</v>
      </c>
      <c r="C47" s="1573"/>
      <c r="D47" s="1586"/>
      <c r="E47" s="1676" t="s">
        <v>2804</v>
      </c>
      <c r="F47" s="973" t="s">
        <v>1682</v>
      </c>
      <c r="G47" s="972"/>
      <c r="H47" s="972"/>
      <c r="I47" s="972"/>
    </row>
    <row r="48" spans="2:9" ht="14.25" customHeight="1">
      <c r="B48" s="102" t="s">
        <v>1698</v>
      </c>
      <c r="C48" s="7"/>
      <c r="D48" s="125"/>
      <c r="E48" s="1685" t="s">
        <v>2805</v>
      </c>
      <c r="F48" s="973" t="s">
        <v>1684</v>
      </c>
      <c r="G48" s="972"/>
      <c r="H48" s="972"/>
      <c r="I48" s="972"/>
    </row>
    <row r="49" spans="2:9" ht="14.25" customHeight="1">
      <c r="B49" s="102" t="s">
        <v>45</v>
      </c>
      <c r="C49" s="1588"/>
      <c r="D49" s="1580"/>
      <c r="E49" s="1084" t="s">
        <v>2806</v>
      </c>
      <c r="F49" s="954" t="s">
        <v>1711</v>
      </c>
      <c r="G49" s="966">
        <v>28</v>
      </c>
      <c r="H49" s="966">
        <v>28</v>
      </c>
      <c r="I49" s="966">
        <v>26</v>
      </c>
    </row>
    <row r="50" spans="2:9" ht="14.25" customHeight="1">
      <c r="B50" s="102" t="s">
        <v>1702</v>
      </c>
      <c r="C50" s="1590"/>
      <c r="D50" s="7"/>
      <c r="E50" s="141"/>
      <c r="F50" s="954" t="s">
        <v>1712</v>
      </c>
      <c r="G50" s="7">
        <v>28</v>
      </c>
      <c r="H50" s="7"/>
      <c r="I50" s="7">
        <v>26</v>
      </c>
    </row>
    <row r="51" spans="2:9" ht="14.25" customHeight="1">
      <c r="B51" s="956" t="s">
        <v>1706</v>
      </c>
      <c r="C51" s="1677"/>
      <c r="D51" s="1678"/>
      <c r="E51" s="1084"/>
      <c r="F51" s="954" t="s">
        <v>1713</v>
      </c>
      <c r="G51" s="7">
        <v>17</v>
      </c>
      <c r="H51" s="7">
        <v>18</v>
      </c>
      <c r="I51" s="7">
        <v>17</v>
      </c>
    </row>
    <row r="52" spans="2:9" ht="14.25" customHeight="1">
      <c r="B52" s="6" t="s">
        <v>1709</v>
      </c>
      <c r="C52" s="1679"/>
      <c r="D52" s="1680"/>
      <c r="E52" s="1084" t="s">
        <v>2807</v>
      </c>
      <c r="F52" s="1485" t="s">
        <v>1714</v>
      </c>
      <c r="G52" s="59">
        <v>5</v>
      </c>
      <c r="H52" s="59">
        <v>5</v>
      </c>
      <c r="I52" s="1620" t="s">
        <v>2493</v>
      </c>
    </row>
    <row r="53" spans="2:9" ht="14.25" customHeight="1">
      <c r="B53" s="136" t="s">
        <v>1715</v>
      </c>
      <c r="C53" s="139"/>
      <c r="D53" s="1707"/>
      <c r="E53" s="1707"/>
      <c r="F53" s="1707"/>
      <c r="G53" s="1707"/>
      <c r="H53" s="1707"/>
      <c r="I53" s="1708"/>
    </row>
    <row r="54" spans="2:9" ht="17.25" customHeight="1">
      <c r="B54" s="2143" t="s">
        <v>1634</v>
      </c>
      <c r="C54" s="1994" t="s">
        <v>2808</v>
      </c>
      <c r="D54" s="1995"/>
      <c r="E54" s="1995"/>
      <c r="F54" s="1995"/>
      <c r="G54" s="1995"/>
      <c r="H54" s="1995"/>
      <c r="I54" s="1996"/>
    </row>
    <row r="55" spans="2:9" ht="17.25" customHeight="1">
      <c r="B55" s="2143"/>
      <c r="C55" s="1997"/>
      <c r="D55" s="1998"/>
      <c r="E55" s="1998"/>
      <c r="F55" s="1998"/>
      <c r="G55" s="1998"/>
      <c r="H55" s="1998"/>
      <c r="I55" s="1999"/>
    </row>
    <row r="56" spans="2:9" ht="17.25" customHeight="1">
      <c r="B56" s="2143"/>
      <c r="C56" s="1997"/>
      <c r="D56" s="1998"/>
      <c r="E56" s="1998"/>
      <c r="F56" s="1998"/>
      <c r="G56" s="1998"/>
      <c r="H56" s="1998"/>
      <c r="I56" s="1999"/>
    </row>
    <row r="57" spans="2:9" ht="17.25" customHeight="1">
      <c r="B57" s="2143"/>
      <c r="C57" s="1997"/>
      <c r="D57" s="1998"/>
      <c r="E57" s="1998"/>
      <c r="F57" s="1998"/>
      <c r="G57" s="1998"/>
      <c r="H57" s="1998"/>
      <c r="I57" s="1999"/>
    </row>
    <row r="58" spans="2:9" ht="14.25" customHeight="1">
      <c r="B58" s="2143"/>
      <c r="C58" s="1997"/>
      <c r="D58" s="1998"/>
      <c r="E58" s="1998"/>
      <c r="F58" s="1998"/>
      <c r="G58" s="1998"/>
      <c r="H58" s="1998"/>
      <c r="I58" s="1999"/>
    </row>
    <row r="59" spans="2:9" ht="14.25" customHeight="1">
      <c r="B59" s="2143"/>
      <c r="C59" s="1997"/>
      <c r="D59" s="1998"/>
      <c r="E59" s="1998"/>
      <c r="F59" s="1998"/>
      <c r="G59" s="1998"/>
      <c r="H59" s="1998"/>
      <c r="I59" s="1999"/>
    </row>
    <row r="60" spans="2:9" ht="14.25" customHeight="1">
      <c r="B60" s="1978"/>
      <c r="C60" s="2144"/>
      <c r="D60" s="2145"/>
      <c r="E60" s="2145"/>
      <c r="F60" s="2145"/>
      <c r="G60" s="2145"/>
      <c r="H60" s="2145"/>
      <c r="I60" s="2146"/>
    </row>
    <row r="61" spans="2:9" ht="14.25" customHeight="1">
      <c r="B61" s="1993" t="s">
        <v>1717</v>
      </c>
      <c r="C61" s="1502" t="s">
        <v>2709</v>
      </c>
      <c r="D61" s="1494"/>
      <c r="E61" s="1494"/>
      <c r="F61" s="1494"/>
      <c r="G61" s="1494"/>
      <c r="H61" s="1494"/>
      <c r="I61" s="1495"/>
    </row>
    <row r="62" spans="2:9" ht="14.25" customHeight="1">
      <c r="B62" s="1980"/>
      <c r="C62" s="1502" t="s">
        <v>2710</v>
      </c>
      <c r="D62" s="1494"/>
      <c r="E62" s="1494"/>
      <c r="F62" s="1494"/>
      <c r="G62" s="1494"/>
      <c r="H62" s="1494"/>
      <c r="I62" s="1495"/>
    </row>
    <row r="63" spans="2:9" ht="14.25" customHeight="1">
      <c r="B63" s="1980"/>
      <c r="C63" s="1502" t="s">
        <v>2711</v>
      </c>
      <c r="D63" s="1494"/>
      <c r="E63" s="1494"/>
      <c r="F63" s="1494"/>
      <c r="G63" s="1494"/>
      <c r="H63" s="1494"/>
      <c r="I63" s="1495"/>
    </row>
    <row r="64" spans="2:9" ht="14.25" customHeight="1">
      <c r="B64" s="1980"/>
      <c r="C64" s="1502" t="s">
        <v>2712</v>
      </c>
      <c r="D64" s="1494"/>
      <c r="E64" s="1494"/>
      <c r="F64" s="1494"/>
      <c r="G64" s="1494"/>
      <c r="H64" s="1494"/>
      <c r="I64" s="1495"/>
    </row>
    <row r="65" spans="2:9" ht="14.25" customHeight="1">
      <c r="B65" s="1980"/>
      <c r="C65" s="1502" t="s">
        <v>2713</v>
      </c>
      <c r="D65" s="1494"/>
      <c r="E65" s="1494"/>
      <c r="F65" s="1494"/>
      <c r="G65" s="1494"/>
      <c r="H65" s="1494"/>
      <c r="I65" s="1495"/>
    </row>
    <row r="66" spans="2:9" ht="17.25" customHeight="1">
      <c r="B66" s="2000"/>
      <c r="C66" s="1502" t="s">
        <v>2714</v>
      </c>
      <c r="D66" s="1111"/>
      <c r="E66" s="1111"/>
      <c r="F66" s="1111"/>
      <c r="G66" s="1111"/>
      <c r="H66" s="1111"/>
      <c r="I66" s="1112"/>
    </row>
    <row r="67" spans="2:9" ht="17.25" customHeight="1">
      <c r="B67" s="2001" t="s">
        <v>1721</v>
      </c>
      <c r="C67" s="1693"/>
      <c r="D67" s="1504"/>
      <c r="E67" s="1504"/>
      <c r="F67" s="1504"/>
      <c r="G67" s="1504"/>
      <c r="H67" s="1504"/>
      <c r="I67" s="1694"/>
    </row>
    <row r="68" spans="2:9" ht="17.25" customHeight="1">
      <c r="B68" s="2001"/>
      <c r="C68" s="1502" t="s">
        <v>2715</v>
      </c>
      <c r="D68" s="1087"/>
      <c r="E68" s="1087"/>
      <c r="F68" s="1087"/>
      <c r="G68" s="1087"/>
      <c r="H68" s="1087"/>
      <c r="I68" s="1516"/>
    </row>
    <row r="69" spans="2:9" ht="17.25" customHeight="1">
      <c r="B69" s="2001"/>
      <c r="C69" s="1502" t="s">
        <v>2716</v>
      </c>
      <c r="D69" s="1087"/>
      <c r="E69" s="1087"/>
      <c r="F69" s="1087"/>
      <c r="G69" s="1087"/>
      <c r="H69" s="1087"/>
      <c r="I69" s="1516"/>
    </row>
    <row r="70" spans="2:9" ht="17.25" customHeight="1">
      <c r="B70" s="2001"/>
      <c r="C70" s="1502" t="s">
        <v>2717</v>
      </c>
      <c r="D70" s="1087"/>
      <c r="E70" s="1087"/>
      <c r="F70" s="1087"/>
      <c r="G70" s="1087"/>
      <c r="H70" s="1087"/>
      <c r="I70" s="1516"/>
    </row>
    <row r="71" spans="2:9" ht="17.25" customHeight="1">
      <c r="B71" s="2001"/>
      <c r="C71" s="1502" t="s">
        <v>2718</v>
      </c>
      <c r="D71" s="1087"/>
      <c r="E71" s="1087"/>
      <c r="F71" s="1087"/>
      <c r="G71" s="1087"/>
      <c r="H71" s="1087"/>
      <c r="I71" s="1516"/>
    </row>
    <row r="72" spans="2:9" ht="17.25" customHeight="1">
      <c r="B72" s="2001"/>
      <c r="C72" s="1695"/>
      <c r="D72" s="1087"/>
      <c r="E72" s="1087"/>
      <c r="F72" s="1087"/>
      <c r="G72" s="1087"/>
      <c r="H72" s="1087"/>
      <c r="I72" s="1516"/>
    </row>
    <row r="73" spans="2:9" ht="17.25" customHeight="1">
      <c r="B73" s="2002"/>
      <c r="C73" s="1696"/>
      <c r="D73" s="1697"/>
      <c r="E73" s="1697"/>
      <c r="F73" s="1697"/>
      <c r="G73" s="1697"/>
      <c r="H73" s="1697"/>
      <c r="I73" s="1521"/>
    </row>
    <row r="74" spans="2:9" ht="17.25" customHeight="1">
      <c r="B74" s="1980" t="s">
        <v>1725</v>
      </c>
      <c r="C74" s="1499"/>
      <c r="D74" s="1500"/>
      <c r="E74" s="1500"/>
      <c r="F74" s="1500"/>
      <c r="G74" s="204"/>
      <c r="H74" s="204"/>
      <c r="I74" s="803"/>
    </row>
    <row r="75" spans="2:9" ht="17.25" customHeight="1">
      <c r="B75" s="1980"/>
      <c r="C75" s="1092" t="s">
        <v>2719</v>
      </c>
      <c r="D75" s="204"/>
      <c r="E75" s="204"/>
      <c r="F75" s="204"/>
      <c r="G75" s="204"/>
      <c r="H75" s="204"/>
      <c r="I75" s="803"/>
    </row>
    <row r="76" spans="2:9" ht="17.25" customHeight="1">
      <c r="B76" s="1980"/>
      <c r="C76" s="121" t="s">
        <v>37</v>
      </c>
      <c r="D76" s="1518"/>
      <c r="E76" s="1518"/>
      <c r="F76" s="1518"/>
      <c r="G76" s="1518"/>
      <c r="H76" s="1518"/>
      <c r="I76" s="1519"/>
    </row>
    <row r="77" spans="2:9" ht="17.25" customHeight="1">
      <c r="B77" s="2143" t="s">
        <v>1635</v>
      </c>
      <c r="C77" s="2141" t="s">
        <v>2809</v>
      </c>
      <c r="D77" s="2142"/>
      <c r="E77" s="2142"/>
      <c r="F77" s="2142"/>
      <c r="G77" s="2142"/>
      <c r="H77" s="2142"/>
      <c r="I77" s="2142"/>
    </row>
    <row r="78" spans="2:9" ht="17.25" customHeight="1">
      <c r="B78" s="2143"/>
      <c r="C78" s="2142"/>
      <c r="D78" s="2142"/>
      <c r="E78" s="2142"/>
      <c r="F78" s="2142"/>
      <c r="G78" s="2142"/>
      <c r="H78" s="2142"/>
      <c r="I78" s="2142"/>
    </row>
    <row r="79" spans="2:9" ht="26.25" customHeight="1">
      <c r="B79" s="2143"/>
      <c r="C79" s="2142"/>
      <c r="D79" s="2142"/>
      <c r="E79" s="2142"/>
      <c r="F79" s="2142"/>
      <c r="G79" s="2142"/>
      <c r="H79" s="2142"/>
      <c r="I79" s="2142"/>
    </row>
    <row r="80" spans="2:9" ht="26.25" customHeight="1">
      <c r="B80" s="2143"/>
      <c r="C80" s="2142"/>
      <c r="D80" s="2142"/>
      <c r="E80" s="2142"/>
      <c r="F80" s="2142"/>
      <c r="G80" s="2142"/>
      <c r="H80" s="2142"/>
      <c r="I80" s="2142"/>
    </row>
    <row r="81" spans="2:9" ht="17.25" customHeight="1">
      <c r="B81" s="2143"/>
      <c r="C81" s="2142"/>
      <c r="D81" s="2142"/>
      <c r="E81" s="2142"/>
      <c r="F81" s="2142"/>
      <c r="G81" s="2142"/>
      <c r="H81" s="2142"/>
      <c r="I81" s="2142"/>
    </row>
    <row r="82" spans="2:9" ht="17.25" customHeight="1">
      <c r="B82" s="2143"/>
      <c r="C82" s="2142"/>
      <c r="D82" s="2142"/>
      <c r="E82" s="2142"/>
      <c r="F82" s="2142"/>
      <c r="G82" s="2142"/>
      <c r="H82" s="2142"/>
      <c r="I82" s="2142"/>
    </row>
    <row r="83" spans="2:9" ht="17.25" customHeight="1">
      <c r="B83" s="1978"/>
      <c r="C83" s="2142"/>
      <c r="D83" s="2142"/>
      <c r="E83" s="2142"/>
      <c r="F83" s="2142"/>
      <c r="G83" s="2142"/>
      <c r="H83" s="2142"/>
      <c r="I83" s="2142"/>
    </row>
    <row r="84" spans="2:9" ht="17.25" customHeight="1">
      <c r="B84" s="1992" t="s">
        <v>1652</v>
      </c>
      <c r="C84" s="1981" t="s">
        <v>2810</v>
      </c>
      <c r="D84" s="1982"/>
      <c r="E84" s="1982"/>
      <c r="F84" s="1982"/>
      <c r="G84" s="1982"/>
      <c r="H84" s="1982"/>
      <c r="I84" s="1983"/>
    </row>
    <row r="85" spans="2:9" ht="17.25" customHeight="1">
      <c r="B85" s="1992"/>
      <c r="C85" s="1984"/>
      <c r="D85" s="1985"/>
      <c r="E85" s="1985"/>
      <c r="F85" s="1985"/>
      <c r="G85" s="1985"/>
      <c r="H85" s="1985"/>
      <c r="I85" s="1986"/>
    </row>
    <row r="86" spans="2:9" ht="17.25" customHeight="1">
      <c r="B86" s="1992"/>
      <c r="C86" s="1984"/>
      <c r="D86" s="1985"/>
      <c r="E86" s="1985"/>
      <c r="F86" s="1985"/>
      <c r="G86" s="1985"/>
      <c r="H86" s="1985"/>
      <c r="I86" s="1986"/>
    </row>
    <row r="87" spans="2:9" ht="17.25" customHeight="1">
      <c r="B87" s="1992"/>
      <c r="C87" s="1984"/>
      <c r="D87" s="1985"/>
      <c r="E87" s="1985"/>
      <c r="F87" s="1985"/>
      <c r="G87" s="1985"/>
      <c r="H87" s="1985"/>
      <c r="I87" s="1986"/>
    </row>
    <row r="88" spans="2:9" ht="17.25" customHeight="1">
      <c r="B88" s="1992"/>
      <c r="C88" s="1984"/>
      <c r="D88" s="1985"/>
      <c r="E88" s="1985"/>
      <c r="F88" s="1985"/>
      <c r="G88" s="1985"/>
      <c r="H88" s="1985"/>
      <c r="I88" s="1986"/>
    </row>
    <row r="89" spans="2:9" ht="17.25" customHeight="1">
      <c r="B89" s="1992"/>
      <c r="C89" s="1984"/>
      <c r="D89" s="1985"/>
      <c r="E89" s="1985"/>
      <c r="F89" s="1985"/>
      <c r="G89" s="1985"/>
      <c r="H89" s="1985"/>
      <c r="I89" s="1986"/>
    </row>
    <row r="90" spans="2:9" ht="17.25" customHeight="1">
      <c r="B90" s="1992"/>
      <c r="C90" s="1987"/>
      <c r="D90" s="1988"/>
      <c r="E90" s="1988"/>
      <c r="F90" s="1988"/>
      <c r="G90" s="1988"/>
      <c r="H90" s="1988"/>
      <c r="I90" s="1989"/>
    </row>
    <row r="91" spans="2:9" ht="17.25" customHeight="1">
      <c r="B91" s="1489" t="s">
        <v>1728</v>
      </c>
      <c r="C91" s="2014" t="s">
        <v>2811</v>
      </c>
      <c r="D91" s="2014"/>
      <c r="E91" s="2014"/>
      <c r="F91" s="2014"/>
      <c r="G91" s="2014"/>
      <c r="H91" s="2014"/>
      <c r="I91" s="2015"/>
    </row>
    <row r="92" spans="2:9" ht="17.25" customHeight="1">
      <c r="B92" s="1993" t="s">
        <v>1669</v>
      </c>
      <c r="C92" s="1502" t="s">
        <v>2473</v>
      </c>
      <c r="D92" s="1502" t="s">
        <v>2539</v>
      </c>
      <c r="E92" s="1698"/>
      <c r="F92" s="1698"/>
      <c r="G92" s="1698"/>
      <c r="H92" s="1698"/>
      <c r="I92" s="1699"/>
    </row>
    <row r="93" spans="2:9" ht="17.25" customHeight="1">
      <c r="B93" s="1980"/>
      <c r="C93" s="1502" t="s">
        <v>2202</v>
      </c>
      <c r="D93" s="1502" t="s">
        <v>2732</v>
      </c>
      <c r="E93" s="1701"/>
      <c r="F93" s="1701"/>
      <c r="G93" s="1701"/>
      <c r="H93" s="1701"/>
      <c r="I93" s="1702"/>
    </row>
    <row r="94" spans="2:9" ht="17.25" customHeight="1">
      <c r="B94" s="1980"/>
      <c r="C94" s="1502" t="s">
        <v>2733</v>
      </c>
      <c r="D94" s="1502" t="s">
        <v>2681</v>
      </c>
      <c r="E94" s="1701"/>
      <c r="F94" s="1701"/>
      <c r="G94" s="1701"/>
      <c r="H94" s="1701"/>
      <c r="I94" s="1702"/>
    </row>
    <row r="95" spans="2:9" ht="17.25" customHeight="1">
      <c r="B95" s="1980"/>
      <c r="C95" s="1502" t="s">
        <v>2258</v>
      </c>
      <c r="D95" s="1701"/>
      <c r="E95" s="1701"/>
      <c r="F95" s="1701"/>
      <c r="G95" s="1701"/>
      <c r="H95" s="1701"/>
      <c r="I95" s="1702"/>
    </row>
    <row r="96" spans="2:9" ht="17.25" customHeight="1">
      <c r="B96" s="1980"/>
      <c r="C96" s="1502" t="s">
        <v>2344</v>
      </c>
      <c r="D96" s="1701"/>
      <c r="E96" s="1701"/>
      <c r="F96" s="1701"/>
      <c r="G96" s="1701"/>
      <c r="H96" s="1701"/>
      <c r="I96" s="1702"/>
    </row>
    <row r="97" spans="2:9" ht="17.25" customHeight="1">
      <c r="B97" s="2000"/>
      <c r="C97" s="1667"/>
      <c r="D97" s="1704"/>
      <c r="E97" s="1704"/>
      <c r="F97" s="1704"/>
      <c r="G97" s="1704"/>
      <c r="H97" s="1704"/>
      <c r="I97" s="1705"/>
    </row>
    <row r="98" spans="2:9" ht="17.25" customHeight="1">
      <c r="B98" s="1980" t="s">
        <v>1693</v>
      </c>
      <c r="D98" s="1698"/>
      <c r="E98" s="1698"/>
      <c r="F98" s="1698"/>
      <c r="G98" s="1698"/>
      <c r="H98" s="1698"/>
      <c r="I98" s="1699"/>
    </row>
    <row r="99" spans="2:9" ht="17.25" customHeight="1">
      <c r="B99" s="1980"/>
      <c r="C99" s="1502" t="s">
        <v>2682</v>
      </c>
      <c r="D99" s="1701"/>
      <c r="E99" s="1701"/>
      <c r="F99" s="1701"/>
      <c r="G99" s="1701"/>
      <c r="H99" s="1701"/>
      <c r="I99" s="1702"/>
    </row>
    <row r="100" spans="2:9" ht="17.25" customHeight="1">
      <c r="B100" s="1980"/>
      <c r="C100" s="1093" t="s">
        <v>2734</v>
      </c>
      <c r="D100" s="1701"/>
      <c r="E100" s="1701"/>
      <c r="F100" s="1701"/>
      <c r="G100" s="1701"/>
      <c r="H100" s="1701"/>
      <c r="I100" s="1702"/>
    </row>
    <row r="101" spans="2:9" ht="17.25" customHeight="1">
      <c r="B101" s="1980"/>
      <c r="C101" s="1093" t="s">
        <v>2735</v>
      </c>
      <c r="D101" s="1701"/>
      <c r="E101" s="1701"/>
      <c r="F101" s="1701"/>
      <c r="G101" s="1701"/>
      <c r="H101" s="1701"/>
      <c r="I101" s="1702"/>
    </row>
    <row r="102" spans="2:9" ht="17.25" customHeight="1">
      <c r="B102" s="1980"/>
      <c r="C102" s="1093" t="s">
        <v>2736</v>
      </c>
      <c r="D102" s="1701"/>
      <c r="E102" s="1701"/>
      <c r="F102" s="1701"/>
      <c r="G102" s="1701"/>
      <c r="H102" s="1701"/>
      <c r="I102" s="1702"/>
    </row>
    <row r="103" spans="2:9" ht="17.25" customHeight="1">
      <c r="B103" s="1980"/>
      <c r="C103" s="1502" t="s">
        <v>2737</v>
      </c>
      <c r="D103" s="1701"/>
      <c r="E103" s="1701"/>
      <c r="F103" s="1701"/>
      <c r="G103" s="1701"/>
      <c r="H103" s="1701"/>
      <c r="I103" s="1702"/>
    </row>
    <row r="104" spans="2:9" ht="17.25" customHeight="1">
      <c r="B104" s="1980"/>
      <c r="C104" s="1502" t="s">
        <v>2738</v>
      </c>
      <c r="D104" s="1701"/>
      <c r="E104" s="1701"/>
      <c r="F104" s="1701"/>
      <c r="G104" s="1701"/>
      <c r="H104" s="1701"/>
      <c r="I104" s="1702"/>
    </row>
    <row r="105" spans="2:9" ht="17.25" customHeight="1">
      <c r="B105" s="1980"/>
      <c r="C105" s="1700"/>
      <c r="D105" s="1701"/>
      <c r="E105" s="1701"/>
      <c r="F105" s="1701"/>
      <c r="G105" s="1701"/>
      <c r="H105" s="1701"/>
      <c r="I105" s="1702"/>
    </row>
    <row r="106" spans="2:9" ht="17.25" customHeight="1">
      <c r="B106" s="2000"/>
      <c r="C106" s="1703"/>
      <c r="D106" s="1704"/>
      <c r="E106" s="1704"/>
      <c r="F106" s="1704"/>
      <c r="G106" s="1704"/>
      <c r="H106" s="1704"/>
      <c r="I106" s="1705"/>
    </row>
    <row r="107" spans="2:9" ht="22.5" customHeight="1">
      <c r="B107" s="2003" t="s">
        <v>1738</v>
      </c>
      <c r="C107" s="2004"/>
      <c r="D107" s="2004"/>
      <c r="E107" s="2004"/>
      <c r="F107" s="2004"/>
      <c r="G107" s="2004"/>
      <c r="H107" s="2004"/>
      <c r="I107" s="2005"/>
    </row>
    <row r="108" spans="2:9" ht="15" customHeight="1">
      <c r="B108" s="1980" t="s">
        <v>1634</v>
      </c>
      <c r="C108" s="1502"/>
      <c r="D108" s="1610"/>
      <c r="E108" s="1610"/>
      <c r="F108" s="1610"/>
      <c r="G108" s="1610"/>
      <c r="H108" s="1610"/>
      <c r="I108" s="1629"/>
    </row>
    <row r="109" spans="2:9" ht="15" customHeight="1">
      <c r="B109" s="1980"/>
      <c r="C109" s="1502"/>
      <c r="D109" s="1502"/>
      <c r="E109" s="1502"/>
      <c r="F109" s="1502"/>
      <c r="G109" s="1502"/>
      <c r="H109" s="1502"/>
      <c r="I109" s="1630"/>
    </row>
    <row r="110" spans="2:9" ht="15" customHeight="1">
      <c r="B110" s="1980"/>
      <c r="C110" s="1558"/>
      <c r="D110" s="1502"/>
      <c r="E110" s="1502"/>
      <c r="F110" s="1502"/>
      <c r="G110" s="1502"/>
      <c r="H110" s="1502"/>
      <c r="I110" s="1630"/>
    </row>
    <row r="111" spans="2:9" ht="15" customHeight="1">
      <c r="B111" s="1980"/>
      <c r="C111" s="1611"/>
      <c r="D111" s="1502"/>
      <c r="E111" s="1502"/>
      <c r="F111" s="1502"/>
      <c r="G111" s="1502"/>
      <c r="H111" s="1502"/>
      <c r="I111" s="1630"/>
    </row>
    <row r="112" spans="2:9" ht="15" customHeight="1">
      <c r="B112" s="2000"/>
      <c r="C112" s="1612"/>
      <c r="D112" s="1503"/>
      <c r="E112" s="1503"/>
      <c r="F112" s="1503"/>
      <c r="G112" s="1503"/>
      <c r="H112" s="1503"/>
      <c r="I112" s="1631"/>
    </row>
    <row r="113" spans="2:9" ht="15" customHeight="1">
      <c r="B113" s="1980" t="s">
        <v>1717</v>
      </c>
      <c r="C113" s="1643"/>
      <c r="D113" s="1647"/>
      <c r="E113" s="1647"/>
      <c r="F113" s="1647"/>
      <c r="G113" s="1647"/>
      <c r="H113" s="1647"/>
      <c r="I113" s="1687"/>
    </row>
    <row r="114" spans="2:9" ht="15" customHeight="1">
      <c r="B114" s="1980"/>
      <c r="C114" s="1502" t="s">
        <v>2767</v>
      </c>
      <c r="D114" s="1648"/>
      <c r="E114" s="1648"/>
      <c r="F114" s="1648"/>
      <c r="G114" s="1648"/>
      <c r="H114" s="1648"/>
      <c r="I114" s="1688"/>
    </row>
    <row r="115" spans="2:9" ht="15" customHeight="1">
      <c r="B115" s="1980"/>
      <c r="C115" s="1502" t="s">
        <v>2768</v>
      </c>
      <c r="D115" s="1648"/>
      <c r="E115" s="1648"/>
      <c r="F115" s="1648"/>
      <c r="G115" s="1648"/>
      <c r="H115" s="1648"/>
      <c r="I115" s="1688"/>
    </row>
    <row r="116" spans="2:9" ht="15" customHeight="1">
      <c r="B116" s="1980"/>
      <c r="C116" s="1686"/>
      <c r="D116" s="1648"/>
      <c r="E116" s="1648"/>
      <c r="F116" s="1648"/>
      <c r="G116" s="1648"/>
      <c r="H116" s="1648"/>
      <c r="I116" s="1688"/>
    </row>
    <row r="117" spans="2:9" ht="15" customHeight="1">
      <c r="B117" s="1980"/>
      <c r="C117" s="1686"/>
      <c r="D117" s="1648"/>
      <c r="E117" s="1648"/>
      <c r="F117" s="1648"/>
      <c r="G117" s="1648"/>
      <c r="H117" s="1648"/>
      <c r="I117" s="1688"/>
    </row>
    <row r="118" spans="2:9" ht="15" customHeight="1">
      <c r="B118" s="1980"/>
      <c r="C118" s="1686"/>
      <c r="D118" s="1648"/>
      <c r="E118" s="1648"/>
      <c r="F118" s="1648"/>
      <c r="G118" s="1648"/>
      <c r="H118" s="1648"/>
      <c r="I118" s="1688"/>
    </row>
    <row r="119" spans="2:9" ht="15" customHeight="1">
      <c r="B119" s="2000"/>
      <c r="C119" s="1649"/>
      <c r="D119" s="1650"/>
      <c r="E119" s="1650"/>
      <c r="F119" s="1650"/>
      <c r="G119" s="1650"/>
      <c r="H119" s="1650"/>
      <c r="I119" s="1689"/>
    </row>
    <row r="120" spans="2:9" ht="15" customHeight="1">
      <c r="B120" s="2001" t="s">
        <v>1741</v>
      </c>
      <c r="C120" s="1643"/>
      <c r="D120" s="1647"/>
      <c r="E120" s="1647"/>
      <c r="F120" s="1647"/>
      <c r="G120" s="1647"/>
      <c r="H120" s="1647"/>
      <c r="I120" s="1516"/>
    </row>
    <row r="121" spans="2:9" ht="15" customHeight="1">
      <c r="B121" s="2001"/>
      <c r="C121" s="1502" t="s">
        <v>2769</v>
      </c>
      <c r="D121" s="1648"/>
      <c r="E121" s="1648"/>
      <c r="F121" s="1648"/>
      <c r="G121" s="1648"/>
      <c r="H121" s="1648"/>
      <c r="I121" s="1516"/>
    </row>
    <row r="122" spans="2:9" ht="15" customHeight="1">
      <c r="B122" s="2001"/>
      <c r="C122" s="1502" t="s">
        <v>2770</v>
      </c>
      <c r="D122" s="1648"/>
      <c r="E122" s="1648"/>
      <c r="F122" s="1648"/>
      <c r="G122" s="1648"/>
      <c r="H122" s="1648"/>
      <c r="I122" s="1516"/>
    </row>
    <row r="123" spans="2:9" ht="15" customHeight="1">
      <c r="B123" s="2001"/>
      <c r="C123" s="1686"/>
      <c r="D123" s="1648"/>
      <c r="E123" s="1648"/>
      <c r="F123" s="1648"/>
      <c r="G123" s="1648"/>
      <c r="H123" s="1648"/>
      <c r="I123" s="1516"/>
    </row>
    <row r="124" spans="2:9" ht="15" customHeight="1">
      <c r="B124" s="2001"/>
      <c r="C124" s="1686"/>
      <c r="D124" s="1648"/>
      <c r="E124" s="1648"/>
      <c r="F124" s="1648"/>
      <c r="G124" s="1648"/>
      <c r="H124" s="1648"/>
      <c r="I124" s="1505"/>
    </row>
    <row r="125" spans="2:9" ht="15" customHeight="1">
      <c r="B125" s="2001"/>
      <c r="C125" s="1649"/>
      <c r="D125" s="1650"/>
      <c r="E125" s="1650"/>
      <c r="F125" s="1650"/>
      <c r="G125" s="1650"/>
      <c r="H125" s="1650"/>
      <c r="I125" s="1507"/>
    </row>
    <row r="126" spans="2:9" ht="15" customHeight="1">
      <c r="B126" s="1993" t="s">
        <v>1743</v>
      </c>
      <c r="C126" s="1614"/>
      <c r="D126" s="1610"/>
      <c r="E126" s="1610"/>
      <c r="F126" s="1610"/>
      <c r="G126" s="1610"/>
      <c r="H126" s="1610"/>
      <c r="I126" s="1629"/>
    </row>
    <row r="127" spans="2:9" ht="15" customHeight="1">
      <c r="B127" s="1980"/>
      <c r="C127" s="1502" t="s">
        <v>2771</v>
      </c>
      <c r="D127" s="1502"/>
      <c r="E127" s="1502"/>
      <c r="F127" s="1502"/>
      <c r="G127" s="1502"/>
      <c r="H127" s="1502"/>
      <c r="I127" s="1630"/>
    </row>
    <row r="128" spans="2:9" ht="15" customHeight="1">
      <c r="B128" s="2000"/>
      <c r="C128" s="1612"/>
      <c r="D128" s="1503"/>
      <c r="E128" s="1503"/>
      <c r="F128" s="1503"/>
      <c r="G128" s="1503"/>
      <c r="H128" s="1503"/>
      <c r="I128" s="1631"/>
    </row>
    <row r="129" spans="2:9" ht="15" customHeight="1">
      <c r="B129" s="1489"/>
      <c r="C129" s="1643"/>
      <c r="D129" s="1647"/>
      <c r="E129" s="1647"/>
      <c r="F129" s="1647"/>
      <c r="G129" s="1647"/>
      <c r="H129" s="1647"/>
      <c r="I129" s="1687"/>
    </row>
    <row r="130" spans="2:9" ht="15" customHeight="1">
      <c r="B130" s="1489"/>
      <c r="C130" s="1502" t="s">
        <v>2772</v>
      </c>
      <c r="D130" s="1648"/>
      <c r="E130" s="1648"/>
      <c r="F130" s="1648"/>
      <c r="G130" s="1648"/>
      <c r="H130" s="1648"/>
      <c r="I130" s="1688"/>
    </row>
    <row r="131" spans="2:9" ht="15" customHeight="1">
      <c r="B131" s="1489"/>
      <c r="C131" s="1502" t="s">
        <v>2773</v>
      </c>
      <c r="D131" s="1648"/>
      <c r="E131" s="1648"/>
      <c r="F131" s="1648"/>
      <c r="G131" s="1648"/>
      <c r="H131" s="1648"/>
      <c r="I131" s="1688"/>
    </row>
    <row r="132" spans="2:9" ht="15" customHeight="1">
      <c r="B132" s="1489"/>
      <c r="C132" s="1502" t="s">
        <v>2774</v>
      </c>
      <c r="D132" s="1648"/>
      <c r="E132" s="1648"/>
      <c r="F132" s="1648"/>
      <c r="G132" s="1648"/>
      <c r="H132" s="1648"/>
      <c r="I132" s="1688"/>
    </row>
    <row r="133" spans="2:9" ht="15" customHeight="1">
      <c r="B133" s="1980" t="s">
        <v>1635</v>
      </c>
      <c r="C133" s="1502" t="s">
        <v>2465</v>
      </c>
      <c r="D133" s="1648"/>
      <c r="E133" s="1648"/>
      <c r="F133" s="1648"/>
      <c r="G133" s="1648"/>
      <c r="H133" s="1648"/>
      <c r="I133" s="1688"/>
    </row>
    <row r="134" spans="2:9" ht="15" customHeight="1">
      <c r="B134" s="1980"/>
      <c r="C134" s="1686"/>
      <c r="D134" s="1648"/>
      <c r="E134" s="1648"/>
      <c r="F134" s="1648"/>
      <c r="G134" s="1648"/>
      <c r="H134" s="1648"/>
      <c r="I134" s="1688"/>
    </row>
    <row r="135" spans="2:9" ht="15" customHeight="1">
      <c r="B135" s="2000"/>
      <c r="C135" s="1649"/>
      <c r="D135" s="1650"/>
      <c r="E135" s="1650"/>
      <c r="F135" s="1650"/>
      <c r="G135" s="1650"/>
      <c r="H135" s="1650"/>
      <c r="I135" s="1689"/>
    </row>
    <row r="136" spans="2:9" ht="15" customHeight="1">
      <c r="B136" s="1980" t="s">
        <v>1652</v>
      </c>
      <c r="C136" s="1502" t="s">
        <v>2775</v>
      </c>
      <c r="D136" s="1610"/>
      <c r="E136" s="1610"/>
      <c r="F136" s="1610"/>
      <c r="G136" s="1610"/>
      <c r="H136" s="1610"/>
      <c r="I136" s="1629"/>
    </row>
    <row r="137" spans="2:9" ht="15" customHeight="1">
      <c r="B137" s="1980"/>
      <c r="C137" s="1502" t="s">
        <v>2467</v>
      </c>
      <c r="D137" s="1502"/>
      <c r="E137" s="1502"/>
      <c r="F137" s="1502"/>
      <c r="G137" s="1502"/>
      <c r="H137" s="1502"/>
      <c r="I137" s="1630"/>
    </row>
    <row r="138" spans="2:9" ht="15" customHeight="1">
      <c r="B138" s="1980"/>
      <c r="C138" s="1502" t="s">
        <v>1793</v>
      </c>
      <c r="D138" s="1502"/>
      <c r="E138" s="1502"/>
      <c r="F138" s="1502"/>
      <c r="G138" s="1502"/>
      <c r="H138" s="1502"/>
      <c r="I138" s="1630"/>
    </row>
    <row r="139" spans="2:9" ht="15" customHeight="1">
      <c r="B139" s="1980"/>
      <c r="C139" s="1502" t="s">
        <v>1794</v>
      </c>
      <c r="D139" s="1502"/>
      <c r="E139" s="1502"/>
      <c r="F139" s="1502"/>
      <c r="G139" s="1502"/>
      <c r="H139" s="1502"/>
      <c r="I139" s="1630"/>
    </row>
    <row r="140" spans="2:9" ht="15" customHeight="1">
      <c r="B140" s="1980"/>
      <c r="C140" s="1502" t="s">
        <v>2776</v>
      </c>
      <c r="D140" s="1502"/>
      <c r="E140" s="1502"/>
      <c r="F140" s="1502"/>
      <c r="G140" s="1502"/>
      <c r="H140" s="1502"/>
      <c r="I140" s="1630"/>
    </row>
    <row r="141" spans="2:9" ht="15" customHeight="1">
      <c r="B141" s="1980"/>
      <c r="C141" s="1502" t="s">
        <v>2777</v>
      </c>
      <c r="D141" s="1502"/>
      <c r="E141" s="1502"/>
      <c r="F141" s="1502"/>
      <c r="G141" s="1502"/>
      <c r="H141" s="1502"/>
      <c r="I141" s="1630"/>
    </row>
    <row r="142" spans="2:9" ht="15" customHeight="1">
      <c r="B142" s="1980"/>
      <c r="C142" s="1502" t="s">
        <v>2778</v>
      </c>
      <c r="D142" s="1502"/>
      <c r="E142" s="1502"/>
      <c r="F142" s="1502"/>
      <c r="G142" s="1502"/>
      <c r="H142" s="1502"/>
      <c r="I142" s="1630"/>
    </row>
    <row r="143" spans="2:9" ht="15" customHeight="1">
      <c r="B143" s="1980"/>
      <c r="C143" s="1502" t="s">
        <v>2779</v>
      </c>
      <c r="D143" s="1502"/>
      <c r="E143" s="1502"/>
      <c r="F143" s="1502"/>
      <c r="G143" s="1502"/>
      <c r="H143" s="1502"/>
      <c r="I143" s="1630"/>
    </row>
    <row r="144" spans="2:9" ht="15" customHeight="1">
      <c r="B144" s="1980"/>
      <c r="C144" s="1502" t="s">
        <v>2780</v>
      </c>
      <c r="D144" s="1502"/>
      <c r="E144" s="1502"/>
      <c r="F144" s="1502"/>
      <c r="G144" s="1502"/>
      <c r="H144" s="1502"/>
      <c r="I144" s="1630"/>
    </row>
    <row r="145" spans="2:9" ht="15" customHeight="1">
      <c r="B145" s="2000"/>
      <c r="C145" s="1612"/>
      <c r="D145" s="1503"/>
      <c r="E145" s="1503"/>
      <c r="F145" s="1503"/>
      <c r="G145" s="1503"/>
      <c r="H145" s="1503"/>
      <c r="I145" s="1631"/>
    </row>
    <row r="146" spans="2:9" ht="15" customHeight="1">
      <c r="B146" s="1980" t="s">
        <v>1669</v>
      </c>
      <c r="C146" s="1502" t="s">
        <v>2473</v>
      </c>
      <c r="D146" s="1610"/>
      <c r="E146" s="1610"/>
      <c r="F146" s="1610"/>
      <c r="G146" s="1610"/>
      <c r="H146" s="1610"/>
      <c r="I146" s="1629"/>
    </row>
    <row r="147" spans="2:9" ht="15" customHeight="1">
      <c r="B147" s="1980"/>
      <c r="C147" s="1502" t="s">
        <v>2781</v>
      </c>
      <c r="D147" s="1502"/>
      <c r="E147" s="1502"/>
      <c r="F147" s="1502"/>
      <c r="G147" s="1502"/>
      <c r="H147" s="1502"/>
      <c r="I147" s="1630"/>
    </row>
    <row r="148" spans="2:9" ht="15" customHeight="1">
      <c r="B148" s="1980"/>
      <c r="C148" s="1502" t="s">
        <v>2782</v>
      </c>
      <c r="D148" s="1502"/>
      <c r="E148" s="1502"/>
      <c r="F148" s="1502"/>
      <c r="G148" s="1502"/>
      <c r="H148" s="1502"/>
      <c r="I148" s="1630"/>
    </row>
    <row r="149" spans="2:9" ht="15" customHeight="1">
      <c r="B149" s="1980"/>
      <c r="C149" s="1502" t="s">
        <v>2258</v>
      </c>
      <c r="D149" s="1502"/>
      <c r="E149" s="1502"/>
      <c r="F149" s="1502"/>
      <c r="G149" s="1502"/>
      <c r="H149" s="1502"/>
      <c r="I149" s="1630"/>
    </row>
    <row r="150" spans="2:9" ht="15" customHeight="1">
      <c r="B150" s="1980"/>
      <c r="C150" s="1502" t="s">
        <v>2344</v>
      </c>
      <c r="D150" s="1502"/>
      <c r="E150" s="1502"/>
      <c r="F150" s="1502"/>
      <c r="G150" s="1502"/>
      <c r="H150" s="1502"/>
      <c r="I150" s="1630"/>
    </row>
    <row r="151" spans="2:9" ht="15" customHeight="1">
      <c r="B151" s="1980"/>
      <c r="C151" s="1502" t="s">
        <v>2260</v>
      </c>
      <c r="D151" s="1502"/>
      <c r="E151" s="1502"/>
      <c r="F151" s="1502"/>
      <c r="G151" s="1502"/>
      <c r="H151" s="1502"/>
      <c r="I151" s="1630"/>
    </row>
    <row r="152" spans="2:9" ht="15" customHeight="1">
      <c r="B152" s="1980"/>
      <c r="C152" s="1502" t="s">
        <v>2345</v>
      </c>
      <c r="D152" s="1502"/>
      <c r="E152" s="1502"/>
      <c r="F152" s="1502"/>
      <c r="G152" s="1502"/>
      <c r="H152" s="1502"/>
      <c r="I152" s="1630"/>
    </row>
    <row r="153" spans="2:9" ht="15" customHeight="1">
      <c r="B153" s="2000"/>
      <c r="C153" s="1502" t="s">
        <v>2681</v>
      </c>
      <c r="D153" s="1503"/>
      <c r="E153" s="1503"/>
      <c r="F153" s="1503"/>
      <c r="G153" s="1503"/>
      <c r="H153" s="1503"/>
      <c r="I153" s="1631"/>
    </row>
    <row r="154" spans="2:9" ht="14.25" customHeight="1">
      <c r="B154" s="1980" t="s">
        <v>1693</v>
      </c>
      <c r="C154" s="1615"/>
      <c r="D154" s="1552"/>
      <c r="E154" s="1552"/>
      <c r="F154" s="1552"/>
      <c r="G154" s="1552"/>
      <c r="H154" s="1552"/>
      <c r="I154" s="1644"/>
    </row>
    <row r="155" spans="2:9" ht="14.25" customHeight="1">
      <c r="B155" s="1980"/>
      <c r="C155" s="1502" t="s">
        <v>2682</v>
      </c>
      <c r="D155" s="1553"/>
      <c r="E155" s="1553"/>
      <c r="F155" s="1553"/>
      <c r="G155" s="1553"/>
      <c r="H155" s="1553"/>
      <c r="I155" s="1645"/>
    </row>
    <row r="156" spans="2:9" ht="14.25" customHeight="1">
      <c r="B156" s="1980"/>
      <c r="C156" s="1502" t="s">
        <v>2783</v>
      </c>
      <c r="D156" s="1553"/>
      <c r="E156" s="1553"/>
      <c r="F156" s="1553"/>
      <c r="G156" s="1553"/>
      <c r="H156" s="1553"/>
      <c r="I156" s="1645"/>
    </row>
    <row r="157" spans="2:9" ht="14.25" customHeight="1">
      <c r="B157" s="1980"/>
      <c r="C157" s="1582" t="s">
        <v>2784</v>
      </c>
      <c r="D157" s="1553"/>
      <c r="E157" s="1553"/>
      <c r="F157" s="1553"/>
      <c r="G157" s="1553"/>
      <c r="H157" s="1553"/>
      <c r="I157" s="1645"/>
    </row>
    <row r="158" spans="2:9" ht="14.25" customHeight="1">
      <c r="B158" s="1980"/>
      <c r="C158" s="2139" t="s">
        <v>2784</v>
      </c>
      <c r="D158" s="2140"/>
      <c r="F158" s="1553"/>
      <c r="G158" s="1553"/>
      <c r="H158" s="1553"/>
      <c r="I158" s="1645"/>
    </row>
    <row r="159" spans="2:9" ht="14.25" customHeight="1">
      <c r="B159" s="1980"/>
      <c r="C159" s="1584" t="s">
        <v>2785</v>
      </c>
      <c r="D159" s="1558"/>
      <c r="F159" s="1553"/>
      <c r="G159" s="1553"/>
      <c r="H159" s="1553"/>
      <c r="I159" s="1645"/>
    </row>
    <row r="160" spans="2:9" ht="14.25" customHeight="1">
      <c r="B160" s="1980"/>
      <c r="C160" s="1584" t="s">
        <v>2786</v>
      </c>
      <c r="D160" s="1558"/>
      <c r="E160" s="1502"/>
      <c r="F160" s="1553"/>
      <c r="G160" s="1553"/>
      <c r="H160" s="1553"/>
      <c r="I160" s="1645"/>
    </row>
    <row r="161" spans="2:9" ht="14.25" customHeight="1">
      <c r="B161" s="1980"/>
      <c r="C161" s="1502" t="s">
        <v>2787</v>
      </c>
      <c r="D161" s="1553"/>
      <c r="E161" s="1553"/>
      <c r="F161" s="1553"/>
      <c r="G161" s="1553"/>
      <c r="H161" s="1553"/>
      <c r="I161" s="1645"/>
    </row>
    <row r="162" spans="2:9" ht="14.25" customHeight="1">
      <c r="B162" s="1980"/>
      <c r="C162" s="1502" t="s">
        <v>2788</v>
      </c>
      <c r="D162" s="1553"/>
      <c r="E162" s="1553"/>
      <c r="F162" s="1553"/>
      <c r="G162" s="1553"/>
      <c r="H162" s="1553"/>
      <c r="I162" s="1645"/>
    </row>
    <row r="163" spans="2:9" s="120" customFormat="1" ht="14.25" customHeight="1">
      <c r="B163" s="2000"/>
      <c r="C163" s="1502" t="s">
        <v>2789</v>
      </c>
      <c r="D163" s="1554"/>
      <c r="E163" s="1554"/>
      <c r="F163" s="1554"/>
      <c r="G163" s="1554"/>
      <c r="H163" s="1554"/>
      <c r="I163" s="1646"/>
    </row>
    <row r="164" spans="2:9" ht="19.5" customHeight="1">
      <c r="B164" s="871" t="s">
        <v>1749</v>
      </c>
      <c r="C164" s="820"/>
      <c r="D164" s="820"/>
      <c r="E164" s="820"/>
      <c r="F164" s="820"/>
      <c r="G164" s="821"/>
      <c r="H164" s="821"/>
      <c r="I164" s="822"/>
    </row>
    <row r="165" spans="2:9" ht="22.5" customHeight="1">
      <c r="B165" s="1993" t="s">
        <v>1634</v>
      </c>
      <c r="C165" s="2006" t="s">
        <v>2812</v>
      </c>
      <c r="D165" s="2016"/>
      <c r="E165" s="2016"/>
      <c r="F165" s="2016"/>
      <c r="G165" s="2016"/>
      <c r="H165" s="2016"/>
      <c r="I165" s="1629"/>
    </row>
    <row r="166" spans="2:9" ht="22.5" customHeight="1">
      <c r="B166" s="1980"/>
      <c r="C166" s="2017"/>
      <c r="D166" s="2018"/>
      <c r="E166" s="2018"/>
      <c r="F166" s="2018"/>
      <c r="G166" s="2018"/>
      <c r="H166" s="2018"/>
      <c r="I166" s="1630"/>
    </row>
    <row r="167" spans="2:9" ht="42.75" customHeight="1">
      <c r="B167" s="1980"/>
      <c r="C167" s="2017"/>
      <c r="D167" s="2018"/>
      <c r="E167" s="2018"/>
      <c r="F167" s="2018"/>
      <c r="G167" s="2018"/>
      <c r="H167" s="2018"/>
      <c r="I167" s="1630"/>
    </row>
    <row r="168" spans="2:9" ht="22.5" customHeight="1">
      <c r="B168" s="1980"/>
      <c r="C168" s="2017"/>
      <c r="D168" s="2018"/>
      <c r="E168" s="2018"/>
      <c r="F168" s="2018"/>
      <c r="G168" s="2018"/>
      <c r="H168" s="2018"/>
      <c r="I168" s="1630"/>
    </row>
    <row r="169" spans="2:9" ht="22.5" customHeight="1">
      <c r="B169" s="1980"/>
      <c r="C169" s="2017"/>
      <c r="D169" s="2018"/>
      <c r="E169" s="2018"/>
      <c r="F169" s="2018"/>
      <c r="G169" s="2018"/>
      <c r="H169" s="2018"/>
      <c r="I169" s="1630"/>
    </row>
    <row r="170" spans="2:9" ht="22.5" customHeight="1">
      <c r="B170" s="2000"/>
      <c r="C170" s="2019"/>
      <c r="D170" s="2020"/>
      <c r="E170" s="2020"/>
      <c r="F170" s="2020"/>
      <c r="G170" s="2020"/>
      <c r="H170" s="2020"/>
      <c r="I170" s="1631"/>
    </row>
    <row r="171" spans="2:9" ht="22.5" customHeight="1">
      <c r="B171" s="1993" t="s">
        <v>1717</v>
      </c>
      <c r="C171" s="2006" t="s">
        <v>2813</v>
      </c>
      <c r="D171" s="2007"/>
      <c r="E171" s="2007"/>
      <c r="F171" s="2007"/>
      <c r="G171" s="2007"/>
      <c r="H171" s="2007"/>
      <c r="I171" s="2078"/>
    </row>
    <row r="172" spans="2:9" ht="22.5" customHeight="1">
      <c r="B172" s="1980"/>
      <c r="C172" s="2008"/>
      <c r="D172" s="2009"/>
      <c r="E172" s="2009"/>
      <c r="F172" s="2009"/>
      <c r="G172" s="2009"/>
      <c r="H172" s="2009"/>
      <c r="I172" s="2079"/>
    </row>
    <row r="173" spans="2:9" ht="22.5" customHeight="1">
      <c r="B173" s="1980"/>
      <c r="C173" s="2008"/>
      <c r="D173" s="2009"/>
      <c r="E173" s="2009"/>
      <c r="F173" s="2009"/>
      <c r="G173" s="2009"/>
      <c r="H173" s="2009"/>
      <c r="I173" s="2079"/>
    </row>
    <row r="174" spans="2:9" ht="22.5" customHeight="1">
      <c r="B174" s="1980"/>
      <c r="C174" s="2008"/>
      <c r="D174" s="2009"/>
      <c r="E174" s="2009"/>
      <c r="F174" s="2009"/>
      <c r="G174" s="2009"/>
      <c r="H174" s="2009"/>
      <c r="I174" s="2079"/>
    </row>
    <row r="175" spans="2:9" ht="22.5" customHeight="1">
      <c r="B175" s="2000"/>
      <c r="C175" s="2011"/>
      <c r="D175" s="2012"/>
      <c r="E175" s="2012"/>
      <c r="F175" s="2012"/>
      <c r="G175" s="2012"/>
      <c r="H175" s="2012"/>
      <c r="I175" s="2080"/>
    </row>
    <row r="176" spans="2:9" ht="22.5" customHeight="1">
      <c r="B176" s="2056" t="s">
        <v>1721</v>
      </c>
      <c r="C176" s="2029" t="s">
        <v>2814</v>
      </c>
      <c r="D176" s="2048"/>
      <c r="E176" s="2048"/>
      <c r="F176" s="2048"/>
      <c r="G176" s="2048"/>
      <c r="H176" s="2048"/>
      <c r="I176" s="2048"/>
    </row>
    <row r="177" spans="2:9" ht="22.5" customHeight="1">
      <c r="B177" s="2001"/>
      <c r="C177" s="2050"/>
      <c r="D177" s="2051"/>
      <c r="E177" s="2051"/>
      <c r="F177" s="2051"/>
      <c r="G177" s="2051"/>
      <c r="H177" s="2051"/>
      <c r="I177" s="2051"/>
    </row>
    <row r="178" spans="2:9" ht="22.5" customHeight="1">
      <c r="B178" s="2001"/>
      <c r="C178" s="2050"/>
      <c r="D178" s="2051"/>
      <c r="E178" s="2051"/>
      <c r="F178" s="2051"/>
      <c r="G178" s="2051"/>
      <c r="H178" s="2051"/>
      <c r="I178" s="2051"/>
    </row>
    <row r="179" spans="2:9" ht="22.5" customHeight="1">
      <c r="B179" s="2001"/>
      <c r="C179" s="2050"/>
      <c r="D179" s="2051"/>
      <c r="E179" s="2051"/>
      <c r="F179" s="2051"/>
      <c r="G179" s="2051"/>
      <c r="H179" s="2051"/>
      <c r="I179" s="2051"/>
    </row>
    <row r="180" spans="2:9" ht="22.5" customHeight="1">
      <c r="B180" s="2001"/>
      <c r="C180" s="2050"/>
      <c r="D180" s="2051"/>
      <c r="E180" s="2051"/>
      <c r="F180" s="2051"/>
      <c r="G180" s="2051"/>
      <c r="H180" s="2051"/>
      <c r="I180" s="2051"/>
    </row>
    <row r="181" spans="2:9" ht="22.5" customHeight="1">
      <c r="B181" s="2001"/>
      <c r="C181" s="2053"/>
      <c r="D181" s="2054"/>
      <c r="E181" s="2054"/>
      <c r="F181" s="2054"/>
      <c r="G181" s="2054"/>
      <c r="H181" s="2054"/>
      <c r="I181" s="2054"/>
    </row>
    <row r="182" spans="2:9" ht="22.5" customHeight="1">
      <c r="B182" s="2045" t="s">
        <v>1743</v>
      </c>
      <c r="C182" s="2147" t="s">
        <v>2815</v>
      </c>
      <c r="D182" s="2148"/>
      <c r="E182" s="2148"/>
      <c r="F182" s="2148"/>
      <c r="G182" s="2148"/>
      <c r="H182" s="2148"/>
      <c r="I182" s="2149"/>
    </row>
    <row r="183" spans="2:9" ht="22.5" customHeight="1">
      <c r="B183" s="2044"/>
      <c r="C183" s="2150"/>
      <c r="D183" s="2151"/>
      <c r="E183" s="2151"/>
      <c r="F183" s="2151"/>
      <c r="G183" s="2151"/>
      <c r="H183" s="2151"/>
      <c r="I183" s="2152"/>
    </row>
    <row r="184" spans="2:9" ht="22.5" customHeight="1">
      <c r="B184" s="2045"/>
      <c r="C184" s="2150"/>
      <c r="D184" s="2151"/>
      <c r="E184" s="2151"/>
      <c r="F184" s="2151"/>
      <c r="G184" s="2151"/>
      <c r="H184" s="2151"/>
      <c r="I184" s="2152"/>
    </row>
    <row r="185" spans="2:9" ht="22.5" customHeight="1">
      <c r="B185" s="2046"/>
      <c r="C185" s="2153"/>
      <c r="D185" s="2154"/>
      <c r="E185" s="2154"/>
      <c r="F185" s="2154"/>
      <c r="G185" s="2154"/>
      <c r="H185" s="2154"/>
      <c r="I185" s="2155"/>
    </row>
    <row r="186" spans="2:9" ht="22.5" customHeight="1">
      <c r="B186" s="1980" t="s">
        <v>1635</v>
      </c>
      <c r="C186" s="2006" t="s">
        <v>2816</v>
      </c>
      <c r="D186" s="2016"/>
      <c r="E186" s="2016"/>
      <c r="F186" s="2016"/>
      <c r="G186" s="2016"/>
      <c r="H186" s="2016"/>
      <c r="I186" s="2100"/>
    </row>
    <row r="187" spans="2:9" ht="22.5" customHeight="1">
      <c r="B187" s="1980"/>
      <c r="C187" s="2017"/>
      <c r="D187" s="2018"/>
      <c r="E187" s="2018"/>
      <c r="F187" s="2018"/>
      <c r="G187" s="2018"/>
      <c r="H187" s="2018"/>
      <c r="I187" s="2101"/>
    </row>
    <row r="188" spans="2:9" ht="22.5" customHeight="1">
      <c r="B188" s="1980"/>
      <c r="C188" s="2017"/>
      <c r="D188" s="2018"/>
      <c r="E188" s="2018"/>
      <c r="F188" s="2018"/>
      <c r="G188" s="2018"/>
      <c r="H188" s="2018"/>
      <c r="I188" s="2101"/>
    </row>
    <row r="189" spans="2:9" ht="22.5" customHeight="1">
      <c r="B189" s="1980"/>
      <c r="C189" s="2017"/>
      <c r="D189" s="2018"/>
      <c r="E189" s="2018"/>
      <c r="F189" s="2018"/>
      <c r="G189" s="2018"/>
      <c r="H189" s="2018"/>
      <c r="I189" s="2101"/>
    </row>
    <row r="190" spans="2:9" ht="22.5" customHeight="1">
      <c r="B190" s="1980"/>
      <c r="C190" s="2017"/>
      <c r="D190" s="2018"/>
      <c r="E190" s="2018"/>
      <c r="F190" s="2018"/>
      <c r="G190" s="2018"/>
      <c r="H190" s="2018"/>
      <c r="I190" s="2101"/>
    </row>
    <row r="191" spans="2:9" ht="22.5" customHeight="1">
      <c r="B191" s="1980"/>
      <c r="C191" s="2017"/>
      <c r="D191" s="2018"/>
      <c r="E191" s="2018"/>
      <c r="F191" s="2018"/>
      <c r="G191" s="2018"/>
      <c r="H191" s="2018"/>
      <c r="I191" s="2101"/>
    </row>
    <row r="192" spans="2:9" ht="22.5" customHeight="1">
      <c r="B192" s="1980"/>
      <c r="C192" s="2017"/>
      <c r="D192" s="2018"/>
      <c r="E192" s="2018"/>
      <c r="F192" s="2018"/>
      <c r="G192" s="2018"/>
      <c r="H192" s="2018"/>
      <c r="I192" s="2101"/>
    </row>
    <row r="193" spans="2:9" ht="22.5" customHeight="1">
      <c r="B193" s="2000"/>
      <c r="C193" s="2019"/>
      <c r="D193" s="2020"/>
      <c r="E193" s="2020"/>
      <c r="F193" s="2020"/>
      <c r="G193" s="2020"/>
      <c r="H193" s="2020"/>
      <c r="I193" s="2102"/>
    </row>
    <row r="194" spans="2:9" ht="22.5" customHeight="1">
      <c r="B194" s="1992" t="s">
        <v>1669</v>
      </c>
      <c r="C194" s="2006" t="s">
        <v>2817</v>
      </c>
      <c r="D194" s="2016"/>
      <c r="E194" s="2016"/>
      <c r="F194" s="2016"/>
      <c r="G194" s="2016"/>
      <c r="H194" s="2016"/>
      <c r="I194" s="2100"/>
    </row>
    <row r="195" spans="2:9" ht="22.5" customHeight="1">
      <c r="B195" s="1992"/>
      <c r="C195" s="2017"/>
      <c r="D195" s="2018"/>
      <c r="E195" s="2018"/>
      <c r="F195" s="2018"/>
      <c r="G195" s="2018"/>
      <c r="H195" s="2018"/>
      <c r="I195" s="2101"/>
    </row>
    <row r="196" spans="2:9" ht="22.5" customHeight="1">
      <c r="B196" s="1992"/>
      <c r="C196" s="2017"/>
      <c r="D196" s="2018"/>
      <c r="E196" s="2018"/>
      <c r="F196" s="2018"/>
      <c r="G196" s="2018"/>
      <c r="H196" s="2018"/>
      <c r="I196" s="2101"/>
    </row>
    <row r="197" spans="2:9" ht="22.5" customHeight="1">
      <c r="B197" s="1992"/>
      <c r="C197" s="2017"/>
      <c r="D197" s="2018"/>
      <c r="E197" s="2018"/>
      <c r="F197" s="2018"/>
      <c r="G197" s="2018"/>
      <c r="H197" s="2018"/>
      <c r="I197" s="2101"/>
    </row>
    <row r="198" spans="2:9" ht="22.5" customHeight="1">
      <c r="B198" s="1992"/>
      <c r="C198" s="2017"/>
      <c r="D198" s="2018"/>
      <c r="E198" s="2018"/>
      <c r="F198" s="2018"/>
      <c r="G198" s="2018"/>
      <c r="H198" s="2018"/>
      <c r="I198" s="2101"/>
    </row>
    <row r="199" spans="2:9" ht="22.5" customHeight="1">
      <c r="B199" s="1992"/>
      <c r="C199" s="2017"/>
      <c r="D199" s="2018"/>
      <c r="E199" s="2018"/>
      <c r="F199" s="2018"/>
      <c r="G199" s="2018"/>
      <c r="H199" s="2018"/>
      <c r="I199" s="2101"/>
    </row>
    <row r="200" spans="2:9" ht="22.5" customHeight="1">
      <c r="B200" s="1992"/>
      <c r="C200" s="2017"/>
      <c r="D200" s="2018"/>
      <c r="E200" s="2018"/>
      <c r="F200" s="2018"/>
      <c r="G200" s="2018"/>
      <c r="H200" s="2018"/>
      <c r="I200" s="2101"/>
    </row>
    <row r="201" spans="2:9" ht="22.5" customHeight="1">
      <c r="B201" s="1992"/>
      <c r="C201" s="2017"/>
      <c r="D201" s="2018"/>
      <c r="E201" s="2018"/>
      <c r="F201" s="2018"/>
      <c r="G201" s="2018"/>
      <c r="H201" s="2018"/>
      <c r="I201" s="2101"/>
    </row>
    <row r="202" spans="2:9" ht="22.5" customHeight="1">
      <c r="B202" s="1992"/>
      <c r="C202" s="2019"/>
      <c r="D202" s="2020"/>
      <c r="E202" s="2020"/>
      <c r="F202" s="2020"/>
      <c r="G202" s="2020"/>
      <c r="H202" s="2020"/>
      <c r="I202" s="2102"/>
    </row>
    <row r="203" spans="2:9" ht="22.5" customHeight="1">
      <c r="B203" s="1980" t="s">
        <v>1652</v>
      </c>
      <c r="C203" s="2006" t="s">
        <v>2818</v>
      </c>
      <c r="D203" s="2016"/>
      <c r="E203" s="2016"/>
      <c r="F203" s="2016"/>
      <c r="G203" s="2016"/>
      <c r="H203" s="2016"/>
      <c r="I203" s="2100"/>
    </row>
    <row r="204" spans="2:9" ht="22.5" customHeight="1">
      <c r="B204" s="1980"/>
      <c r="C204" s="2017"/>
      <c r="D204" s="2018"/>
      <c r="E204" s="2018"/>
      <c r="F204" s="2018"/>
      <c r="G204" s="2018"/>
      <c r="H204" s="2018"/>
      <c r="I204" s="2101"/>
    </row>
    <row r="205" spans="2:9" ht="22.5" customHeight="1">
      <c r="B205" s="1980"/>
      <c r="C205" s="2017"/>
      <c r="D205" s="2018"/>
      <c r="E205" s="2018"/>
      <c r="F205" s="2018"/>
      <c r="G205" s="2018"/>
      <c r="H205" s="2018"/>
      <c r="I205" s="2101"/>
    </row>
    <row r="206" spans="2:9" ht="22.5" customHeight="1">
      <c r="B206" s="1980"/>
      <c r="C206" s="2017"/>
      <c r="D206" s="2018"/>
      <c r="E206" s="2018"/>
      <c r="F206" s="2018"/>
      <c r="G206" s="2018"/>
      <c r="H206" s="2018"/>
      <c r="I206" s="2101"/>
    </row>
    <row r="207" spans="2:9" ht="22.5" customHeight="1">
      <c r="B207" s="1980"/>
      <c r="C207" s="2017"/>
      <c r="D207" s="2018"/>
      <c r="E207" s="2018"/>
      <c r="F207" s="2018"/>
      <c r="G207" s="2018"/>
      <c r="H207" s="2018"/>
      <c r="I207" s="2101"/>
    </row>
    <row r="208" spans="2:9" ht="22.5" customHeight="1">
      <c r="B208" s="1980"/>
      <c r="C208" s="2017"/>
      <c r="D208" s="2018"/>
      <c r="E208" s="2018"/>
      <c r="F208" s="2018"/>
      <c r="G208" s="2018"/>
      <c r="H208" s="2018"/>
      <c r="I208" s="2101"/>
    </row>
    <row r="209" spans="2:9" ht="22.5" customHeight="1">
      <c r="B209" s="1980"/>
      <c r="C209" s="2017"/>
      <c r="D209" s="2018"/>
      <c r="E209" s="2018"/>
      <c r="F209" s="2018"/>
      <c r="G209" s="2018"/>
      <c r="H209" s="2018"/>
      <c r="I209" s="2101"/>
    </row>
    <row r="210" spans="2:9" ht="22.5" customHeight="1">
      <c r="B210" s="1980"/>
      <c r="C210" s="2017"/>
      <c r="D210" s="2018"/>
      <c r="E210" s="2018"/>
      <c r="F210" s="2018"/>
      <c r="G210" s="2018"/>
      <c r="H210" s="2018"/>
      <c r="I210" s="2101"/>
    </row>
    <row r="211" spans="2:9" ht="22.5" customHeight="1">
      <c r="B211" s="1980"/>
      <c r="C211" s="2017"/>
      <c r="D211" s="2018"/>
      <c r="E211" s="2018"/>
      <c r="F211" s="2018"/>
      <c r="G211" s="2018"/>
      <c r="H211" s="2018"/>
      <c r="I211" s="2101"/>
    </row>
    <row r="212" spans="2:9" ht="22.5" customHeight="1">
      <c r="B212" s="2000"/>
      <c r="C212" s="2019"/>
      <c r="D212" s="2020"/>
      <c r="E212" s="2020"/>
      <c r="F212" s="2020"/>
      <c r="G212" s="2020"/>
      <c r="H212" s="2020"/>
      <c r="I212" s="2102"/>
    </row>
    <row r="213" spans="2:9" ht="33.75" customHeight="1">
      <c r="B213" s="1980" t="s">
        <v>1693</v>
      </c>
      <c r="C213" s="2006" t="s">
        <v>2819</v>
      </c>
      <c r="D213" s="2016"/>
      <c r="E213" s="2016"/>
      <c r="F213" s="1664"/>
      <c r="G213" s="1664"/>
      <c r="H213" s="1664"/>
      <c r="I213" s="101"/>
    </row>
    <row r="214" spans="2:9" ht="46.5" customHeight="1">
      <c r="B214" s="1980"/>
      <c r="C214" s="2017"/>
      <c r="D214" s="2018"/>
      <c r="E214" s="2018"/>
      <c r="I214" s="1665"/>
    </row>
    <row r="215" spans="2:9" ht="179.25" customHeight="1">
      <c r="B215" s="1980"/>
      <c r="C215" s="2017"/>
      <c r="D215" s="2018"/>
      <c r="E215" s="2018"/>
      <c r="I215" s="1665"/>
    </row>
    <row r="216" spans="2:9" ht="125.25" customHeight="1">
      <c r="B216" s="1980"/>
      <c r="C216" s="2017"/>
      <c r="D216" s="2018"/>
      <c r="E216" s="2018"/>
      <c r="F216" s="1502"/>
      <c r="I216" s="1665"/>
    </row>
    <row r="217" spans="2:9" ht="22.5" customHeight="1">
      <c r="B217" s="1980"/>
      <c r="C217" s="2017"/>
      <c r="D217" s="2018"/>
      <c r="E217" s="2018"/>
      <c r="F217" s="1502"/>
      <c r="I217" s="1665"/>
    </row>
    <row r="218" spans="2:9" ht="22.5" customHeight="1">
      <c r="B218" s="1980"/>
      <c r="C218" s="2017"/>
      <c r="D218" s="2018"/>
      <c r="E218" s="2018"/>
      <c r="I218" s="1665"/>
    </row>
    <row r="219" spans="2:9" ht="22.5" customHeight="1">
      <c r="B219" s="1980"/>
      <c r="C219" s="2017"/>
      <c r="D219" s="2018"/>
      <c r="E219" s="2018"/>
      <c r="I219" s="1665"/>
    </row>
    <row r="220" spans="2:9" ht="22.5" customHeight="1">
      <c r="B220" s="1980"/>
      <c r="C220" s="2017"/>
      <c r="D220" s="2018"/>
      <c r="E220" s="2018"/>
      <c r="I220" s="1665"/>
    </row>
    <row r="221" spans="2:9" ht="22.5" customHeight="1">
      <c r="B221" s="1980"/>
      <c r="C221" s="2017"/>
      <c r="D221" s="2018"/>
      <c r="E221" s="2018"/>
      <c r="I221" s="1665"/>
    </row>
    <row r="222" spans="2:9" ht="196.5" customHeight="1">
      <c r="B222" s="1980"/>
      <c r="C222" s="2017"/>
      <c r="D222" s="2018"/>
      <c r="E222" s="2018"/>
      <c r="I222" s="1665"/>
    </row>
    <row r="223" spans="2:9" ht="22.5" customHeight="1">
      <c r="B223" s="1980"/>
      <c r="C223" s="2017"/>
      <c r="D223" s="2018"/>
      <c r="E223" s="2018"/>
      <c r="I223" s="1665"/>
    </row>
    <row r="224" spans="2:9" ht="22.5" customHeight="1">
      <c r="B224" s="2000"/>
      <c r="C224" s="2019"/>
      <c r="D224" s="2020"/>
      <c r="E224" s="2020"/>
      <c r="F224" s="1667"/>
      <c r="G224" s="1667"/>
      <c r="H224" s="1667"/>
      <c r="I224" s="1668"/>
    </row>
    <row r="225" spans="3:4" ht="18" customHeight="1"/>
    <row r="226" spans="3:4" ht="18" customHeight="1"/>
    <row r="227" spans="3:4" ht="18" customHeight="1"/>
    <row r="228" spans="3:4" ht="18" customHeight="1"/>
    <row r="229" spans="3:4" ht="18" customHeight="1"/>
    <row r="230" spans="3:4" ht="18" customHeight="1"/>
    <row r="231" spans="3:4" ht="18" customHeight="1"/>
    <row r="232" spans="3:4" ht="18" customHeight="1"/>
    <row r="233" spans="3:4" ht="18" customHeight="1"/>
    <row r="234" spans="3:4" ht="18" customHeight="1"/>
    <row r="235" spans="3:4" ht="18" customHeight="1"/>
    <row r="236" spans="3:4" ht="18" customHeight="1"/>
    <row r="237" spans="3:4" ht="18" customHeight="1">
      <c r="C237" s="1502"/>
    </row>
    <row r="238" spans="3:4" ht="18" customHeight="1">
      <c r="D238" s="1502"/>
    </row>
    <row r="239" spans="3:4" ht="18" customHeight="1">
      <c r="D239" s="1502"/>
    </row>
    <row r="240" spans="3:4" ht="18" customHeight="1">
      <c r="D240" s="1502"/>
    </row>
    <row r="241" spans="3:5" ht="18" customHeight="1"/>
    <row r="242" spans="3:5" ht="18" customHeight="1"/>
    <row r="243" spans="3:5" ht="18" customHeight="1"/>
    <row r="244" spans="3:5" ht="18" customHeight="1">
      <c r="C244" s="1502"/>
    </row>
    <row r="245" spans="3:5" ht="18" customHeight="1"/>
    <row r="246" spans="3:5" ht="18" customHeight="1"/>
    <row r="247" spans="3:5" ht="18" customHeight="1">
      <c r="E247" s="1502"/>
    </row>
    <row r="248" spans="3:5" ht="18" customHeight="1">
      <c r="D248" s="1502"/>
    </row>
    <row r="249" spans="3:5" ht="18" customHeight="1"/>
    <row r="250" spans="3:5" ht="18" customHeight="1"/>
    <row r="251" spans="3:5" ht="18" customHeight="1"/>
    <row r="252" spans="3:5" ht="18" customHeight="1"/>
    <row r="253" spans="3:5" ht="18" customHeight="1"/>
    <row r="254" spans="3:5" ht="18" customHeight="1"/>
    <row r="255" spans="3:5" ht="18" customHeight="1"/>
    <row r="256" spans="3:5"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sheetData>
  <mergeCells count="51">
    <mergeCell ref="B194:B202"/>
    <mergeCell ref="C194:I202"/>
    <mergeCell ref="B203:B212"/>
    <mergeCell ref="C203:I212"/>
    <mergeCell ref="B213:B224"/>
    <mergeCell ref="C213:E224"/>
    <mergeCell ref="B176:B181"/>
    <mergeCell ref="C176:I181"/>
    <mergeCell ref="B182:B185"/>
    <mergeCell ref="C182:I185"/>
    <mergeCell ref="B186:B193"/>
    <mergeCell ref="C186:I193"/>
    <mergeCell ref="B171:B175"/>
    <mergeCell ref="C171:I175"/>
    <mergeCell ref="B108:B112"/>
    <mergeCell ref="B113:B119"/>
    <mergeCell ref="B120:B125"/>
    <mergeCell ref="B126:B128"/>
    <mergeCell ref="B133:B135"/>
    <mergeCell ref="B136:B145"/>
    <mergeCell ref="B146:B153"/>
    <mergeCell ref="B154:B163"/>
    <mergeCell ref="C158:D158"/>
    <mergeCell ref="B165:B170"/>
    <mergeCell ref="C165:H170"/>
    <mergeCell ref="B107:I107"/>
    <mergeCell ref="B54:B60"/>
    <mergeCell ref="C54:I60"/>
    <mergeCell ref="B61:B66"/>
    <mergeCell ref="B67:B73"/>
    <mergeCell ref="B74:B76"/>
    <mergeCell ref="B77:B83"/>
    <mergeCell ref="C77:I83"/>
    <mergeCell ref="B84:B90"/>
    <mergeCell ref="C84:I90"/>
    <mergeCell ref="C91:I91"/>
    <mergeCell ref="B92:B97"/>
    <mergeCell ref="B98:B106"/>
    <mergeCell ref="F15:H15"/>
    <mergeCell ref="F17:I17"/>
    <mergeCell ref="B23:B24"/>
    <mergeCell ref="C23:C24"/>
    <mergeCell ref="D23:D24"/>
    <mergeCell ref="E23:E24"/>
    <mergeCell ref="B1:I1"/>
    <mergeCell ref="B7:E7"/>
    <mergeCell ref="F7:I7"/>
    <mergeCell ref="B11:B12"/>
    <mergeCell ref="C11:C12"/>
    <mergeCell ref="D11:D12"/>
    <mergeCell ref="E11:E12"/>
  </mergeCells>
  <pageMargins left="0.7" right="0.7" top="0.75" bottom="0.75" header="0" footer="0"/>
  <pageSetup paperSize="9" orientation="portrait"/>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95443-E3C0-4C08-B61A-05688127184B}">
  <dimension ref="B2:N11"/>
  <sheetViews>
    <sheetView topLeftCell="G5" workbookViewId="0">
      <selection activeCell="D13" sqref="D13"/>
    </sheetView>
  </sheetViews>
  <sheetFormatPr baseColWidth="10" defaultColWidth="9.140625" defaultRowHeight="15"/>
  <cols>
    <col min="3" max="3" width="13.28515625" customWidth="1"/>
    <col min="4" max="4" width="11.28515625" customWidth="1"/>
    <col min="5" max="5" width="15.28515625" customWidth="1"/>
    <col min="6" max="6" width="50.85546875" customWidth="1"/>
    <col min="7" max="7" width="18.42578125" customWidth="1"/>
    <col min="8" max="8" width="11.28515625" customWidth="1"/>
    <col min="9" max="9" width="44.7109375" customWidth="1"/>
  </cols>
  <sheetData>
    <row r="2" spans="2:14" ht="23.25" customHeight="1">
      <c r="B2" s="2156" t="s">
        <v>2820</v>
      </c>
      <c r="C2" s="2156"/>
      <c r="D2" s="2156"/>
      <c r="E2" s="2156"/>
      <c r="F2" s="2156"/>
      <c r="G2" s="2156"/>
      <c r="H2" s="2156"/>
      <c r="I2" s="2156"/>
      <c r="J2" s="339"/>
      <c r="K2" s="339"/>
      <c r="L2" s="339"/>
      <c r="M2" s="339"/>
      <c r="N2" s="339"/>
    </row>
    <row r="3" spans="2:14" ht="23.25" customHeight="1">
      <c r="B3" s="340"/>
      <c r="C3" s="340"/>
      <c r="D3" s="340"/>
      <c r="E3" s="340"/>
      <c r="F3" s="340"/>
      <c r="G3" s="340"/>
      <c r="H3" s="340"/>
      <c r="I3" s="340"/>
      <c r="J3" s="339"/>
      <c r="K3" s="339"/>
      <c r="L3" s="339"/>
      <c r="M3" s="339"/>
      <c r="N3" s="339"/>
    </row>
    <row r="5" spans="2:14" ht="42.75" customHeight="1">
      <c r="B5" s="341" t="s">
        <v>2821</v>
      </c>
      <c r="C5" s="341" t="s">
        <v>422</v>
      </c>
      <c r="D5" s="341" t="s">
        <v>2822</v>
      </c>
      <c r="E5" s="341" t="s">
        <v>714</v>
      </c>
      <c r="F5" s="341" t="s">
        <v>2823</v>
      </c>
      <c r="G5" s="342" t="s">
        <v>2824</v>
      </c>
      <c r="H5" s="342" t="s">
        <v>2825</v>
      </c>
      <c r="I5" s="341" t="s">
        <v>2826</v>
      </c>
    </row>
    <row r="6" spans="2:14" ht="20.25" customHeight="1">
      <c r="B6" s="344">
        <v>1</v>
      </c>
      <c r="C6" s="344"/>
      <c r="D6" s="344"/>
      <c r="E6" s="344"/>
      <c r="F6" s="343"/>
      <c r="G6" s="346"/>
      <c r="H6" s="346"/>
      <c r="I6" s="346"/>
    </row>
    <row r="7" spans="2:14" ht="20.25" customHeight="1">
      <c r="B7" s="345">
        <v>2</v>
      </c>
      <c r="C7" s="344"/>
      <c r="D7" s="345"/>
      <c r="E7" s="345"/>
      <c r="F7" s="346"/>
      <c r="G7" s="346"/>
      <c r="H7" s="346"/>
      <c r="I7" s="346"/>
    </row>
    <row r="9" spans="2:14">
      <c r="C9" s="274" t="s">
        <v>2827</v>
      </c>
    </row>
    <row r="11" spans="2:14">
      <c r="B11" s="873"/>
      <c r="C11" s="426" t="s">
        <v>2828</v>
      </c>
      <c r="D11" s="873"/>
      <c r="E11" s="427"/>
    </row>
  </sheetData>
  <mergeCells count="1">
    <mergeCell ref="B2:I2"/>
  </mergeCells>
  <hyperlinks>
    <hyperlink ref="C11" r:id="rId1" xr:uid="{A4459076-D043-4CAB-ADC5-83C9FC6E0875}"/>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BF928-4E19-4E70-A857-9DACA516E108}">
  <dimension ref="B1:AJ62"/>
  <sheetViews>
    <sheetView topLeftCell="A14" workbookViewId="0"/>
  </sheetViews>
  <sheetFormatPr baseColWidth="10" defaultColWidth="9.140625" defaultRowHeight="15.75"/>
  <cols>
    <col min="1" max="1" width="0.85546875" style="1113" customWidth="1"/>
    <col min="2" max="2" width="31.7109375" style="1116" customWidth="1"/>
    <col min="3" max="3" width="50.7109375" style="1117" customWidth="1"/>
    <col min="4" max="4" width="11.7109375" style="1118" customWidth="1"/>
    <col min="5" max="5" width="13.28515625" style="1119" customWidth="1"/>
    <col min="6" max="23" width="0" style="1119" hidden="1" customWidth="1"/>
    <col min="24" max="27" width="13.28515625" style="1119" customWidth="1"/>
    <col min="28" max="28" width="15.28515625" style="1119" customWidth="1"/>
    <col min="29" max="29" width="13.28515625" style="1119" customWidth="1"/>
    <col min="30" max="30" width="95.140625" style="1117" customWidth="1"/>
    <col min="31" max="31" width="8" style="1113" customWidth="1"/>
    <col min="32" max="32" width="9.140625" style="1113" bestFit="1" customWidth="1"/>
    <col min="33" max="33" width="12.7109375" style="1113" bestFit="1" customWidth="1"/>
    <col min="34" max="34" width="9.140625" style="1113" bestFit="1" customWidth="1"/>
    <col min="35" max="35" width="13.5703125" style="1113" bestFit="1" customWidth="1"/>
    <col min="36" max="16384" width="9.140625" style="1113"/>
  </cols>
  <sheetData>
    <row r="1" spans="2:35" ht="15.75" customHeight="1">
      <c r="AF1"/>
      <c r="AG1"/>
    </row>
    <row r="2" spans="2:35" ht="21" customHeight="1">
      <c r="B2" s="2172" t="s">
        <v>2829</v>
      </c>
      <c r="C2" s="2172"/>
      <c r="D2" s="2172"/>
      <c r="E2" s="2172"/>
      <c r="F2" s="2172"/>
      <c r="G2" s="1120"/>
      <c r="H2" s="1120"/>
      <c r="I2" s="1120"/>
      <c r="J2" s="1120"/>
      <c r="K2" s="1120"/>
      <c r="L2" s="1120"/>
      <c r="M2" s="1120"/>
      <c r="N2" s="1120"/>
      <c r="O2" s="1120"/>
      <c r="P2" s="1120"/>
      <c r="Q2" s="1120"/>
      <c r="R2" s="1120"/>
      <c r="S2" s="1120"/>
      <c r="T2" s="1120"/>
      <c r="U2" s="1120"/>
      <c r="V2" s="1120"/>
      <c r="W2" s="1120"/>
      <c r="X2" s="1120"/>
      <c r="Y2" s="1120"/>
      <c r="Z2" s="1120"/>
      <c r="AA2" s="1120"/>
      <c r="AB2" s="1120"/>
      <c r="AC2" s="1120"/>
      <c r="AD2" s="1120"/>
      <c r="AE2" s="1120"/>
      <c r="AF2"/>
      <c r="AG2"/>
    </row>
    <row r="3" spans="2:35" ht="18" customHeight="1">
      <c r="B3" s="1121" t="s">
        <v>2830</v>
      </c>
      <c r="C3" s="1122"/>
      <c r="D3" s="1122"/>
      <c r="E3" s="1122"/>
      <c r="F3" s="1122"/>
      <c r="G3" s="1122"/>
      <c r="H3" s="1122"/>
      <c r="I3" s="1122"/>
      <c r="J3" s="1122"/>
      <c r="K3" s="1122"/>
      <c r="L3" s="1122"/>
      <c r="M3" s="1122"/>
      <c r="N3" s="1122"/>
      <c r="O3" s="1122"/>
      <c r="P3" s="1122"/>
      <c r="Q3" s="1122"/>
      <c r="R3" s="1122"/>
      <c r="S3" s="1122"/>
      <c r="T3" s="1122"/>
      <c r="U3" s="1122"/>
      <c r="V3" s="1122"/>
      <c r="W3" s="1122"/>
      <c r="X3" s="1122"/>
      <c r="Y3" s="1122"/>
      <c r="Z3" s="1122"/>
      <c r="AA3" s="1122"/>
      <c r="AB3" s="1122"/>
      <c r="AC3" s="1122"/>
      <c r="AD3" s="1123"/>
      <c r="AE3" s="1122"/>
      <c r="AF3"/>
      <c r="AG3"/>
    </row>
    <row r="4" spans="2:35" ht="18" customHeight="1">
      <c r="B4" s="1124" t="s">
        <v>2831</v>
      </c>
      <c r="C4" s="1125"/>
      <c r="D4" s="1126"/>
      <c r="E4" s="1127"/>
      <c r="F4" s="1127"/>
      <c r="G4" s="1127"/>
      <c r="H4" s="1127"/>
      <c r="I4" s="1127"/>
      <c r="J4" s="1127"/>
      <c r="K4" s="1127"/>
      <c r="L4" s="1127"/>
      <c r="M4" s="1127"/>
      <c r="N4" s="1127"/>
      <c r="O4" s="1127"/>
      <c r="P4" s="1127"/>
      <c r="Q4" s="1127"/>
      <c r="R4" s="1127"/>
      <c r="S4" s="1127"/>
      <c r="T4" s="1127"/>
      <c r="U4" s="1127"/>
      <c r="V4" s="1127"/>
      <c r="W4" s="1127"/>
      <c r="X4" s="1127"/>
      <c r="Y4" s="1127"/>
      <c r="Z4" s="1127"/>
      <c r="AA4" s="1127"/>
      <c r="AB4" s="1127"/>
      <c r="AC4" s="1127"/>
      <c r="AD4" s="1125"/>
      <c r="AE4" s="1128"/>
      <c r="AF4"/>
      <c r="AG4"/>
    </row>
    <row r="5" spans="2:35" ht="18" customHeight="1">
      <c r="B5" s="2173" t="s">
        <v>2832</v>
      </c>
      <c r="C5" s="2173"/>
      <c r="D5" s="2173"/>
      <c r="E5" s="2173"/>
      <c r="F5" s="1129"/>
      <c r="G5" s="1129"/>
      <c r="H5" s="1129"/>
      <c r="I5" s="1129"/>
      <c r="J5" s="1129"/>
      <c r="K5" s="1129"/>
      <c r="L5" s="1129"/>
      <c r="M5" s="1129"/>
      <c r="N5" s="1129"/>
      <c r="O5" s="1129"/>
      <c r="P5" s="1129"/>
      <c r="Q5" s="1129"/>
      <c r="R5" s="1129"/>
      <c r="S5" s="1129"/>
      <c r="T5" s="1129"/>
      <c r="U5" s="1129"/>
      <c r="V5" s="1129"/>
      <c r="W5" s="1129"/>
      <c r="X5" s="1129"/>
      <c r="Y5" s="1129"/>
      <c r="Z5" s="1129"/>
      <c r="AA5" s="1129"/>
      <c r="AB5" s="1129"/>
      <c r="AC5" s="1129"/>
      <c r="AD5" s="1130"/>
      <c r="AE5" s="1128"/>
      <c r="AF5"/>
      <c r="AG5"/>
    </row>
    <row r="6" spans="2:35" ht="15.75" customHeight="1">
      <c r="B6" s="1131"/>
      <c r="C6" s="1131"/>
      <c r="D6" s="1131"/>
      <c r="E6" s="1131"/>
      <c r="F6" s="1131"/>
      <c r="G6" s="1131"/>
      <c r="H6" s="1131"/>
      <c r="I6" s="1131"/>
      <c r="J6" s="1131"/>
      <c r="K6" s="1131"/>
      <c r="L6" s="1131"/>
      <c r="M6" s="1131"/>
      <c r="N6" s="1131"/>
      <c r="O6" s="1131"/>
      <c r="P6" s="1131"/>
      <c r="Q6" s="1131"/>
      <c r="R6" s="1131"/>
      <c r="S6" s="1131"/>
      <c r="T6" s="1131"/>
      <c r="U6" s="1131"/>
      <c r="V6" s="1131"/>
      <c r="W6" s="1131"/>
      <c r="X6" s="1131"/>
      <c r="Y6" s="1131"/>
      <c r="Z6" s="1131"/>
      <c r="AA6" s="1131"/>
      <c r="AB6" s="1131"/>
      <c r="AC6" s="1131"/>
      <c r="AD6" s="1132"/>
      <c r="AF6"/>
      <c r="AG6"/>
    </row>
    <row r="7" spans="2:35" s="1114" customFormat="1" ht="15" customHeight="1">
      <c r="B7" s="2169" t="s">
        <v>2833</v>
      </c>
      <c r="C7" s="2169" t="s">
        <v>2834</v>
      </c>
      <c r="D7" s="2169" t="s">
        <v>2835</v>
      </c>
      <c r="E7" s="2174" t="s">
        <v>2836</v>
      </c>
      <c r="F7" s="2169" t="s">
        <v>2837</v>
      </c>
      <c r="G7" s="2169"/>
      <c r="H7" s="2169"/>
      <c r="I7" s="2169" t="s">
        <v>2838</v>
      </c>
      <c r="J7" s="2169"/>
      <c r="K7" s="2169"/>
      <c r="L7" s="2169" t="s">
        <v>2839</v>
      </c>
      <c r="M7" s="2169"/>
      <c r="N7" s="2169"/>
      <c r="O7" s="2169" t="s">
        <v>2840</v>
      </c>
      <c r="P7" s="2169"/>
      <c r="Q7" s="2166"/>
      <c r="R7" s="2169" t="s">
        <v>2841</v>
      </c>
      <c r="S7" s="2169"/>
      <c r="T7" s="2166"/>
      <c r="U7" s="2169" t="s">
        <v>2842</v>
      </c>
      <c r="V7" s="2169"/>
      <c r="W7" s="2166"/>
      <c r="X7" s="2169" t="s">
        <v>2843</v>
      </c>
      <c r="Y7" s="2169"/>
      <c r="Z7" s="2166"/>
      <c r="AA7" s="2166" t="s">
        <v>2844</v>
      </c>
      <c r="AB7" s="2167"/>
      <c r="AC7" s="2168"/>
      <c r="AD7" s="2169" t="s">
        <v>2845</v>
      </c>
      <c r="AF7"/>
      <c r="AG7"/>
    </row>
    <row r="8" spans="2:35" s="1115" customFormat="1" ht="15" customHeight="1">
      <c r="B8" s="2169"/>
      <c r="C8" s="2169"/>
      <c r="D8" s="2169"/>
      <c r="E8" s="2174"/>
      <c r="F8" s="1133" t="s">
        <v>2846</v>
      </c>
      <c r="G8" s="1133" t="s">
        <v>2847</v>
      </c>
      <c r="H8" s="1134" t="s">
        <v>2848</v>
      </c>
      <c r="I8" s="1133" t="s">
        <v>2846</v>
      </c>
      <c r="J8" s="1133" t="s">
        <v>2847</v>
      </c>
      <c r="K8" s="1134" t="s">
        <v>2848</v>
      </c>
      <c r="L8" s="1133" t="s">
        <v>2846</v>
      </c>
      <c r="M8" s="1133" t="s">
        <v>2847</v>
      </c>
      <c r="N8" s="1134" t="s">
        <v>2848</v>
      </c>
      <c r="O8" s="1133" t="s">
        <v>2846</v>
      </c>
      <c r="P8" s="1133" t="s">
        <v>2847</v>
      </c>
      <c r="Q8" s="1134" t="s">
        <v>2848</v>
      </c>
      <c r="R8" s="1133" t="s">
        <v>2846</v>
      </c>
      <c r="S8" s="1133" t="s">
        <v>2847</v>
      </c>
      <c r="T8" s="1134" t="s">
        <v>2848</v>
      </c>
      <c r="U8" s="1133" t="s">
        <v>2846</v>
      </c>
      <c r="V8" s="1133" t="s">
        <v>2847</v>
      </c>
      <c r="W8" s="1134" t="s">
        <v>2848</v>
      </c>
      <c r="X8" s="1133" t="s">
        <v>2846</v>
      </c>
      <c r="Y8" s="1133" t="s">
        <v>2847</v>
      </c>
      <c r="Z8" s="1134" t="s">
        <v>2848</v>
      </c>
      <c r="AA8" s="1133" t="s">
        <v>2846</v>
      </c>
      <c r="AB8" s="1133" t="s">
        <v>2847</v>
      </c>
      <c r="AC8" s="1134" t="s">
        <v>2848</v>
      </c>
      <c r="AD8" s="2169"/>
      <c r="AF8"/>
      <c r="AG8"/>
    </row>
    <row r="9" spans="2:35" s="1114" customFormat="1" ht="15" customHeight="1">
      <c r="B9" s="2157" t="s">
        <v>2849</v>
      </c>
      <c r="C9" s="1135" t="s">
        <v>2850</v>
      </c>
      <c r="D9" s="1136" t="s">
        <v>1651</v>
      </c>
      <c r="E9" s="1137">
        <v>9200015</v>
      </c>
      <c r="F9" s="1138">
        <v>779162</v>
      </c>
      <c r="G9" s="1139">
        <v>788440</v>
      </c>
      <c r="H9" s="1140">
        <f t="shared" ref="H9:H20" si="0">+F9/G9</f>
        <v>0.98823245903302726</v>
      </c>
      <c r="I9" s="1138">
        <v>742609</v>
      </c>
      <c r="J9" s="1139">
        <v>694128</v>
      </c>
      <c r="K9" s="1141">
        <f t="shared" ref="K9:K20" si="1">+I9/J9</f>
        <v>1.0698444667265981</v>
      </c>
      <c r="L9" s="1138">
        <v>853938</v>
      </c>
      <c r="M9" s="1139">
        <v>878462</v>
      </c>
      <c r="N9" s="1140">
        <f t="shared" ref="N9:N20" si="2">+L9/M9</f>
        <v>0.97208302692660586</v>
      </c>
      <c r="O9" s="1138">
        <v>772170</v>
      </c>
      <c r="P9" s="1139">
        <v>766558</v>
      </c>
      <c r="Q9" s="1141">
        <f t="shared" ref="Q9:Q20" si="3">+O9/P9</f>
        <v>1.0073210376775144</v>
      </c>
      <c r="R9" s="1142">
        <v>814734</v>
      </c>
      <c r="S9" s="1139">
        <v>685575</v>
      </c>
      <c r="T9" s="1143">
        <f t="shared" ref="T9:T19" si="4">+R9/S9</f>
        <v>1.1883951427633739</v>
      </c>
      <c r="U9" s="1142">
        <v>783491</v>
      </c>
      <c r="V9" s="1139">
        <v>840185</v>
      </c>
      <c r="W9" s="1144">
        <f t="shared" ref="W9:W19" si="5">+U9/V9</f>
        <v>0.93252200408243424</v>
      </c>
      <c r="X9" s="1142">
        <v>832462</v>
      </c>
      <c r="Y9" s="1139">
        <v>819467</v>
      </c>
      <c r="Z9" s="1143">
        <f t="shared" ref="Z9:Z19" si="6">+X9/Y9</f>
        <v>1.0158578685901933</v>
      </c>
      <c r="AA9" s="1138">
        <v>5582415</v>
      </c>
      <c r="AB9" s="1139">
        <v>5472815</v>
      </c>
      <c r="AC9" s="1143">
        <f t="shared" ref="AC9:AC19" si="7">+AA9/AB9</f>
        <v>1.0200262570541851</v>
      </c>
      <c r="AD9" s="1145" t="s">
        <v>2851</v>
      </c>
      <c r="AF9"/>
      <c r="AG9"/>
      <c r="AH9"/>
      <c r="AI9"/>
    </row>
    <row r="10" spans="2:35" s="1114" customFormat="1" ht="15" customHeight="1">
      <c r="B10" s="2159"/>
      <c r="C10" s="1146" t="s">
        <v>2852</v>
      </c>
      <c r="D10" s="1147" t="s">
        <v>1651</v>
      </c>
      <c r="E10" s="1148">
        <v>8000015</v>
      </c>
      <c r="F10" s="1149">
        <v>670354</v>
      </c>
      <c r="G10" s="1150">
        <v>688440</v>
      </c>
      <c r="H10" s="1151">
        <f t="shared" si="0"/>
        <v>0.97372901051653016</v>
      </c>
      <c r="I10" s="1149">
        <v>578899</v>
      </c>
      <c r="J10" s="1150">
        <v>594128</v>
      </c>
      <c r="K10" s="1151">
        <f t="shared" si="1"/>
        <v>0.97436747636872867</v>
      </c>
      <c r="L10" s="1149">
        <v>634696</v>
      </c>
      <c r="M10" s="1150">
        <v>698462</v>
      </c>
      <c r="N10" s="1151">
        <f t="shared" si="2"/>
        <v>0.90870512640630419</v>
      </c>
      <c r="O10" s="1149">
        <v>660962</v>
      </c>
      <c r="P10" s="1150">
        <v>666558</v>
      </c>
      <c r="Q10" s="1151">
        <f t="shared" si="3"/>
        <v>0.99160463155494349</v>
      </c>
      <c r="R10" s="1152">
        <v>671051</v>
      </c>
      <c r="S10" s="1150">
        <v>585575</v>
      </c>
      <c r="T10" s="1153">
        <f t="shared" si="4"/>
        <v>1.1459693463689535</v>
      </c>
      <c r="U10" s="1152">
        <v>605690</v>
      </c>
      <c r="V10" s="1150">
        <v>660185</v>
      </c>
      <c r="W10" s="1154">
        <f t="shared" si="5"/>
        <v>0.91745495580784175</v>
      </c>
      <c r="X10" s="1152">
        <v>3821752</v>
      </c>
      <c r="Y10" s="1150">
        <v>3893348</v>
      </c>
      <c r="Z10" s="1154">
        <f t="shared" si="6"/>
        <v>0.98161068571317023</v>
      </c>
      <c r="AA10" s="1149">
        <v>4478040</v>
      </c>
      <c r="AB10" s="1150">
        <v>4612815</v>
      </c>
      <c r="AC10" s="1154">
        <f t="shared" si="7"/>
        <v>0.97078248314749238</v>
      </c>
      <c r="AD10" s="1155" t="s">
        <v>2853</v>
      </c>
      <c r="AF10"/>
      <c r="AG10"/>
      <c r="AH10"/>
      <c r="AI10"/>
    </row>
    <row r="11" spans="2:35" s="1114" customFormat="1" ht="15" customHeight="1">
      <c r="B11" s="2159"/>
      <c r="C11" s="1146" t="s">
        <v>2854</v>
      </c>
      <c r="D11" s="1147" t="s">
        <v>1651</v>
      </c>
      <c r="E11" s="1156">
        <v>1200000</v>
      </c>
      <c r="F11" s="1149">
        <v>108808</v>
      </c>
      <c r="G11" s="1150">
        <v>100000</v>
      </c>
      <c r="H11" s="1157">
        <f t="shared" si="0"/>
        <v>1.0880799999999999</v>
      </c>
      <c r="I11" s="1149">
        <v>163710</v>
      </c>
      <c r="J11" s="1150">
        <v>100000</v>
      </c>
      <c r="K11" s="1157">
        <f t="shared" si="1"/>
        <v>1.6371</v>
      </c>
      <c r="L11" s="1149">
        <v>104094</v>
      </c>
      <c r="M11" s="1150">
        <v>100000</v>
      </c>
      <c r="N11" s="1157">
        <f t="shared" si="2"/>
        <v>1.04094</v>
      </c>
      <c r="O11" s="1149">
        <v>108628</v>
      </c>
      <c r="P11" s="1150">
        <v>100000</v>
      </c>
      <c r="Q11" s="1157">
        <f t="shared" si="3"/>
        <v>1.0862799999999999</v>
      </c>
      <c r="R11" s="1152">
        <v>143683</v>
      </c>
      <c r="S11" s="1150">
        <v>100000</v>
      </c>
      <c r="T11" s="1153">
        <f t="shared" si="4"/>
        <v>1.4368300000000001</v>
      </c>
      <c r="U11" s="1152">
        <v>144030</v>
      </c>
      <c r="V11" s="1150">
        <v>100000</v>
      </c>
      <c r="W11" s="1153">
        <f t="shared" si="5"/>
        <v>1.4402999999999999</v>
      </c>
      <c r="X11" s="1152">
        <v>772953</v>
      </c>
      <c r="Y11" s="1150">
        <v>600000</v>
      </c>
      <c r="Z11" s="1153">
        <f t="shared" si="6"/>
        <v>1.2882549999999999</v>
      </c>
      <c r="AA11" s="1149">
        <v>890242</v>
      </c>
      <c r="AB11" s="1150">
        <v>700000</v>
      </c>
      <c r="AC11" s="1153">
        <f t="shared" si="7"/>
        <v>1.2717742857142857</v>
      </c>
      <c r="AD11" s="1155" t="s">
        <v>2855</v>
      </c>
      <c r="AF11"/>
      <c r="AG11"/>
      <c r="AH11"/>
      <c r="AI11"/>
    </row>
    <row r="12" spans="2:35" s="1114" customFormat="1" ht="15">
      <c r="B12" s="2159"/>
      <c r="C12" s="1158" t="s">
        <v>2856</v>
      </c>
      <c r="D12" s="1159" t="s">
        <v>2857</v>
      </c>
      <c r="E12" s="1160">
        <v>1</v>
      </c>
      <c r="F12" s="1161">
        <v>1991703</v>
      </c>
      <c r="G12" s="1162">
        <v>1736000</v>
      </c>
      <c r="H12" s="1163">
        <f t="shared" si="0"/>
        <v>1.1472943548387098</v>
      </c>
      <c r="I12" s="1161">
        <v>1991703</v>
      </c>
      <c r="J12" s="1162">
        <v>1736000</v>
      </c>
      <c r="K12" s="1163">
        <f t="shared" si="1"/>
        <v>1.1472943548387098</v>
      </c>
      <c r="L12" s="1161">
        <v>1991703</v>
      </c>
      <c r="M12" s="1162">
        <v>1736000</v>
      </c>
      <c r="N12" s="1163">
        <f t="shared" si="2"/>
        <v>1.1472943548387098</v>
      </c>
      <c r="O12" s="1161">
        <v>1991703</v>
      </c>
      <c r="P12" s="1162">
        <v>1736000</v>
      </c>
      <c r="Q12" s="1163">
        <f t="shared" si="3"/>
        <v>1.1472943548387098</v>
      </c>
      <c r="R12" s="1164"/>
      <c r="S12" s="1165"/>
      <c r="T12" s="1153" t="e">
        <f t="shared" si="4"/>
        <v>#DIV/0!</v>
      </c>
      <c r="U12" s="1164"/>
      <c r="V12" s="1165"/>
      <c r="W12" s="1153" t="e">
        <f t="shared" si="5"/>
        <v>#DIV/0!</v>
      </c>
      <c r="X12" s="1164"/>
      <c r="Y12" s="1165"/>
      <c r="Z12" s="1153" t="e">
        <f t="shared" si="6"/>
        <v>#DIV/0!</v>
      </c>
      <c r="AA12" s="1161"/>
      <c r="AB12" s="1162">
        <v>1736000</v>
      </c>
      <c r="AC12" s="1153">
        <f t="shared" si="7"/>
        <v>0</v>
      </c>
      <c r="AD12" s="1166" t="s">
        <v>2858</v>
      </c>
      <c r="AF12"/>
      <c r="AG12"/>
      <c r="AH12"/>
      <c r="AI12"/>
    </row>
    <row r="13" spans="2:35" s="1114" customFormat="1" ht="15" customHeight="1">
      <c r="B13" s="2159"/>
      <c r="C13" s="1158" t="s">
        <v>2859</v>
      </c>
      <c r="D13" s="1159" t="s">
        <v>2860</v>
      </c>
      <c r="E13" s="1167">
        <v>1.45</v>
      </c>
      <c r="F13" s="1168">
        <v>1.496</v>
      </c>
      <c r="G13" s="1169">
        <v>1.45</v>
      </c>
      <c r="H13" s="1170">
        <f t="shared" si="0"/>
        <v>1.0317241379310345</v>
      </c>
      <c r="I13" s="1168">
        <v>1.4870000000000001</v>
      </c>
      <c r="J13" s="1169">
        <v>1.45</v>
      </c>
      <c r="K13" s="1170">
        <f t="shared" si="1"/>
        <v>1.0255172413793106</v>
      </c>
      <c r="L13" s="1168">
        <v>1.57</v>
      </c>
      <c r="M13" s="1169">
        <v>1.45</v>
      </c>
      <c r="N13" s="1170">
        <f t="shared" si="2"/>
        <v>1.0827586206896553</v>
      </c>
      <c r="O13" s="1168">
        <v>1.5589999999999999</v>
      </c>
      <c r="P13" s="1169">
        <v>1.45</v>
      </c>
      <c r="Q13" s="1170">
        <f t="shared" si="3"/>
        <v>1.0751724137931034</v>
      </c>
      <c r="R13" s="1171">
        <v>1.5109999999999999</v>
      </c>
      <c r="S13" s="1169">
        <v>1.45</v>
      </c>
      <c r="T13" s="1154">
        <f t="shared" si="4"/>
        <v>1.0420689655172413</v>
      </c>
      <c r="U13" s="1172">
        <v>1.552</v>
      </c>
      <c r="V13" s="1169">
        <v>1.45</v>
      </c>
      <c r="W13" s="1154">
        <f t="shared" si="5"/>
        <v>1.0703448275862069</v>
      </c>
      <c r="X13" s="1172">
        <v>1.5289999999999999</v>
      </c>
      <c r="Y13" s="1169">
        <v>1.45</v>
      </c>
      <c r="Z13" s="1154">
        <f t="shared" si="6"/>
        <v>1.0544827586206895</v>
      </c>
      <c r="AA13" s="1168">
        <v>1.53</v>
      </c>
      <c r="AB13" s="1169">
        <v>1.45</v>
      </c>
      <c r="AC13" s="1154">
        <f t="shared" si="7"/>
        <v>1.0551724137931036</v>
      </c>
      <c r="AD13" s="1173" t="s">
        <v>2861</v>
      </c>
      <c r="AF13"/>
      <c r="AG13"/>
      <c r="AH13"/>
      <c r="AI13"/>
    </row>
    <row r="14" spans="2:35" s="1114" customFormat="1" ht="15" customHeight="1">
      <c r="B14" s="2159"/>
      <c r="C14" s="1158" t="s">
        <v>2862</v>
      </c>
      <c r="D14" s="1159" t="s">
        <v>2857</v>
      </c>
      <c r="E14" s="1174" t="s">
        <v>2863</v>
      </c>
      <c r="F14" s="1175">
        <v>0.21099999999999999</v>
      </c>
      <c r="G14" s="1176">
        <v>0.2</v>
      </c>
      <c r="H14" s="1170">
        <f t="shared" si="0"/>
        <v>1.0549999999999999</v>
      </c>
      <c r="I14" s="1175">
        <v>0.23599999999999999</v>
      </c>
      <c r="J14" s="1176">
        <v>0.2</v>
      </c>
      <c r="K14" s="1170">
        <f t="shared" si="1"/>
        <v>1.18</v>
      </c>
      <c r="L14" s="1175">
        <v>0.24299999999999999</v>
      </c>
      <c r="M14" s="1176">
        <v>0.2</v>
      </c>
      <c r="N14" s="1170">
        <f t="shared" si="2"/>
        <v>1.2149999999999999</v>
      </c>
      <c r="O14" s="1175">
        <v>0.19800000000000001</v>
      </c>
      <c r="P14" s="1176">
        <v>0.2</v>
      </c>
      <c r="Q14" s="1170">
        <f t="shared" si="3"/>
        <v>0.99</v>
      </c>
      <c r="R14" s="1177">
        <v>0.19500000000000001</v>
      </c>
      <c r="S14" s="1178">
        <v>0.2</v>
      </c>
      <c r="T14" s="1179">
        <f t="shared" si="4"/>
        <v>0.97499999999999998</v>
      </c>
      <c r="U14" s="1177">
        <v>0.19600000000000001</v>
      </c>
      <c r="V14" s="1178">
        <v>0.2</v>
      </c>
      <c r="W14" s="1179">
        <f t="shared" si="5"/>
        <v>0.98</v>
      </c>
      <c r="X14" s="1177">
        <v>0.21299999999999999</v>
      </c>
      <c r="Y14" s="1178">
        <v>0.2</v>
      </c>
      <c r="Z14" s="1179">
        <f t="shared" si="6"/>
        <v>1.0649999999999999</v>
      </c>
      <c r="AA14" s="1180">
        <v>0.20799999999999999</v>
      </c>
      <c r="AB14" s="1181">
        <v>0.2</v>
      </c>
      <c r="AC14" s="1182">
        <f t="shared" si="7"/>
        <v>1.0399999999999998</v>
      </c>
      <c r="AD14" s="1173" t="s">
        <v>2864</v>
      </c>
      <c r="AF14"/>
      <c r="AG14"/>
      <c r="AH14"/>
      <c r="AI14"/>
    </row>
    <row r="15" spans="2:35" s="1114" customFormat="1" ht="25.5">
      <c r="B15" s="2159"/>
      <c r="C15" s="1158" t="s">
        <v>2865</v>
      </c>
      <c r="D15" s="1159" t="s">
        <v>2857</v>
      </c>
      <c r="E15" s="1183" t="s">
        <v>2866</v>
      </c>
      <c r="F15" s="1175">
        <v>0.152</v>
      </c>
      <c r="G15" s="1176">
        <v>0.15</v>
      </c>
      <c r="H15" s="1170">
        <f t="shared" si="0"/>
        <v>1.0133333333333334</v>
      </c>
      <c r="I15" s="1175">
        <v>0.152</v>
      </c>
      <c r="J15" s="1176">
        <v>0.15</v>
      </c>
      <c r="K15" s="1170">
        <f t="shared" si="1"/>
        <v>1.0133333333333334</v>
      </c>
      <c r="L15" s="1175">
        <v>0.152</v>
      </c>
      <c r="M15" s="1176">
        <v>0.15</v>
      </c>
      <c r="N15" s="1170">
        <f t="shared" si="2"/>
        <v>1.0133333333333334</v>
      </c>
      <c r="O15" s="1175">
        <v>0.152</v>
      </c>
      <c r="P15" s="1176">
        <v>0.15</v>
      </c>
      <c r="Q15" s="1170">
        <f t="shared" si="3"/>
        <v>1.0133333333333334</v>
      </c>
      <c r="R15" s="1184"/>
      <c r="S15" s="1185"/>
      <c r="T15" s="1186" t="e">
        <f t="shared" si="4"/>
        <v>#DIV/0!</v>
      </c>
      <c r="U15" s="1184"/>
      <c r="V15" s="1185"/>
      <c r="W15" s="1186" t="e">
        <f t="shared" si="5"/>
        <v>#DIV/0!</v>
      </c>
      <c r="X15" s="1184"/>
      <c r="Y15" s="1185"/>
      <c r="Z15" s="1186" t="e">
        <f t="shared" si="6"/>
        <v>#DIV/0!</v>
      </c>
      <c r="AA15" s="1180"/>
      <c r="AB15" s="1176">
        <v>0.15</v>
      </c>
      <c r="AC15" s="1186">
        <f t="shared" si="7"/>
        <v>0</v>
      </c>
      <c r="AD15" s="1173" t="s">
        <v>2867</v>
      </c>
      <c r="AF15"/>
      <c r="AG15"/>
      <c r="AH15"/>
      <c r="AI15"/>
    </row>
    <row r="16" spans="2:35" s="1114" customFormat="1" ht="15" customHeight="1">
      <c r="B16" s="2159"/>
      <c r="C16" s="1158" t="s">
        <v>2868</v>
      </c>
      <c r="D16" s="1159" t="s">
        <v>2857</v>
      </c>
      <c r="E16" s="1187" t="s">
        <v>2869</v>
      </c>
      <c r="F16" s="1168">
        <v>1.7</v>
      </c>
      <c r="G16" s="1169">
        <v>1.8</v>
      </c>
      <c r="H16" s="1188">
        <f t="shared" si="0"/>
        <v>0.94444444444444442</v>
      </c>
      <c r="I16" s="1168">
        <v>2</v>
      </c>
      <c r="J16" s="1169">
        <v>1.8</v>
      </c>
      <c r="K16" s="1170">
        <f t="shared" si="1"/>
        <v>1.1111111111111112</v>
      </c>
      <c r="L16" s="1168">
        <v>2.7</v>
      </c>
      <c r="M16" s="1169">
        <v>1.8</v>
      </c>
      <c r="N16" s="1170">
        <f t="shared" si="2"/>
        <v>1.5</v>
      </c>
      <c r="O16" s="1168">
        <v>2.8</v>
      </c>
      <c r="P16" s="1169">
        <v>1.8</v>
      </c>
      <c r="Q16" s="1170">
        <f t="shared" si="3"/>
        <v>1.5555555555555554</v>
      </c>
      <c r="R16" s="1189">
        <v>2.4</v>
      </c>
      <c r="S16" s="1190">
        <v>1.8</v>
      </c>
      <c r="T16" s="1186">
        <f t="shared" si="4"/>
        <v>1.3333333333333333</v>
      </c>
      <c r="U16" s="1189">
        <v>2.2999999999999998</v>
      </c>
      <c r="V16" s="1190">
        <v>1.8</v>
      </c>
      <c r="W16" s="1186">
        <f t="shared" si="5"/>
        <v>1.2777777777777777</v>
      </c>
      <c r="X16" s="1189">
        <v>2.2999999999999998</v>
      </c>
      <c r="Y16" s="1190">
        <v>1.8</v>
      </c>
      <c r="Z16" s="1186">
        <f t="shared" si="6"/>
        <v>1.2777777777777777</v>
      </c>
      <c r="AA16" s="1189">
        <v>2.2999999999999998</v>
      </c>
      <c r="AB16" s="1190">
        <v>1.8</v>
      </c>
      <c r="AC16" s="1186">
        <f t="shared" si="7"/>
        <v>1.2777777777777777</v>
      </c>
      <c r="AD16" s="1173" t="s">
        <v>2870</v>
      </c>
      <c r="AF16"/>
      <c r="AG16"/>
      <c r="AH16"/>
      <c r="AI16"/>
    </row>
    <row r="17" spans="2:36" s="1114" customFormat="1" ht="15" customHeight="1">
      <c r="B17" s="2159"/>
      <c r="C17" s="1158" t="s">
        <v>2871</v>
      </c>
      <c r="D17" s="1159" t="s">
        <v>2872</v>
      </c>
      <c r="E17" s="1191">
        <v>0.34100000000000003</v>
      </c>
      <c r="F17" s="1192">
        <v>0.32</v>
      </c>
      <c r="G17" s="1193">
        <v>0.34100000000000003</v>
      </c>
      <c r="H17" s="1188">
        <f t="shared" si="0"/>
        <v>0.93841642228738997</v>
      </c>
      <c r="I17" s="1192">
        <v>0.3281</v>
      </c>
      <c r="J17" s="1193">
        <v>0.34100000000000003</v>
      </c>
      <c r="K17" s="1188">
        <f t="shared" si="1"/>
        <v>0.96217008797653958</v>
      </c>
      <c r="L17" s="1192">
        <v>0.3407</v>
      </c>
      <c r="M17" s="1193">
        <v>0.34100000000000003</v>
      </c>
      <c r="N17" s="1188">
        <f t="shared" si="2"/>
        <v>0.99912023460410548</v>
      </c>
      <c r="O17" s="1192">
        <v>0.34039999999999998</v>
      </c>
      <c r="P17" s="1193">
        <v>0.34100000000000003</v>
      </c>
      <c r="Q17" s="1188">
        <f t="shared" si="3"/>
        <v>0.99824046920821097</v>
      </c>
      <c r="R17" s="1194">
        <v>0.31380000000000002</v>
      </c>
      <c r="S17" s="1195">
        <v>0.34100000000000003</v>
      </c>
      <c r="T17" s="1196">
        <f t="shared" si="4"/>
        <v>0.9202346041055719</v>
      </c>
      <c r="U17" s="1194">
        <v>0.33810000000000001</v>
      </c>
      <c r="V17" s="1195">
        <v>0.34100000000000003</v>
      </c>
      <c r="W17" s="1196">
        <f t="shared" si="5"/>
        <v>0.99149560117302049</v>
      </c>
      <c r="X17" s="1194">
        <v>0.33</v>
      </c>
      <c r="Y17" s="1195">
        <v>0.34100000000000003</v>
      </c>
      <c r="Z17" s="1186">
        <f t="shared" si="6"/>
        <v>0.967741935483871</v>
      </c>
      <c r="AA17" s="1194">
        <v>0.33539999999999998</v>
      </c>
      <c r="AB17" s="1195">
        <v>0.34100000000000003</v>
      </c>
      <c r="AC17" s="1196">
        <f t="shared" si="7"/>
        <v>0.98357771260997051</v>
      </c>
      <c r="AD17" s="1173" t="s">
        <v>2873</v>
      </c>
      <c r="AF17"/>
      <c r="AG17"/>
      <c r="AH17"/>
      <c r="AI17"/>
    </row>
    <row r="18" spans="2:36" s="1114" customFormat="1" ht="15" customHeight="1">
      <c r="B18" s="2159"/>
      <c r="C18" s="1158" t="s">
        <v>2874</v>
      </c>
      <c r="D18" s="1159" t="s">
        <v>2872</v>
      </c>
      <c r="E18" s="1191">
        <v>0.76600000000000001</v>
      </c>
      <c r="F18" s="1192">
        <v>0.80449999999999999</v>
      </c>
      <c r="G18" s="1193">
        <v>0.76600000000000001</v>
      </c>
      <c r="H18" s="1170">
        <f t="shared" si="0"/>
        <v>1.0502610966057442</v>
      </c>
      <c r="I18" s="1192">
        <v>1.1814</v>
      </c>
      <c r="J18" s="1193">
        <v>0.76600000000000001</v>
      </c>
      <c r="K18" s="1170">
        <f t="shared" si="1"/>
        <v>1.5422976501305483</v>
      </c>
      <c r="L18" s="1192">
        <v>0.96540000000000004</v>
      </c>
      <c r="M18" s="1193">
        <v>0.76600000000000001</v>
      </c>
      <c r="N18" s="1170">
        <f t="shared" si="2"/>
        <v>1.2603133159268929</v>
      </c>
      <c r="O18" s="1192">
        <v>0.76229999999999998</v>
      </c>
      <c r="P18" s="1193">
        <v>0.76600000000000001</v>
      </c>
      <c r="Q18" s="1197">
        <f t="shared" si="3"/>
        <v>0.99516971279373367</v>
      </c>
      <c r="R18" s="1194">
        <v>0.93310000000000004</v>
      </c>
      <c r="S18" s="1195">
        <v>0.76600000000000001</v>
      </c>
      <c r="T18" s="1186">
        <f t="shared" si="4"/>
        <v>1.2181462140992168</v>
      </c>
      <c r="U18" s="1194">
        <v>0.55710000000000004</v>
      </c>
      <c r="V18" s="1195">
        <v>0.76600000000000001</v>
      </c>
      <c r="W18" s="1179">
        <f t="shared" si="5"/>
        <v>0.72728459530026113</v>
      </c>
      <c r="X18" s="1194">
        <v>0.86370000000000002</v>
      </c>
      <c r="Y18" s="1195">
        <v>0.76600000000000001</v>
      </c>
      <c r="Z18" s="1186">
        <f t="shared" si="6"/>
        <v>1.1275456919060052</v>
      </c>
      <c r="AA18" s="1194">
        <v>0.90210000000000001</v>
      </c>
      <c r="AB18" s="1195">
        <v>0.76600000000000001</v>
      </c>
      <c r="AC18" s="1186">
        <f t="shared" si="7"/>
        <v>1.1776762402088772</v>
      </c>
      <c r="AD18" s="1198" t="s">
        <v>2875</v>
      </c>
      <c r="AF18"/>
      <c r="AG18"/>
      <c r="AH18"/>
      <c r="AI18"/>
    </row>
    <row r="19" spans="2:36" s="1114" customFormat="1" ht="15" customHeight="1">
      <c r="B19" s="2159"/>
      <c r="C19" s="1158" t="s">
        <v>2876</v>
      </c>
      <c r="D19" s="1159" t="s">
        <v>2872</v>
      </c>
      <c r="E19" s="1191">
        <v>0.65</v>
      </c>
      <c r="F19" s="1192">
        <v>0.54069999999999996</v>
      </c>
      <c r="G19" s="1193">
        <v>0.65</v>
      </c>
      <c r="H19" s="1188">
        <f t="shared" si="0"/>
        <v>0.83184615384615379</v>
      </c>
      <c r="I19" s="1192">
        <v>0.77910000000000001</v>
      </c>
      <c r="J19" s="1193">
        <v>0.65</v>
      </c>
      <c r="K19" s="1170">
        <f t="shared" si="1"/>
        <v>1.1986153846153846</v>
      </c>
      <c r="L19" s="1192">
        <v>0.60299999999999998</v>
      </c>
      <c r="M19" s="1193">
        <v>0.65</v>
      </c>
      <c r="N19" s="1197">
        <f t="shared" si="2"/>
        <v>0.92769230769230759</v>
      </c>
      <c r="O19" s="1192">
        <v>0.64580000000000004</v>
      </c>
      <c r="P19" s="1193">
        <v>0.65</v>
      </c>
      <c r="Q19" s="1197">
        <f t="shared" si="3"/>
        <v>0.99353846153846159</v>
      </c>
      <c r="R19" s="1194">
        <v>0.82010000000000005</v>
      </c>
      <c r="S19" s="1195">
        <v>0.65</v>
      </c>
      <c r="T19" s="1186">
        <f t="shared" si="4"/>
        <v>1.2616923076923077</v>
      </c>
      <c r="U19" s="1194">
        <v>0.64680000000000004</v>
      </c>
      <c r="V19" s="1195">
        <v>0.65</v>
      </c>
      <c r="W19" s="1179">
        <f t="shared" si="5"/>
        <v>0.99507692307692308</v>
      </c>
      <c r="X19" s="1194">
        <v>0.67010000000000003</v>
      </c>
      <c r="Y19" s="1195">
        <v>0.65</v>
      </c>
      <c r="Z19" s="1186">
        <f t="shared" si="6"/>
        <v>1.0309230769230768</v>
      </c>
      <c r="AA19" s="1194">
        <v>0.71099999999999997</v>
      </c>
      <c r="AB19" s="1195">
        <v>0.65</v>
      </c>
      <c r="AC19" s="1186">
        <f t="shared" si="7"/>
        <v>1.0938461538461537</v>
      </c>
      <c r="AD19" s="1198" t="s">
        <v>2877</v>
      </c>
      <c r="AF19"/>
      <c r="AG19"/>
      <c r="AH19"/>
      <c r="AI19"/>
    </row>
    <row r="20" spans="2:36" s="1114" customFormat="1" ht="15" customHeight="1">
      <c r="B20" s="2159"/>
      <c r="C20" s="1158" t="s">
        <v>2878</v>
      </c>
      <c r="D20" s="1159" t="s">
        <v>2872</v>
      </c>
      <c r="E20" s="1191">
        <f>0.278</f>
        <v>0.27800000000000002</v>
      </c>
      <c r="F20" s="1192">
        <v>0.31559999999999999</v>
      </c>
      <c r="G20" s="1193">
        <v>0.27800000000000002</v>
      </c>
      <c r="H20" s="1170">
        <f t="shared" si="0"/>
        <v>1.135251798561151</v>
      </c>
      <c r="I20" s="1192">
        <v>0.26529999999999998</v>
      </c>
      <c r="J20" s="1193">
        <v>0.27800000000000002</v>
      </c>
      <c r="K20" s="1197">
        <f t="shared" si="1"/>
        <v>0.95431654676258981</v>
      </c>
      <c r="L20" s="1192">
        <v>0.30959999999999999</v>
      </c>
      <c r="M20" s="1193">
        <v>0.27800000000000002</v>
      </c>
      <c r="N20" s="1170">
        <f t="shared" si="2"/>
        <v>1.1136690647482013</v>
      </c>
      <c r="O20" s="1192">
        <v>0.32469999999999999</v>
      </c>
      <c r="P20" s="1193">
        <v>0.27800000000000002</v>
      </c>
      <c r="Q20" s="1170">
        <f t="shared" si="3"/>
        <v>1.1679856115107912</v>
      </c>
      <c r="R20" s="2170">
        <v>0.29759999999999998</v>
      </c>
      <c r="S20" s="1195">
        <f>0.278</f>
        <v>0.27800000000000002</v>
      </c>
      <c r="T20" s="2160">
        <f>+R20/(S20+S21)</f>
        <v>0.90731707317073162</v>
      </c>
      <c r="U20" s="2170">
        <v>0.32140000000000002</v>
      </c>
      <c r="V20" s="1195">
        <f>0.278</f>
        <v>0.27800000000000002</v>
      </c>
      <c r="W20" s="2160">
        <f>+U20/(V20+V21)</f>
        <v>0.97987804878048779</v>
      </c>
      <c r="X20" s="2170">
        <v>0.30649999999999999</v>
      </c>
      <c r="Y20" s="1195">
        <v>0.27800000000000002</v>
      </c>
      <c r="Z20" s="2160">
        <f>+X20/(Y20+Y21)</f>
        <v>0.93445121951219512</v>
      </c>
      <c r="AA20" s="2170">
        <v>0.30780000000000002</v>
      </c>
      <c r="AB20" s="1195">
        <f>0.278</f>
        <v>0.27800000000000002</v>
      </c>
      <c r="AC20" s="2160">
        <f>+AA20/(AB20+AB21)</f>
        <v>0.93841463414634152</v>
      </c>
      <c r="AD20" s="2162" t="s">
        <v>2879</v>
      </c>
      <c r="AF20"/>
      <c r="AG20"/>
      <c r="AH20"/>
      <c r="AI20"/>
    </row>
    <row r="21" spans="2:36" s="1114" customFormat="1" ht="15" customHeight="1">
      <c r="B21" s="2159"/>
      <c r="C21" s="1158" t="s">
        <v>2880</v>
      </c>
      <c r="D21" s="1159" t="s">
        <v>2872</v>
      </c>
      <c r="E21" s="1191">
        <v>0.05</v>
      </c>
      <c r="F21" s="1320" t="s">
        <v>844</v>
      </c>
      <c r="G21" s="1321" t="s">
        <v>844</v>
      </c>
      <c r="H21" s="1322" t="s">
        <v>844</v>
      </c>
      <c r="I21" s="1320" t="s">
        <v>844</v>
      </c>
      <c r="J21" s="1321" t="s">
        <v>844</v>
      </c>
      <c r="K21" s="1322" t="s">
        <v>844</v>
      </c>
      <c r="L21" s="1320" t="s">
        <v>844</v>
      </c>
      <c r="M21" s="1321" t="s">
        <v>844</v>
      </c>
      <c r="N21" s="1322" t="s">
        <v>844</v>
      </c>
      <c r="O21" s="1320" t="s">
        <v>844</v>
      </c>
      <c r="P21" s="1321" t="s">
        <v>844</v>
      </c>
      <c r="Q21" s="1322" t="s">
        <v>844</v>
      </c>
      <c r="R21" s="2171"/>
      <c r="S21" s="1195">
        <v>0.05</v>
      </c>
      <c r="T21" s="2161"/>
      <c r="U21" s="2171"/>
      <c r="V21" s="1195">
        <v>0.05</v>
      </c>
      <c r="W21" s="2161"/>
      <c r="X21" s="2171"/>
      <c r="Y21" s="1195">
        <v>0.05</v>
      </c>
      <c r="Z21" s="2161"/>
      <c r="AA21" s="2171"/>
      <c r="AB21" s="1195">
        <v>0.05</v>
      </c>
      <c r="AC21" s="2161"/>
      <c r="AD21" s="2163"/>
      <c r="AF21"/>
      <c r="AG21"/>
      <c r="AH21"/>
      <c r="AI21"/>
    </row>
    <row r="22" spans="2:36" s="1114" customFormat="1" ht="15" customHeight="1">
      <c r="B22" s="2159"/>
      <c r="C22" s="1158" t="s">
        <v>2881</v>
      </c>
      <c r="D22" s="1159" t="s">
        <v>2872</v>
      </c>
      <c r="E22" s="1191">
        <v>9.0499999999999997E-2</v>
      </c>
      <c r="F22" s="1192">
        <v>0.1205</v>
      </c>
      <c r="G22" s="1193">
        <v>9.0499999999999997E-2</v>
      </c>
      <c r="H22" s="1170">
        <f t="shared" ref="H22:H54" si="8">+F22/G22</f>
        <v>1.3314917127071824</v>
      </c>
      <c r="I22" s="1192">
        <v>8.3000000000000004E-2</v>
      </c>
      <c r="J22" s="1193">
        <v>9.0499999999999997E-2</v>
      </c>
      <c r="K22" s="1197">
        <f t="shared" ref="K22:K54" si="9">+I22/J22</f>
        <v>0.91712707182320452</v>
      </c>
      <c r="L22" s="1192">
        <v>9.0300000000000005E-2</v>
      </c>
      <c r="M22" s="1193">
        <v>9.0499999999999997E-2</v>
      </c>
      <c r="N22" s="1197">
        <f t="shared" ref="N22:N54" si="10">+L22/M22</f>
        <v>0.99779005524861886</v>
      </c>
      <c r="O22" s="1192">
        <v>9.0499999999999997E-2</v>
      </c>
      <c r="P22" s="1193">
        <v>9.0499999999999997E-2</v>
      </c>
      <c r="Q22" s="1197">
        <f t="shared" ref="Q22:Q54" si="11">+O22/P22</f>
        <v>1</v>
      </c>
      <c r="R22" s="1194">
        <v>8.9700000000000002E-2</v>
      </c>
      <c r="S22" s="1195">
        <v>9.0499999999999997E-2</v>
      </c>
      <c r="T22" s="1179">
        <f t="shared" ref="T22:T28" si="12">+R22/S22</f>
        <v>0.99116022099447521</v>
      </c>
      <c r="U22" s="1194">
        <v>0.10009999999999999</v>
      </c>
      <c r="V22" s="1195">
        <v>9.0499999999999997E-2</v>
      </c>
      <c r="W22" s="1186">
        <f t="shared" ref="W22:W28" si="13">+U22/V22</f>
        <v>1.1060773480662984</v>
      </c>
      <c r="X22" s="1194">
        <v>0.11070000000000001</v>
      </c>
      <c r="Y22" s="1195">
        <v>9.0499999999999997E-2</v>
      </c>
      <c r="Z22" s="1186">
        <f t="shared" ref="Z22:Z28" si="14">+X22/Y22</f>
        <v>1.2232044198895029</v>
      </c>
      <c r="AA22" s="1194">
        <v>9.8100000000000007E-2</v>
      </c>
      <c r="AB22" s="1195">
        <v>9.0499999999999997E-2</v>
      </c>
      <c r="AC22" s="1186">
        <f t="shared" ref="AC22:AC28" si="15">+AA22/AB22</f>
        <v>1.0839779005524863</v>
      </c>
      <c r="AD22" s="1198" t="s">
        <v>2882</v>
      </c>
      <c r="AF22"/>
      <c r="AG22"/>
      <c r="AH22"/>
      <c r="AI22"/>
    </row>
    <row r="23" spans="2:36" s="1114" customFormat="1" ht="15" customHeight="1">
      <c r="B23" s="2159"/>
      <c r="C23" s="1158" t="s">
        <v>2883</v>
      </c>
      <c r="D23" s="1159" t="s">
        <v>2872</v>
      </c>
      <c r="E23" s="1191">
        <v>2.0760000000000001</v>
      </c>
      <c r="F23" s="1192">
        <v>1.7555000000000001</v>
      </c>
      <c r="G23" s="1193">
        <v>2.0760000000000001</v>
      </c>
      <c r="H23" s="1188">
        <f t="shared" si="8"/>
        <v>0.845616570327553</v>
      </c>
      <c r="I23" s="1192">
        <v>1.4705999999999999</v>
      </c>
      <c r="J23" s="1193">
        <v>2.0760000000000001</v>
      </c>
      <c r="K23" s="1188">
        <f t="shared" si="9"/>
        <v>0.70838150289017332</v>
      </c>
      <c r="L23" s="1192">
        <v>1.5132000000000001</v>
      </c>
      <c r="M23" s="1193">
        <v>2.0760000000000001</v>
      </c>
      <c r="N23" s="1188">
        <f t="shared" si="10"/>
        <v>0.72890173410404624</v>
      </c>
      <c r="O23" s="1192">
        <v>1.7232000000000001</v>
      </c>
      <c r="P23" s="1193">
        <v>2.0760000000000001</v>
      </c>
      <c r="Q23" s="1188">
        <f t="shared" si="11"/>
        <v>0.83005780346820812</v>
      </c>
      <c r="R23" s="1194">
        <v>0.93049999999999999</v>
      </c>
      <c r="S23" s="1195">
        <v>2.0760000000000001</v>
      </c>
      <c r="T23" s="1196">
        <f t="shared" si="12"/>
        <v>0.44821772639691715</v>
      </c>
      <c r="U23" s="1194">
        <v>0.94820000000000004</v>
      </c>
      <c r="V23" s="1195">
        <v>2.0760000000000001</v>
      </c>
      <c r="W23" s="1196">
        <f t="shared" si="13"/>
        <v>0.45674373795761081</v>
      </c>
      <c r="X23" s="1194">
        <v>0.99790000000000001</v>
      </c>
      <c r="Y23" s="1195">
        <v>2.0760000000000001</v>
      </c>
      <c r="Z23" s="1196">
        <f t="shared" si="14"/>
        <v>0.4806840077071291</v>
      </c>
      <c r="AA23" s="1194">
        <v>1.3351</v>
      </c>
      <c r="AB23" s="1195">
        <v>2.0760000000000001</v>
      </c>
      <c r="AC23" s="1196">
        <f t="shared" si="15"/>
        <v>0.64311175337186899</v>
      </c>
      <c r="AD23" s="1199" t="s">
        <v>2884</v>
      </c>
      <c r="AF23"/>
      <c r="AG23"/>
      <c r="AH23"/>
      <c r="AI23"/>
    </row>
    <row r="24" spans="2:36" s="1114" customFormat="1" ht="15" customHeight="1">
      <c r="B24" s="2158"/>
      <c r="C24" s="1200" t="s">
        <v>2885</v>
      </c>
      <c r="D24" s="1201" t="s">
        <v>2886</v>
      </c>
      <c r="E24" s="1202">
        <v>0.3</v>
      </c>
      <c r="F24" s="1203">
        <v>0.21</v>
      </c>
      <c r="G24" s="1204">
        <v>0.3</v>
      </c>
      <c r="H24" s="1205">
        <f t="shared" si="8"/>
        <v>0.7</v>
      </c>
      <c r="I24" s="1203">
        <v>0.16</v>
      </c>
      <c r="J24" s="1204">
        <v>0.3</v>
      </c>
      <c r="K24" s="1205">
        <f t="shared" si="9"/>
        <v>0.53333333333333333</v>
      </c>
      <c r="L24" s="1203"/>
      <c r="M24" s="1204">
        <v>0.3</v>
      </c>
      <c r="N24" s="1205">
        <f t="shared" si="10"/>
        <v>0</v>
      </c>
      <c r="O24" s="1203"/>
      <c r="P24" s="1204">
        <v>0.3</v>
      </c>
      <c r="Q24" s="1205">
        <f t="shared" si="11"/>
        <v>0</v>
      </c>
      <c r="R24" s="1206"/>
      <c r="S24" s="1204">
        <v>0.3</v>
      </c>
      <c r="T24" s="1207">
        <f t="shared" si="12"/>
        <v>0</v>
      </c>
      <c r="U24" s="1206"/>
      <c r="V24" s="1204">
        <v>0.3</v>
      </c>
      <c r="W24" s="1207">
        <f t="shared" si="13"/>
        <v>0</v>
      </c>
      <c r="X24" s="1206">
        <v>0.28999999999999998</v>
      </c>
      <c r="Y24" s="1204">
        <v>0.3</v>
      </c>
      <c r="Z24" s="1207">
        <f t="shared" si="14"/>
        <v>0.96666666666666667</v>
      </c>
      <c r="AA24" s="1206">
        <v>0.221</v>
      </c>
      <c r="AB24" s="1204">
        <v>0.3</v>
      </c>
      <c r="AC24" s="1196">
        <f t="shared" si="15"/>
        <v>0.73666666666666669</v>
      </c>
      <c r="AD24" s="1208" t="s">
        <v>2887</v>
      </c>
      <c r="AF24"/>
      <c r="AG24"/>
      <c r="AH24"/>
      <c r="AI24"/>
    </row>
    <row r="25" spans="2:36" s="1114" customFormat="1" ht="15" customHeight="1">
      <c r="B25" s="2157" t="s">
        <v>2888</v>
      </c>
      <c r="C25" s="1135" t="s">
        <v>2889</v>
      </c>
      <c r="D25" s="1136" t="s">
        <v>2890</v>
      </c>
      <c r="E25" s="1209">
        <v>600</v>
      </c>
      <c r="F25" s="1210">
        <v>602.9</v>
      </c>
      <c r="G25" s="1211">
        <v>600</v>
      </c>
      <c r="H25" s="1188">
        <f t="shared" si="8"/>
        <v>1.0048333333333332</v>
      </c>
      <c r="I25" s="1210">
        <v>658.7</v>
      </c>
      <c r="J25" s="1211">
        <v>600</v>
      </c>
      <c r="K25" s="1188">
        <f t="shared" si="9"/>
        <v>1.0978333333333334</v>
      </c>
      <c r="L25" s="1210">
        <v>538.4</v>
      </c>
      <c r="M25" s="1211">
        <v>600</v>
      </c>
      <c r="N25" s="1170">
        <f t="shared" si="10"/>
        <v>0.89733333333333332</v>
      </c>
      <c r="O25" s="1210">
        <v>592.1</v>
      </c>
      <c r="P25" s="1211">
        <v>600</v>
      </c>
      <c r="Q25" s="1170">
        <f t="shared" si="11"/>
        <v>0.98683333333333334</v>
      </c>
      <c r="R25" s="1210">
        <v>588.70000000000005</v>
      </c>
      <c r="S25" s="1211">
        <v>600</v>
      </c>
      <c r="T25" s="1144">
        <f t="shared" si="12"/>
        <v>0.98116666666666674</v>
      </c>
      <c r="U25" s="1210">
        <v>603.9</v>
      </c>
      <c r="V25" s="1211">
        <v>600</v>
      </c>
      <c r="W25" s="1212">
        <f t="shared" si="13"/>
        <v>1.0065</v>
      </c>
      <c r="X25" s="1210">
        <v>551.20000000000005</v>
      </c>
      <c r="Y25" s="1211">
        <v>600</v>
      </c>
      <c r="Z25" s="1144">
        <f t="shared" si="14"/>
        <v>0.91866666666666674</v>
      </c>
      <c r="AA25" s="1210">
        <v>592.77</v>
      </c>
      <c r="AB25" s="1211">
        <v>600</v>
      </c>
      <c r="AC25" s="1213">
        <f t="shared" si="15"/>
        <v>0.98794999999999999</v>
      </c>
      <c r="AD25" s="2164" t="s">
        <v>2891</v>
      </c>
      <c r="AF25"/>
      <c r="AG25"/>
      <c r="AH25"/>
      <c r="AI25"/>
    </row>
    <row r="26" spans="2:36" s="1114" customFormat="1" ht="15" customHeight="1">
      <c r="B26" s="2159"/>
      <c r="C26" s="1158" t="s">
        <v>2892</v>
      </c>
      <c r="D26" s="1159" t="s">
        <v>2890</v>
      </c>
      <c r="E26" s="1214">
        <v>800</v>
      </c>
      <c r="F26" s="1215">
        <v>862</v>
      </c>
      <c r="G26" s="1216">
        <v>800</v>
      </c>
      <c r="H26" s="1188">
        <f t="shared" si="8"/>
        <v>1.0774999999999999</v>
      </c>
      <c r="I26" s="1215">
        <v>771.6</v>
      </c>
      <c r="J26" s="1216">
        <v>800</v>
      </c>
      <c r="K26" s="1170">
        <f t="shared" si="9"/>
        <v>0.96450000000000002</v>
      </c>
      <c r="L26" s="1215">
        <v>720.4</v>
      </c>
      <c r="M26" s="1216">
        <v>800</v>
      </c>
      <c r="N26" s="1170">
        <f t="shared" si="10"/>
        <v>0.90049999999999997</v>
      </c>
      <c r="O26" s="1215">
        <v>711.5</v>
      </c>
      <c r="P26" s="1216">
        <v>800</v>
      </c>
      <c r="Q26" s="1170">
        <f t="shared" si="11"/>
        <v>0.88937500000000003</v>
      </c>
      <c r="R26" s="1215">
        <v>740.6</v>
      </c>
      <c r="S26" s="1216">
        <v>800</v>
      </c>
      <c r="T26" s="1186">
        <f t="shared" si="12"/>
        <v>0.92575000000000007</v>
      </c>
      <c r="U26" s="1215">
        <v>750.2</v>
      </c>
      <c r="V26" s="1216">
        <v>800</v>
      </c>
      <c r="W26" s="1186">
        <f t="shared" si="13"/>
        <v>0.93775000000000008</v>
      </c>
      <c r="X26" s="1215">
        <v>750.1</v>
      </c>
      <c r="Y26" s="1216">
        <v>800</v>
      </c>
      <c r="Z26" s="1186">
        <f t="shared" si="14"/>
        <v>0.93762500000000004</v>
      </c>
      <c r="AA26" s="1215">
        <v>757.98</v>
      </c>
      <c r="AB26" s="1216">
        <v>800</v>
      </c>
      <c r="AC26" s="1186">
        <f t="shared" si="15"/>
        <v>0.94747500000000007</v>
      </c>
      <c r="AD26" s="2165"/>
      <c r="AF26"/>
      <c r="AG26"/>
      <c r="AH26"/>
      <c r="AI26"/>
    </row>
    <row r="27" spans="2:36" s="1114" customFormat="1" ht="15" customHeight="1">
      <c r="B27" s="2159"/>
      <c r="C27" s="1158" t="s">
        <v>2893</v>
      </c>
      <c r="D27" s="1159" t="s">
        <v>2890</v>
      </c>
      <c r="E27" s="1214">
        <v>650</v>
      </c>
      <c r="F27" s="1215">
        <v>659.3</v>
      </c>
      <c r="G27" s="1216">
        <v>650</v>
      </c>
      <c r="H27" s="1188">
        <f t="shared" si="8"/>
        <v>1.0143076923076921</v>
      </c>
      <c r="I27" s="1215">
        <v>571</v>
      </c>
      <c r="J27" s="1216">
        <v>650</v>
      </c>
      <c r="K27" s="1170">
        <f t="shared" si="9"/>
        <v>0.87846153846153852</v>
      </c>
      <c r="L27" s="1215">
        <v>642.29999999999995</v>
      </c>
      <c r="M27" s="1216">
        <v>650</v>
      </c>
      <c r="N27" s="1170">
        <f t="shared" si="10"/>
        <v>0.98815384615384605</v>
      </c>
      <c r="O27" s="1215">
        <v>771</v>
      </c>
      <c r="P27" s="1216">
        <v>650</v>
      </c>
      <c r="Q27" s="1197">
        <f t="shared" si="11"/>
        <v>1.1861538461538461</v>
      </c>
      <c r="R27" s="1215">
        <v>713.6</v>
      </c>
      <c r="S27" s="1216">
        <v>650</v>
      </c>
      <c r="T27" s="1179">
        <f t="shared" si="12"/>
        <v>1.0978461538461539</v>
      </c>
      <c r="U27" s="1215">
        <v>732.9</v>
      </c>
      <c r="V27" s="1216">
        <v>650</v>
      </c>
      <c r="W27" s="1179">
        <f t="shared" si="13"/>
        <v>1.1275384615384616</v>
      </c>
      <c r="X27" s="1215">
        <v>666.4</v>
      </c>
      <c r="Y27" s="1216">
        <v>650</v>
      </c>
      <c r="Z27" s="1179">
        <f t="shared" si="14"/>
        <v>1.0252307692307692</v>
      </c>
      <c r="AA27" s="1215">
        <v>676.9</v>
      </c>
      <c r="AB27" s="1216">
        <v>650</v>
      </c>
      <c r="AC27" s="1179">
        <f t="shared" si="15"/>
        <v>1.0413846153846154</v>
      </c>
      <c r="AD27" s="1217" t="s">
        <v>2884</v>
      </c>
      <c r="AF27"/>
      <c r="AH27"/>
      <c r="AI27"/>
    </row>
    <row r="28" spans="2:36" s="1114" customFormat="1" ht="18.75">
      <c r="B28" s="2159"/>
      <c r="C28" s="1158" t="s">
        <v>2894</v>
      </c>
      <c r="D28" s="1159" t="s">
        <v>2890</v>
      </c>
      <c r="E28" s="1218">
        <v>1620</v>
      </c>
      <c r="F28" s="1215">
        <v>1519</v>
      </c>
      <c r="G28" s="1216">
        <v>1620</v>
      </c>
      <c r="H28" s="1170">
        <f t="shared" si="8"/>
        <v>0.93765432098765433</v>
      </c>
      <c r="I28" s="1215">
        <v>1662</v>
      </c>
      <c r="J28" s="1216">
        <v>1620</v>
      </c>
      <c r="K28" s="1188">
        <f t="shared" si="9"/>
        <v>1.0259259259259259</v>
      </c>
      <c r="L28" s="1215">
        <v>1675.2</v>
      </c>
      <c r="M28" s="1216">
        <v>1620</v>
      </c>
      <c r="N28" s="1188">
        <f t="shared" si="10"/>
        <v>1.0340740740740741</v>
      </c>
      <c r="O28" s="1219">
        <v>1767.6</v>
      </c>
      <c r="P28" s="1220">
        <v>1620</v>
      </c>
      <c r="Q28" s="1188">
        <f t="shared" si="11"/>
        <v>1.0911111111111111</v>
      </c>
      <c r="R28" s="1219">
        <v>1693</v>
      </c>
      <c r="S28" s="1216">
        <v>1620</v>
      </c>
      <c r="T28" s="1196">
        <f t="shared" si="12"/>
        <v>1.0450617283950616</v>
      </c>
      <c r="U28" s="1219">
        <v>1678.7</v>
      </c>
      <c r="V28" s="1216">
        <v>1620</v>
      </c>
      <c r="W28" s="1196">
        <f t="shared" si="13"/>
        <v>1.0362345679012346</v>
      </c>
      <c r="X28" s="1219">
        <v>1720.8</v>
      </c>
      <c r="Y28" s="1216">
        <v>1620</v>
      </c>
      <c r="Z28" s="1196">
        <f t="shared" si="14"/>
        <v>1.0622222222222222</v>
      </c>
      <c r="AA28" s="1219">
        <v>1701.3</v>
      </c>
      <c r="AB28" s="1216">
        <v>1620</v>
      </c>
      <c r="AC28" s="1196">
        <f t="shared" si="15"/>
        <v>1.0501851851851851</v>
      </c>
      <c r="AD28" s="1221" t="s">
        <v>2884</v>
      </c>
      <c r="AF28" s="1222"/>
      <c r="AG28"/>
      <c r="AH28"/>
      <c r="AI28"/>
    </row>
    <row r="29" spans="2:36" s="1114" customFormat="1" ht="15" customHeight="1">
      <c r="B29" s="2159"/>
      <c r="C29" s="1158" t="s">
        <v>2895</v>
      </c>
      <c r="D29" s="1159" t="s">
        <v>2890</v>
      </c>
      <c r="E29" s="1156">
        <v>1200</v>
      </c>
      <c r="F29" s="1215">
        <v>1225</v>
      </c>
      <c r="G29" s="1216">
        <v>1200</v>
      </c>
      <c r="H29" s="1188">
        <f t="shared" si="8"/>
        <v>1.0208333333333333</v>
      </c>
      <c r="I29" s="1215">
        <v>1225</v>
      </c>
      <c r="J29" s="1216">
        <v>1200</v>
      </c>
      <c r="K29" s="1188">
        <f t="shared" si="9"/>
        <v>1.0208333333333333</v>
      </c>
      <c r="L29" s="1215">
        <v>1225</v>
      </c>
      <c r="M29" s="1216">
        <v>1200</v>
      </c>
      <c r="N29" s="1188">
        <f t="shared" si="10"/>
        <v>1.0208333333333333</v>
      </c>
      <c r="O29" s="1215">
        <v>1225</v>
      </c>
      <c r="P29" s="1216">
        <v>1200</v>
      </c>
      <c r="Q29" s="1188">
        <f t="shared" si="11"/>
        <v>1.0208333333333333</v>
      </c>
      <c r="R29" s="1215">
        <v>1225</v>
      </c>
      <c r="S29" s="1216">
        <v>1200</v>
      </c>
      <c r="T29" s="1196">
        <v>1.0208333333333333</v>
      </c>
      <c r="U29" s="1215">
        <v>1225</v>
      </c>
      <c r="V29" s="1216">
        <v>1200</v>
      </c>
      <c r="W29" s="1196">
        <v>1.0208333333333333</v>
      </c>
      <c r="X29" s="1215">
        <v>1225</v>
      </c>
      <c r="Y29" s="1216">
        <v>1200</v>
      </c>
      <c r="Z29" s="1196">
        <v>1.0208333333333333</v>
      </c>
      <c r="AA29" s="1215"/>
      <c r="AB29" s="1216">
        <v>1200</v>
      </c>
      <c r="AC29" s="1196">
        <v>1.0208333333333333</v>
      </c>
      <c r="AD29" s="1223" t="s">
        <v>2896</v>
      </c>
      <c r="AF29"/>
      <c r="AG29"/>
      <c r="AH29"/>
      <c r="AI29"/>
    </row>
    <row r="30" spans="2:36" s="1114" customFormat="1" ht="15" customHeight="1">
      <c r="B30" s="2159"/>
      <c r="C30" s="1158" t="s">
        <v>2897</v>
      </c>
      <c r="D30" s="1159" t="s">
        <v>2890</v>
      </c>
      <c r="E30" s="1214">
        <v>65</v>
      </c>
      <c r="F30" s="1215">
        <v>59.5</v>
      </c>
      <c r="G30" s="1216">
        <v>65.2</v>
      </c>
      <c r="H30" s="1186">
        <f t="shared" si="8"/>
        <v>0.91257668711656437</v>
      </c>
      <c r="I30" s="1215">
        <v>57.2</v>
      </c>
      <c r="J30" s="1216">
        <v>65.2</v>
      </c>
      <c r="K30" s="1186">
        <f t="shared" si="9"/>
        <v>0.87730061349693256</v>
      </c>
      <c r="L30" s="1215"/>
      <c r="M30" s="1216">
        <v>65.2</v>
      </c>
      <c r="N30" s="1186">
        <f t="shared" si="10"/>
        <v>0</v>
      </c>
      <c r="O30" s="1215"/>
      <c r="P30" s="1216">
        <v>65.2</v>
      </c>
      <c r="Q30" s="1170">
        <f t="shared" si="11"/>
        <v>0</v>
      </c>
      <c r="R30" s="1215"/>
      <c r="S30" s="1216">
        <v>65.2</v>
      </c>
      <c r="T30" s="1186">
        <f>+R30/S30</f>
        <v>0</v>
      </c>
      <c r="U30" s="1215"/>
      <c r="V30" s="1216">
        <v>65.2</v>
      </c>
      <c r="W30" s="1186">
        <f>+U30/V30</f>
        <v>0</v>
      </c>
      <c r="X30" s="1215">
        <v>62.6</v>
      </c>
      <c r="Y30" s="1216">
        <v>64</v>
      </c>
      <c r="Z30" s="1186">
        <f>+X30/Y30</f>
        <v>0.97812500000000002</v>
      </c>
      <c r="AA30" s="1215">
        <v>59.2</v>
      </c>
      <c r="AB30" s="1216">
        <v>64</v>
      </c>
      <c r="AC30" s="1186">
        <f t="shared" ref="AC30:AC54" si="16">+AA30/AB30</f>
        <v>0.92500000000000004</v>
      </c>
      <c r="AD30" s="1224" t="s">
        <v>2898</v>
      </c>
      <c r="AF30"/>
      <c r="AG30"/>
      <c r="AH30"/>
      <c r="AI30"/>
    </row>
    <row r="31" spans="2:36" s="1114" customFormat="1" ht="15">
      <c r="B31" s="2158"/>
      <c r="C31" s="1200" t="s">
        <v>2899</v>
      </c>
      <c r="D31" s="1201" t="s">
        <v>2890</v>
      </c>
      <c r="E31" s="1225">
        <v>42.6</v>
      </c>
      <c r="F31" s="1226">
        <v>53.4</v>
      </c>
      <c r="G31" s="1227">
        <v>42.6</v>
      </c>
      <c r="H31" s="1207">
        <f t="shared" si="8"/>
        <v>1.2535211267605633</v>
      </c>
      <c r="I31" s="1226">
        <v>53.4</v>
      </c>
      <c r="J31" s="1227">
        <v>42.6</v>
      </c>
      <c r="K31" s="1207">
        <f t="shared" si="9"/>
        <v>1.2535211267605633</v>
      </c>
      <c r="L31" s="1226">
        <v>53.4</v>
      </c>
      <c r="M31" s="1227">
        <v>42.6</v>
      </c>
      <c r="N31" s="1207">
        <f t="shared" si="10"/>
        <v>1.2535211267605633</v>
      </c>
      <c r="O31" s="1226">
        <v>53.4</v>
      </c>
      <c r="P31" s="1227">
        <v>42.6</v>
      </c>
      <c r="Q31" s="1205">
        <f t="shared" si="11"/>
        <v>1.2535211267605633</v>
      </c>
      <c r="R31" s="1228"/>
      <c r="S31" s="1229"/>
      <c r="T31" s="1207"/>
      <c r="U31" s="1228"/>
      <c r="V31" s="1229"/>
      <c r="W31" s="1207"/>
      <c r="X31" s="1228">
        <v>0.626</v>
      </c>
      <c r="Y31" s="1229">
        <v>0.64</v>
      </c>
      <c r="Z31" s="1207"/>
      <c r="AA31" s="1226">
        <v>53.4</v>
      </c>
      <c r="AB31" s="1227">
        <v>42.6</v>
      </c>
      <c r="AC31" s="1207">
        <f t="shared" si="16"/>
        <v>1.2535211267605633</v>
      </c>
      <c r="AD31" s="1230" t="s">
        <v>2896</v>
      </c>
      <c r="AF31"/>
      <c r="AG31"/>
      <c r="AH31"/>
      <c r="AI31"/>
    </row>
    <row r="32" spans="2:36" s="1114" customFormat="1" ht="15" customHeight="1">
      <c r="B32" s="2157" t="s">
        <v>2900</v>
      </c>
      <c r="C32" s="1135" t="s">
        <v>2901</v>
      </c>
      <c r="D32" s="1136" t="s">
        <v>2857</v>
      </c>
      <c r="E32" s="1231" t="s">
        <v>2902</v>
      </c>
      <c r="F32" s="1232">
        <v>0.92500000000000004</v>
      </c>
      <c r="G32" s="1233">
        <v>0.9</v>
      </c>
      <c r="H32" s="1234">
        <f t="shared" si="8"/>
        <v>1.0277777777777779</v>
      </c>
      <c r="I32" s="1232">
        <v>0.91800000000000004</v>
      </c>
      <c r="J32" s="1233">
        <v>0.9</v>
      </c>
      <c r="K32" s="1234">
        <f t="shared" si="9"/>
        <v>1.02</v>
      </c>
      <c r="L32" s="1232">
        <v>0.88100000000000001</v>
      </c>
      <c r="M32" s="1233">
        <v>0.9</v>
      </c>
      <c r="N32" s="1235">
        <f t="shared" si="10"/>
        <v>0.97888888888888892</v>
      </c>
      <c r="O32" s="1232">
        <v>0.88600000000000001</v>
      </c>
      <c r="P32" s="1233">
        <v>0.9</v>
      </c>
      <c r="Q32" s="1236">
        <f t="shared" si="11"/>
        <v>0.98444444444444446</v>
      </c>
      <c r="R32" s="1232">
        <v>0.93899999999999995</v>
      </c>
      <c r="S32" s="1233">
        <v>0.9</v>
      </c>
      <c r="T32" s="1234">
        <f t="shared" ref="T32:T49" si="17">+R32/S32</f>
        <v>1.0433333333333332</v>
      </c>
      <c r="U32" s="1232">
        <v>0.88300000000000001</v>
      </c>
      <c r="V32" s="1233">
        <v>0.9</v>
      </c>
      <c r="W32" s="1235">
        <f t="shared" ref="W32:W49" si="18">+U32/V32</f>
        <v>0.98111111111111104</v>
      </c>
      <c r="X32" s="1232">
        <v>0.92400000000000004</v>
      </c>
      <c r="Y32" s="1233">
        <v>0.9</v>
      </c>
      <c r="Z32" s="1237">
        <f t="shared" ref="Z32:Z49" si="19">+X32/Y32</f>
        <v>1.0266666666666666</v>
      </c>
      <c r="AA32" s="1232">
        <v>0.90800000000000003</v>
      </c>
      <c r="AB32" s="1233">
        <v>0.9</v>
      </c>
      <c r="AC32" s="1234">
        <f t="shared" si="16"/>
        <v>1.0088888888888889</v>
      </c>
      <c r="AD32" s="1238" t="s">
        <v>2884</v>
      </c>
      <c r="AF32"/>
      <c r="AG32"/>
      <c r="AH32"/>
      <c r="AI32"/>
      <c r="AJ32" s="1239"/>
    </row>
    <row r="33" spans="2:36" s="1114" customFormat="1" ht="15" customHeight="1">
      <c r="B33" s="2159"/>
      <c r="C33" s="1158" t="s">
        <v>2903</v>
      </c>
      <c r="D33" s="1159" t="s">
        <v>2857</v>
      </c>
      <c r="E33" s="1174" t="s">
        <v>2902</v>
      </c>
      <c r="F33" s="1240">
        <v>0.96499999999999997</v>
      </c>
      <c r="G33" s="1241">
        <v>0.9</v>
      </c>
      <c r="H33" s="1242">
        <f t="shared" si="8"/>
        <v>1.0722222222222222</v>
      </c>
      <c r="I33" s="1240">
        <v>0.92500000000000004</v>
      </c>
      <c r="J33" s="1241">
        <v>0.9</v>
      </c>
      <c r="K33" s="1242">
        <f t="shared" si="9"/>
        <v>1.0277777777777779</v>
      </c>
      <c r="L33" s="1240">
        <v>0.90600000000000003</v>
      </c>
      <c r="M33" s="1241">
        <v>0.9</v>
      </c>
      <c r="N33" s="1242">
        <f t="shared" si="10"/>
        <v>1.0066666666666666</v>
      </c>
      <c r="O33" s="1240">
        <v>0.94</v>
      </c>
      <c r="P33" s="1241">
        <v>0.9</v>
      </c>
      <c r="Q33" s="1243">
        <f t="shared" si="11"/>
        <v>1.0444444444444443</v>
      </c>
      <c r="R33" s="1240">
        <v>0.94699999999999995</v>
      </c>
      <c r="S33" s="1241">
        <v>0.9</v>
      </c>
      <c r="T33" s="1242">
        <f t="shared" si="17"/>
        <v>1.0522222222222222</v>
      </c>
      <c r="U33" s="1240">
        <v>0.84299999999999997</v>
      </c>
      <c r="V33" s="1241">
        <v>0.9</v>
      </c>
      <c r="W33" s="1182">
        <f t="shared" si="18"/>
        <v>0.93666666666666665</v>
      </c>
      <c r="X33" s="1240">
        <v>0.95099999999999996</v>
      </c>
      <c r="Y33" s="1241">
        <v>0.9</v>
      </c>
      <c r="Z33" s="1244">
        <f t="shared" si="19"/>
        <v>1.0566666666666666</v>
      </c>
      <c r="AA33" s="1240">
        <v>0.92600000000000005</v>
      </c>
      <c r="AB33" s="1241">
        <v>0.9</v>
      </c>
      <c r="AC33" s="1242">
        <f t="shared" si="16"/>
        <v>1.028888888888889</v>
      </c>
      <c r="AD33" s="1238" t="s">
        <v>2884</v>
      </c>
      <c r="AF33"/>
      <c r="AG33"/>
      <c r="AH33"/>
      <c r="AI33"/>
      <c r="AJ33" s="1239"/>
    </row>
    <row r="34" spans="2:36" s="1114" customFormat="1" ht="15" customHeight="1">
      <c r="B34" s="2159"/>
      <c r="C34" s="1158" t="s">
        <v>2904</v>
      </c>
      <c r="D34" s="1159" t="s">
        <v>2857</v>
      </c>
      <c r="E34" s="1174" t="s">
        <v>2905</v>
      </c>
      <c r="F34" s="1240">
        <v>0.82499999999999996</v>
      </c>
      <c r="G34" s="1241">
        <v>0.95</v>
      </c>
      <c r="H34" s="1182">
        <f t="shared" si="8"/>
        <v>0.86842105263157898</v>
      </c>
      <c r="I34" s="1240">
        <v>0.88100000000000001</v>
      </c>
      <c r="J34" s="1241">
        <v>0.95</v>
      </c>
      <c r="K34" s="1182">
        <f t="shared" si="9"/>
        <v>0.92736842105263162</v>
      </c>
      <c r="L34" s="1240">
        <v>0.90200000000000002</v>
      </c>
      <c r="M34" s="1241">
        <v>0.95</v>
      </c>
      <c r="N34" s="1182">
        <f t="shared" si="10"/>
        <v>0.94947368421052636</v>
      </c>
      <c r="O34" s="1240">
        <v>0.97499999999999998</v>
      </c>
      <c r="P34" s="1241">
        <v>0.95</v>
      </c>
      <c r="Q34" s="1245">
        <f t="shared" si="11"/>
        <v>1.0263157894736843</v>
      </c>
      <c r="R34" s="1240">
        <v>0.88800000000000001</v>
      </c>
      <c r="S34" s="1241">
        <v>0.95</v>
      </c>
      <c r="T34" s="1182">
        <f t="shared" si="17"/>
        <v>0.9347368421052632</v>
      </c>
      <c r="U34" s="1240">
        <v>0.81699999999999995</v>
      </c>
      <c r="V34" s="1241">
        <v>0.95</v>
      </c>
      <c r="W34" s="1182">
        <f t="shared" si="18"/>
        <v>0.86</v>
      </c>
      <c r="X34" s="1240">
        <v>0.9425</v>
      </c>
      <c r="Y34" s="1241">
        <v>0.95</v>
      </c>
      <c r="Z34" s="1244">
        <f t="shared" si="19"/>
        <v>0.99210526315789482</v>
      </c>
      <c r="AA34" s="1240">
        <v>0.8901</v>
      </c>
      <c r="AB34" s="1241">
        <v>0.95</v>
      </c>
      <c r="AC34" s="1182">
        <f t="shared" si="16"/>
        <v>0.93694736842105264</v>
      </c>
      <c r="AD34" s="1198" t="s">
        <v>2906</v>
      </c>
      <c r="AF34"/>
      <c r="AG34"/>
      <c r="AH34"/>
      <c r="AI34"/>
    </row>
    <row r="35" spans="2:36" s="1114" customFormat="1" ht="15" customHeight="1">
      <c r="B35" s="2159"/>
      <c r="C35" s="1158" t="s">
        <v>2907</v>
      </c>
      <c r="D35" s="1159" t="s">
        <v>2857</v>
      </c>
      <c r="E35" s="1174" t="s">
        <v>2905</v>
      </c>
      <c r="F35" s="1240">
        <v>0.995</v>
      </c>
      <c r="G35" s="1241">
        <v>0.95</v>
      </c>
      <c r="H35" s="1242">
        <f t="shared" si="8"/>
        <v>1.0473684210526317</v>
      </c>
      <c r="I35" s="1240">
        <v>0.96399999999999997</v>
      </c>
      <c r="J35" s="1241">
        <v>0.95</v>
      </c>
      <c r="K35" s="1242">
        <f t="shared" si="9"/>
        <v>1.0147368421052632</v>
      </c>
      <c r="L35" s="1240">
        <v>0.89800000000000002</v>
      </c>
      <c r="M35" s="1241">
        <v>0.95</v>
      </c>
      <c r="N35" s="1182">
        <f t="shared" si="10"/>
        <v>0.94526315789473692</v>
      </c>
      <c r="O35" s="1240">
        <v>0.95699999999999996</v>
      </c>
      <c r="P35" s="1241">
        <v>0.95</v>
      </c>
      <c r="Q35" s="1245">
        <f t="shared" si="11"/>
        <v>1.0073684210526317</v>
      </c>
      <c r="R35" s="1240">
        <v>0.97399999999999998</v>
      </c>
      <c r="S35" s="1241">
        <v>0.95</v>
      </c>
      <c r="T35" s="1242">
        <f t="shared" si="17"/>
        <v>1.0252631578947369</v>
      </c>
      <c r="U35" s="1240">
        <v>0.77500000000000002</v>
      </c>
      <c r="V35" s="1241">
        <v>0.95</v>
      </c>
      <c r="W35" s="1182">
        <f t="shared" si="18"/>
        <v>0.81578947368421062</v>
      </c>
      <c r="X35" s="1240">
        <v>0.98360000000000003</v>
      </c>
      <c r="Y35" s="1241">
        <v>0.95</v>
      </c>
      <c r="Z35" s="1244">
        <f t="shared" si="19"/>
        <v>1.0353684210526317</v>
      </c>
      <c r="AA35" s="1240">
        <v>0.9355</v>
      </c>
      <c r="AB35" s="1241">
        <v>0.95</v>
      </c>
      <c r="AC35" s="1182">
        <f t="shared" si="16"/>
        <v>0.98473684210526324</v>
      </c>
      <c r="AD35" s="1198" t="s">
        <v>2908</v>
      </c>
      <c r="AF35"/>
      <c r="AG35"/>
      <c r="AH35"/>
      <c r="AI35"/>
    </row>
    <row r="36" spans="2:36" s="1114" customFormat="1" ht="15" customHeight="1">
      <c r="B36" s="2159"/>
      <c r="C36" s="1158" t="s">
        <v>2909</v>
      </c>
      <c r="D36" s="1159" t="s">
        <v>2857</v>
      </c>
      <c r="E36" s="1174" t="s">
        <v>2905</v>
      </c>
      <c r="F36" s="1240">
        <v>0.89400000000000002</v>
      </c>
      <c r="G36" s="1241">
        <v>0.95</v>
      </c>
      <c r="H36" s="1182">
        <f t="shared" si="8"/>
        <v>0.94105263157894747</v>
      </c>
      <c r="I36" s="1240">
        <v>0.80500000000000005</v>
      </c>
      <c r="J36" s="1241">
        <v>0.95</v>
      </c>
      <c r="K36" s="1182">
        <f t="shared" si="9"/>
        <v>0.84736842105263166</v>
      </c>
      <c r="L36" s="1240">
        <v>0.90300000000000002</v>
      </c>
      <c r="M36" s="1241">
        <v>0.95</v>
      </c>
      <c r="N36" s="1182">
        <f t="shared" si="10"/>
        <v>0.95052631578947377</v>
      </c>
      <c r="O36" s="1240">
        <v>0.95699999999999996</v>
      </c>
      <c r="P36" s="1241">
        <v>0.95</v>
      </c>
      <c r="Q36" s="1245">
        <f t="shared" si="11"/>
        <v>1.0073684210526317</v>
      </c>
      <c r="R36" s="1240">
        <v>0.92600000000000005</v>
      </c>
      <c r="S36" s="1241">
        <v>0.95</v>
      </c>
      <c r="T36" s="1182">
        <f t="shared" si="17"/>
        <v>0.97473684210526323</v>
      </c>
      <c r="U36" s="1240">
        <v>0.89200000000000002</v>
      </c>
      <c r="V36" s="1241">
        <v>0.95</v>
      </c>
      <c r="W36" s="1182">
        <f t="shared" si="18"/>
        <v>0.93894736842105264</v>
      </c>
      <c r="X36" s="1240">
        <v>0.89259999999999995</v>
      </c>
      <c r="Y36" s="1241">
        <v>0.95</v>
      </c>
      <c r="Z36" s="1182">
        <f t="shared" si="19"/>
        <v>0.93957894736842107</v>
      </c>
      <c r="AA36" s="1240">
        <v>0.89670000000000005</v>
      </c>
      <c r="AB36" s="1241">
        <v>0.95</v>
      </c>
      <c r="AC36" s="1182">
        <f t="shared" si="16"/>
        <v>0.94389473684210534</v>
      </c>
      <c r="AD36" s="1198" t="s">
        <v>2910</v>
      </c>
      <c r="AF36"/>
      <c r="AG36"/>
      <c r="AH36"/>
      <c r="AI36"/>
    </row>
    <row r="37" spans="2:36" s="1114" customFormat="1" ht="25.5">
      <c r="B37" s="2158"/>
      <c r="C37" s="1246" t="s">
        <v>2899</v>
      </c>
      <c r="D37" s="1247" t="s">
        <v>2857</v>
      </c>
      <c r="E37" s="1248" t="s">
        <v>2905</v>
      </c>
      <c r="F37" s="1249">
        <v>0.93</v>
      </c>
      <c r="G37" s="1250">
        <v>0.95</v>
      </c>
      <c r="H37" s="1251">
        <f t="shared" si="8"/>
        <v>0.97894736842105268</v>
      </c>
      <c r="I37" s="1249">
        <v>0.87</v>
      </c>
      <c r="J37" s="1250">
        <v>0.95</v>
      </c>
      <c r="K37" s="1251">
        <f t="shared" si="9"/>
        <v>0.9157894736842106</v>
      </c>
      <c r="L37" s="1249">
        <v>0.92500000000000004</v>
      </c>
      <c r="M37" s="1250">
        <v>0.95</v>
      </c>
      <c r="N37" s="1251">
        <f t="shared" si="10"/>
        <v>0.97368421052631593</v>
      </c>
      <c r="O37" s="1249">
        <v>0.90800000000000003</v>
      </c>
      <c r="P37" s="1250">
        <v>0.95</v>
      </c>
      <c r="Q37" s="1252">
        <f t="shared" si="11"/>
        <v>0.95578947368421063</v>
      </c>
      <c r="R37" s="1249">
        <v>0.91100000000000003</v>
      </c>
      <c r="S37" s="1250">
        <v>0.95</v>
      </c>
      <c r="T37" s="1251">
        <f t="shared" si="17"/>
        <v>0.95894736842105266</v>
      </c>
      <c r="U37" s="1249">
        <v>0.92100000000000004</v>
      </c>
      <c r="V37" s="1250">
        <v>0.95</v>
      </c>
      <c r="W37" s="1251">
        <f t="shared" si="18"/>
        <v>0.96947368421052638</v>
      </c>
      <c r="X37" s="1249">
        <v>0.85099999999999998</v>
      </c>
      <c r="Y37" s="1250">
        <v>0.95</v>
      </c>
      <c r="Z37" s="1251">
        <f t="shared" si="19"/>
        <v>0.89578947368421058</v>
      </c>
      <c r="AA37" s="1249">
        <v>0.9</v>
      </c>
      <c r="AB37" s="1250">
        <v>0.95</v>
      </c>
      <c r="AC37" s="1251">
        <f t="shared" si="16"/>
        <v>0.94736842105263164</v>
      </c>
      <c r="AD37" s="1253" t="s">
        <v>2911</v>
      </c>
      <c r="AF37"/>
      <c r="AG37"/>
      <c r="AH37"/>
      <c r="AI37"/>
    </row>
    <row r="38" spans="2:36" s="1114" customFormat="1" ht="15" customHeight="1">
      <c r="B38" s="2157" t="s">
        <v>2912</v>
      </c>
      <c r="C38" s="1135" t="s">
        <v>2901</v>
      </c>
      <c r="D38" s="1136" t="s">
        <v>2857</v>
      </c>
      <c r="E38" s="1231" t="s">
        <v>2913</v>
      </c>
      <c r="F38" s="1232">
        <v>0.68200000000000005</v>
      </c>
      <c r="G38" s="1233">
        <v>0.82</v>
      </c>
      <c r="H38" s="1235">
        <f t="shared" si="8"/>
        <v>0.8317073170731708</v>
      </c>
      <c r="I38" s="1232">
        <v>0.73599999999999999</v>
      </c>
      <c r="J38" s="1233">
        <v>0.82</v>
      </c>
      <c r="K38" s="1235">
        <f t="shared" si="9"/>
        <v>0.89756097560975612</v>
      </c>
      <c r="L38" s="1232">
        <v>0.71799999999999997</v>
      </c>
      <c r="M38" s="1233">
        <v>0.82</v>
      </c>
      <c r="N38" s="1235">
        <f t="shared" si="10"/>
        <v>0.87560975609756098</v>
      </c>
      <c r="O38" s="1232">
        <v>0.69899999999999995</v>
      </c>
      <c r="P38" s="1233">
        <v>0.82</v>
      </c>
      <c r="Q38" s="1236">
        <f t="shared" si="11"/>
        <v>0.85243902439024388</v>
      </c>
      <c r="R38" s="1232">
        <v>0.74</v>
      </c>
      <c r="S38" s="1233">
        <v>0.82</v>
      </c>
      <c r="T38" s="1235">
        <f t="shared" si="17"/>
        <v>0.90243902439024393</v>
      </c>
      <c r="U38" s="1232">
        <v>0.68600000000000005</v>
      </c>
      <c r="V38" s="1233">
        <v>0.82</v>
      </c>
      <c r="W38" s="1235">
        <f t="shared" si="18"/>
        <v>0.83658536585365861</v>
      </c>
      <c r="X38" s="1232">
        <v>0.746</v>
      </c>
      <c r="Y38" s="1233">
        <v>0.82</v>
      </c>
      <c r="Z38" s="1235">
        <f t="shared" si="19"/>
        <v>0.90975609756097564</v>
      </c>
      <c r="AA38" s="1232">
        <v>0.71499999999999997</v>
      </c>
      <c r="AB38" s="1233">
        <v>0.82</v>
      </c>
      <c r="AC38" s="1235">
        <f t="shared" si="16"/>
        <v>0.87195121951219512</v>
      </c>
      <c r="AD38" s="1198" t="s">
        <v>2914</v>
      </c>
      <c r="AF38"/>
      <c r="AG38"/>
      <c r="AH38"/>
      <c r="AI38"/>
    </row>
    <row r="39" spans="2:36" s="1114" customFormat="1" ht="15" customHeight="1">
      <c r="B39" s="2159"/>
      <c r="C39" s="1158" t="s">
        <v>2903</v>
      </c>
      <c r="D39" s="1159" t="s">
        <v>2857</v>
      </c>
      <c r="E39" s="1174" t="s">
        <v>2913</v>
      </c>
      <c r="F39" s="1240">
        <v>0.49399999999999999</v>
      </c>
      <c r="G39" s="1241">
        <v>0.82</v>
      </c>
      <c r="H39" s="1182">
        <f t="shared" si="8"/>
        <v>0.60243902439024388</v>
      </c>
      <c r="I39" s="1240">
        <v>0.58399999999999996</v>
      </c>
      <c r="J39" s="1241">
        <v>0.82</v>
      </c>
      <c r="K39" s="1182">
        <f t="shared" si="9"/>
        <v>0.71219512195121948</v>
      </c>
      <c r="L39" s="1240">
        <v>0.52500000000000002</v>
      </c>
      <c r="M39" s="1241">
        <v>0.82</v>
      </c>
      <c r="N39" s="1182">
        <f t="shared" si="10"/>
        <v>0.6402439024390244</v>
      </c>
      <c r="O39" s="1240">
        <v>0.48799999999999999</v>
      </c>
      <c r="P39" s="1241">
        <v>0.82</v>
      </c>
      <c r="Q39" s="1254">
        <f t="shared" si="11"/>
        <v>0.59512195121951217</v>
      </c>
      <c r="R39" s="1240">
        <v>0.498</v>
      </c>
      <c r="S39" s="1241">
        <v>0.82</v>
      </c>
      <c r="T39" s="1182">
        <f t="shared" si="17"/>
        <v>0.60731707317073169</v>
      </c>
      <c r="U39" s="1240">
        <v>0.47599999999999998</v>
      </c>
      <c r="V39" s="1241">
        <v>0.82</v>
      </c>
      <c r="W39" s="1182">
        <f t="shared" si="18"/>
        <v>0.58048780487804874</v>
      </c>
      <c r="X39" s="1240">
        <v>0.51200000000000001</v>
      </c>
      <c r="Y39" s="1241">
        <v>0.82</v>
      </c>
      <c r="Z39" s="1182">
        <f t="shared" si="19"/>
        <v>0.62439024390243902</v>
      </c>
      <c r="AA39" s="1240">
        <v>0.51</v>
      </c>
      <c r="AB39" s="1241">
        <v>0.82</v>
      </c>
      <c r="AC39" s="1182">
        <f t="shared" si="16"/>
        <v>0.62195121951219512</v>
      </c>
      <c r="AD39" s="1255" t="s">
        <v>2915</v>
      </c>
      <c r="AF39"/>
      <c r="AG39"/>
      <c r="AH39"/>
      <c r="AI39"/>
    </row>
    <row r="40" spans="2:36" s="1114" customFormat="1" ht="63.75">
      <c r="B40" s="2159"/>
      <c r="C40" s="1158" t="s">
        <v>2904</v>
      </c>
      <c r="D40" s="1159" t="s">
        <v>2857</v>
      </c>
      <c r="E40" s="1174" t="s">
        <v>2916</v>
      </c>
      <c r="F40" s="1240">
        <v>0.79100000000000004</v>
      </c>
      <c r="G40" s="1241">
        <v>0.85</v>
      </c>
      <c r="H40" s="1182">
        <f t="shared" si="8"/>
        <v>0.93058823529411772</v>
      </c>
      <c r="I40" s="1240">
        <v>0.75900000000000001</v>
      </c>
      <c r="J40" s="1241">
        <v>0.85</v>
      </c>
      <c r="K40" s="1182">
        <f t="shared" si="9"/>
        <v>0.89294117647058824</v>
      </c>
      <c r="L40" s="1240">
        <v>0.79200000000000004</v>
      </c>
      <c r="M40" s="1241">
        <v>0.85</v>
      </c>
      <c r="N40" s="1182">
        <f t="shared" si="10"/>
        <v>0.93176470588235305</v>
      </c>
      <c r="O40" s="1240">
        <v>0.81799999999999995</v>
      </c>
      <c r="P40" s="1241">
        <v>0.85</v>
      </c>
      <c r="Q40" s="1254">
        <f t="shared" si="11"/>
        <v>0.96235294117647052</v>
      </c>
      <c r="R40" s="1240">
        <v>0.80600000000000005</v>
      </c>
      <c r="S40" s="1241">
        <v>0.85</v>
      </c>
      <c r="T40" s="1182">
        <f t="shared" si="17"/>
        <v>0.94823529411764718</v>
      </c>
      <c r="U40" s="1240">
        <v>0.78100000000000003</v>
      </c>
      <c r="V40" s="1241">
        <v>0.85</v>
      </c>
      <c r="W40" s="1182">
        <f t="shared" si="18"/>
        <v>0.91882352941176482</v>
      </c>
      <c r="X40" s="1240">
        <v>0.79300000000000004</v>
      </c>
      <c r="Y40" s="1241">
        <v>0.85</v>
      </c>
      <c r="Z40" s="1182">
        <f t="shared" si="19"/>
        <v>0.93294117647058827</v>
      </c>
      <c r="AA40" s="1240">
        <v>0.79200000000000004</v>
      </c>
      <c r="AB40" s="1241">
        <v>0.85</v>
      </c>
      <c r="AC40" s="1182">
        <f t="shared" si="16"/>
        <v>0.93176470588235305</v>
      </c>
      <c r="AD40" s="1255" t="s">
        <v>2917</v>
      </c>
      <c r="AF40"/>
      <c r="AG40"/>
      <c r="AH40"/>
      <c r="AI40"/>
    </row>
    <row r="41" spans="2:36" s="1114" customFormat="1" ht="15" customHeight="1">
      <c r="B41" s="2159"/>
      <c r="C41" s="1158" t="s">
        <v>2907</v>
      </c>
      <c r="D41" s="1159" t="s">
        <v>2857</v>
      </c>
      <c r="E41" s="1174" t="s">
        <v>2916</v>
      </c>
      <c r="F41" s="1240">
        <v>0.99399999999999999</v>
      </c>
      <c r="G41" s="1241">
        <v>0.85</v>
      </c>
      <c r="H41" s="1242">
        <f t="shared" si="8"/>
        <v>1.1694117647058824</v>
      </c>
      <c r="I41" s="1240">
        <v>0.96399999999999997</v>
      </c>
      <c r="J41" s="1241">
        <v>0.85</v>
      </c>
      <c r="K41" s="1242">
        <f t="shared" si="9"/>
        <v>1.1341176470588235</v>
      </c>
      <c r="L41" s="1240">
        <v>0.89200000000000002</v>
      </c>
      <c r="M41" s="1241">
        <v>0.85</v>
      </c>
      <c r="N41" s="1242">
        <f t="shared" si="10"/>
        <v>1.0494117647058825</v>
      </c>
      <c r="O41" s="1240">
        <v>0.92600000000000005</v>
      </c>
      <c r="P41" s="1241">
        <v>0.85</v>
      </c>
      <c r="Q41" s="1243">
        <f t="shared" si="11"/>
        <v>1.0894117647058825</v>
      </c>
      <c r="R41" s="1240">
        <v>0.97299999999999998</v>
      </c>
      <c r="S41" s="1241">
        <v>0.85</v>
      </c>
      <c r="T41" s="1242">
        <f t="shared" si="17"/>
        <v>1.1447058823529412</v>
      </c>
      <c r="U41" s="1240">
        <v>0.97299999999999998</v>
      </c>
      <c r="V41" s="1241">
        <v>0.85</v>
      </c>
      <c r="W41" s="1242">
        <f t="shared" si="18"/>
        <v>1.1447058823529412</v>
      </c>
      <c r="X41" s="1240">
        <v>0.98299999999999998</v>
      </c>
      <c r="Y41" s="1241">
        <v>0.85</v>
      </c>
      <c r="Z41" s="1242">
        <f t="shared" si="19"/>
        <v>1.1564705882352941</v>
      </c>
      <c r="AA41" s="1240">
        <v>0.93</v>
      </c>
      <c r="AB41" s="1241">
        <v>0.85</v>
      </c>
      <c r="AC41" s="1242">
        <f t="shared" si="16"/>
        <v>1.0941176470588236</v>
      </c>
      <c r="AD41" s="1256" t="s">
        <v>2884</v>
      </c>
      <c r="AF41"/>
      <c r="AG41"/>
      <c r="AH41"/>
      <c r="AI41"/>
    </row>
    <row r="42" spans="2:36" s="1114" customFormat="1" ht="15" customHeight="1">
      <c r="B42" s="2159"/>
      <c r="C42" s="1158" t="s">
        <v>2909</v>
      </c>
      <c r="D42" s="1159" t="s">
        <v>2857</v>
      </c>
      <c r="E42" s="1174" t="s">
        <v>2916</v>
      </c>
      <c r="F42" s="1240">
        <v>0.89400000000000002</v>
      </c>
      <c r="G42" s="1241">
        <v>0.85</v>
      </c>
      <c r="H42" s="1242">
        <f t="shared" si="8"/>
        <v>1.0517647058823529</v>
      </c>
      <c r="I42" s="1240">
        <v>0.80500000000000005</v>
      </c>
      <c r="J42" s="1241">
        <v>0.85</v>
      </c>
      <c r="K42" s="1242">
        <f t="shared" si="9"/>
        <v>0.94705882352941184</v>
      </c>
      <c r="L42" s="1240">
        <v>0.90100000000000002</v>
      </c>
      <c r="M42" s="1241">
        <v>0.85</v>
      </c>
      <c r="N42" s="1242">
        <f t="shared" si="10"/>
        <v>1.06</v>
      </c>
      <c r="O42" s="1240">
        <v>0.93300000000000005</v>
      </c>
      <c r="P42" s="1241">
        <v>0.85</v>
      </c>
      <c r="Q42" s="1243">
        <f t="shared" si="11"/>
        <v>1.0976470588235294</v>
      </c>
      <c r="R42" s="1240">
        <v>0.92400000000000004</v>
      </c>
      <c r="S42" s="1241">
        <v>0.85</v>
      </c>
      <c r="T42" s="1242">
        <f t="shared" si="17"/>
        <v>1.0870588235294119</v>
      </c>
      <c r="U42" s="1240">
        <v>0.89200000000000002</v>
      </c>
      <c r="V42" s="1241">
        <v>0.85</v>
      </c>
      <c r="W42" s="1242">
        <f t="shared" si="18"/>
        <v>1.0494117647058825</v>
      </c>
      <c r="X42" s="1240">
        <v>0.89200000000000002</v>
      </c>
      <c r="Y42" s="1241">
        <v>0.85</v>
      </c>
      <c r="Z42" s="1242">
        <f t="shared" si="19"/>
        <v>1.0494117647058825</v>
      </c>
      <c r="AA42" s="1240">
        <v>0.89300000000000002</v>
      </c>
      <c r="AB42" s="1241">
        <v>0.85</v>
      </c>
      <c r="AC42" s="1242">
        <f t="shared" si="16"/>
        <v>1.0505882352941176</v>
      </c>
      <c r="AD42" s="1256" t="s">
        <v>2884</v>
      </c>
      <c r="AF42"/>
      <c r="AG42"/>
      <c r="AH42"/>
      <c r="AI42"/>
    </row>
    <row r="43" spans="2:36" s="1114" customFormat="1" ht="15">
      <c r="B43" s="2158"/>
      <c r="C43" s="1200" t="s">
        <v>2899</v>
      </c>
      <c r="D43" s="1201" t="s">
        <v>2857</v>
      </c>
      <c r="E43" s="1257" t="s">
        <v>2916</v>
      </c>
      <c r="F43" s="1249">
        <v>0.65</v>
      </c>
      <c r="G43" s="1250">
        <v>0.85</v>
      </c>
      <c r="H43" s="1251">
        <f t="shared" si="8"/>
        <v>0.76470588235294124</v>
      </c>
      <c r="I43" s="1249">
        <v>0.6</v>
      </c>
      <c r="J43" s="1250">
        <v>0.85</v>
      </c>
      <c r="K43" s="1251">
        <f t="shared" si="9"/>
        <v>0.70588235294117652</v>
      </c>
      <c r="L43" s="1249"/>
      <c r="M43" s="1250">
        <v>0.85</v>
      </c>
      <c r="N43" s="1251">
        <f t="shared" si="10"/>
        <v>0</v>
      </c>
      <c r="O43" s="1249">
        <v>0.65600000000000003</v>
      </c>
      <c r="P43" s="1250">
        <v>0.85</v>
      </c>
      <c r="Q43" s="1252">
        <f t="shared" si="11"/>
        <v>0.77176470588235302</v>
      </c>
      <c r="R43" s="1249">
        <v>0.63400000000000001</v>
      </c>
      <c r="S43" s="1250">
        <v>0.85</v>
      </c>
      <c r="T43" s="1251">
        <f t="shared" si="17"/>
        <v>0.74588235294117655</v>
      </c>
      <c r="U43" s="1249">
        <v>0.56899999999999995</v>
      </c>
      <c r="V43" s="1250">
        <v>0.85</v>
      </c>
      <c r="W43" s="1251">
        <f t="shared" si="18"/>
        <v>0.66941176470588226</v>
      </c>
      <c r="X43" s="1249">
        <v>0.57999999999999996</v>
      </c>
      <c r="Y43" s="1250">
        <v>0.85</v>
      </c>
      <c r="Z43" s="1251">
        <f t="shared" si="19"/>
        <v>0.68235294117647061</v>
      </c>
      <c r="AA43" s="1249">
        <v>0.61899999999999999</v>
      </c>
      <c r="AB43" s="1250">
        <v>0.85</v>
      </c>
      <c r="AC43" s="1251">
        <f t="shared" si="16"/>
        <v>0.72823529411764709</v>
      </c>
      <c r="AD43" s="1253"/>
      <c r="AF43"/>
      <c r="AG43"/>
      <c r="AH43"/>
      <c r="AI43"/>
    </row>
    <row r="44" spans="2:36" s="1114" customFormat="1" ht="25.5">
      <c r="B44" s="2157" t="s">
        <v>2918</v>
      </c>
      <c r="C44" s="1258" t="s">
        <v>2919</v>
      </c>
      <c r="D44" s="1136" t="s">
        <v>2920</v>
      </c>
      <c r="E44" s="1259">
        <v>36.15</v>
      </c>
      <c r="F44" s="1260">
        <v>36.234000000000002</v>
      </c>
      <c r="G44" s="1261">
        <v>36.15</v>
      </c>
      <c r="H44" s="1212">
        <f t="shared" si="8"/>
        <v>1.0023236514522822</v>
      </c>
      <c r="I44" s="1260">
        <v>34.280999999999999</v>
      </c>
      <c r="J44" s="1261">
        <v>36.15</v>
      </c>
      <c r="K44" s="1212">
        <f t="shared" si="9"/>
        <v>0.94829875518672202</v>
      </c>
      <c r="L44" s="1260">
        <v>38.597000000000001</v>
      </c>
      <c r="M44" s="1261">
        <v>36.15</v>
      </c>
      <c r="N44" s="1144">
        <f t="shared" si="10"/>
        <v>1.0676901798063625</v>
      </c>
      <c r="O44" s="1260"/>
      <c r="P44" s="1261">
        <v>36.15</v>
      </c>
      <c r="Q44" s="1140">
        <f t="shared" si="11"/>
        <v>0</v>
      </c>
      <c r="R44" s="1260">
        <v>37.781999999999996</v>
      </c>
      <c r="S44" s="1261">
        <v>36.15</v>
      </c>
      <c r="T44" s="1235">
        <f t="shared" si="17"/>
        <v>1.0451452282157676</v>
      </c>
      <c r="U44" s="1260"/>
      <c r="V44" s="1261">
        <v>36.15</v>
      </c>
      <c r="W44" s="1262">
        <f t="shared" si="18"/>
        <v>0</v>
      </c>
      <c r="X44" s="1260">
        <v>35.609000000000002</v>
      </c>
      <c r="Y44" s="1261">
        <v>36.15</v>
      </c>
      <c r="Z44" s="1262">
        <f t="shared" si="19"/>
        <v>0.98503457814661144</v>
      </c>
      <c r="AA44" s="1260">
        <v>36.500999999999998</v>
      </c>
      <c r="AB44" s="1261">
        <v>85</v>
      </c>
      <c r="AC44" s="1235">
        <f t="shared" si="16"/>
        <v>0.4294235294117647</v>
      </c>
      <c r="AD44" s="1263" t="s">
        <v>2921</v>
      </c>
      <c r="AF44"/>
      <c r="AG44"/>
      <c r="AH44"/>
      <c r="AI44"/>
    </row>
    <row r="45" spans="2:36" s="1114" customFormat="1" ht="38.25">
      <c r="B45" s="2158"/>
      <c r="C45" s="1264" t="s">
        <v>2922</v>
      </c>
      <c r="D45" s="1201" t="s">
        <v>2920</v>
      </c>
      <c r="E45" s="1265">
        <v>4.6500000000000004</v>
      </c>
      <c r="F45" s="1266">
        <v>4.8890000000000002</v>
      </c>
      <c r="G45" s="1267">
        <v>4.6500000000000004</v>
      </c>
      <c r="H45" s="1268">
        <f t="shared" si="8"/>
        <v>1.0513978494623655</v>
      </c>
      <c r="I45" s="1266">
        <v>5.0609999999999999</v>
      </c>
      <c r="J45" s="1267">
        <v>4.6500000000000004</v>
      </c>
      <c r="K45" s="1268">
        <f t="shared" si="9"/>
        <v>1.0883870967741935</v>
      </c>
      <c r="L45" s="1266">
        <v>5.1040000000000001</v>
      </c>
      <c r="M45" s="1267">
        <v>4.6500000000000004</v>
      </c>
      <c r="N45" s="1268">
        <f t="shared" si="10"/>
        <v>1.0976344086021506</v>
      </c>
      <c r="O45" s="1266"/>
      <c r="P45" s="1267">
        <v>4.6500000000000004</v>
      </c>
      <c r="Q45" s="1269">
        <f t="shared" si="11"/>
        <v>0</v>
      </c>
      <c r="R45" s="1266">
        <v>4.9320000000000004</v>
      </c>
      <c r="S45" s="1267">
        <v>4.6500000000000004</v>
      </c>
      <c r="T45" s="1268">
        <f t="shared" si="17"/>
        <v>1.0606451612903225</v>
      </c>
      <c r="U45" s="1266"/>
      <c r="V45" s="1267">
        <v>4.6500000000000004</v>
      </c>
      <c r="W45" s="1270">
        <f t="shared" si="18"/>
        <v>0</v>
      </c>
      <c r="X45" s="1266">
        <v>4.78</v>
      </c>
      <c r="Y45" s="1267">
        <v>4.6500000000000004</v>
      </c>
      <c r="Z45" s="1270">
        <f t="shared" si="19"/>
        <v>1.0279569892473117</v>
      </c>
      <c r="AA45" s="1266">
        <v>4.92</v>
      </c>
      <c r="AB45" s="1267">
        <v>4.6500000000000004</v>
      </c>
      <c r="AC45" s="1270">
        <f t="shared" si="16"/>
        <v>1.0580645161290321</v>
      </c>
      <c r="AD45" s="1208" t="s">
        <v>2923</v>
      </c>
      <c r="AF45"/>
      <c r="AG45"/>
      <c r="AH45"/>
      <c r="AI45"/>
    </row>
    <row r="46" spans="2:36" s="1114" customFormat="1" ht="15" customHeight="1">
      <c r="B46" s="2157" t="s">
        <v>2924</v>
      </c>
      <c r="C46" s="1271" t="s">
        <v>2925</v>
      </c>
      <c r="D46" s="1136" t="s">
        <v>2857</v>
      </c>
      <c r="E46" s="1272" t="s">
        <v>2926</v>
      </c>
      <c r="F46" s="1273">
        <v>4097010.1</v>
      </c>
      <c r="G46" s="1274">
        <v>4189853.8</v>
      </c>
      <c r="H46" s="1234">
        <f t="shared" si="8"/>
        <v>0.97784082585411458</v>
      </c>
      <c r="I46" s="1273">
        <v>3574179.11</v>
      </c>
      <c r="J46" s="1274">
        <v>3892325.8</v>
      </c>
      <c r="K46" s="1234">
        <f t="shared" si="9"/>
        <v>0.91826308835709491</v>
      </c>
      <c r="L46" s="1273">
        <v>3639838</v>
      </c>
      <c r="M46" s="1274">
        <v>4280496</v>
      </c>
      <c r="N46" s="1234">
        <f t="shared" si="10"/>
        <v>0.85033089623258618</v>
      </c>
      <c r="O46" s="1273">
        <v>4564300</v>
      </c>
      <c r="P46" s="1274">
        <v>4134607</v>
      </c>
      <c r="Q46" s="1236">
        <f t="shared" si="11"/>
        <v>1.1039259595893878</v>
      </c>
      <c r="R46" s="1273">
        <v>3551029</v>
      </c>
      <c r="S46" s="1274">
        <v>3833200</v>
      </c>
      <c r="T46" s="1234">
        <f t="shared" si="17"/>
        <v>0.92638761348220811</v>
      </c>
      <c r="U46" s="1273">
        <v>4611345</v>
      </c>
      <c r="V46" s="1274">
        <v>4099067</v>
      </c>
      <c r="W46" s="1235">
        <f t="shared" si="18"/>
        <v>1.1249742929305619</v>
      </c>
      <c r="X46" s="1273">
        <v>4199774</v>
      </c>
      <c r="Y46" s="1274">
        <v>5762731</v>
      </c>
      <c r="Z46" s="1237">
        <f t="shared" si="19"/>
        <v>0.72878189178012998</v>
      </c>
      <c r="AA46" s="1273">
        <v>28237197</v>
      </c>
      <c r="AB46" s="1274">
        <v>30188404</v>
      </c>
      <c r="AC46" s="1234">
        <f t="shared" si="16"/>
        <v>0.93536567882157662</v>
      </c>
      <c r="AD46" s="1275" t="s">
        <v>2884</v>
      </c>
      <c r="AF46"/>
      <c r="AG46"/>
      <c r="AH46"/>
      <c r="AI46"/>
    </row>
    <row r="47" spans="2:36" s="1114" customFormat="1" ht="15" customHeight="1">
      <c r="B47" s="2158"/>
      <c r="C47" s="1276" t="s">
        <v>2927</v>
      </c>
      <c r="D47" s="1201" t="s">
        <v>2928</v>
      </c>
      <c r="E47" s="1277">
        <v>13.6</v>
      </c>
      <c r="F47" s="1278">
        <v>12.75</v>
      </c>
      <c r="G47" s="1279">
        <v>13.6</v>
      </c>
      <c r="H47" s="1207">
        <f t="shared" si="8"/>
        <v>0.9375</v>
      </c>
      <c r="I47" s="1278">
        <v>13.6</v>
      </c>
      <c r="J47" s="1279">
        <v>13.6</v>
      </c>
      <c r="K47" s="1207">
        <f t="shared" si="9"/>
        <v>1</v>
      </c>
      <c r="L47" s="1278">
        <v>15.47</v>
      </c>
      <c r="M47" s="1279">
        <v>13.6</v>
      </c>
      <c r="N47" s="1268">
        <f t="shared" si="10"/>
        <v>1.1375000000000002</v>
      </c>
      <c r="O47" s="1278">
        <v>12.86</v>
      </c>
      <c r="P47" s="1279">
        <v>13.6</v>
      </c>
      <c r="Q47" s="1280">
        <f t="shared" si="11"/>
        <v>0.94558823529411762</v>
      </c>
      <c r="R47" s="1278">
        <v>12.01</v>
      </c>
      <c r="S47" s="1279">
        <v>13.6</v>
      </c>
      <c r="T47" s="1281">
        <f t="shared" si="17"/>
        <v>0.88308823529411762</v>
      </c>
      <c r="U47" s="1278">
        <v>12.93</v>
      </c>
      <c r="V47" s="1279">
        <v>13.6</v>
      </c>
      <c r="W47" s="1281">
        <f t="shared" si="18"/>
        <v>0.95073529411764701</v>
      </c>
      <c r="X47" s="1278">
        <v>12.43</v>
      </c>
      <c r="Y47" s="1279">
        <v>13.6</v>
      </c>
      <c r="Z47" s="1281">
        <f t="shared" si="19"/>
        <v>0.91397058823529409</v>
      </c>
      <c r="AA47" s="1278">
        <v>12.97</v>
      </c>
      <c r="AB47" s="1279">
        <v>13.6</v>
      </c>
      <c r="AC47" s="1270">
        <f t="shared" si="16"/>
        <v>0.95367647058823535</v>
      </c>
      <c r="AD47" s="1282" t="s">
        <v>2884</v>
      </c>
      <c r="AF47"/>
      <c r="AG47"/>
      <c r="AH47"/>
      <c r="AI47"/>
    </row>
    <row r="48" spans="2:36" s="1114" customFormat="1" ht="15.75" customHeight="1">
      <c r="B48" s="1283" t="s">
        <v>2929</v>
      </c>
      <c r="C48" s="1284" t="s">
        <v>2930</v>
      </c>
      <c r="D48" s="1285" t="s">
        <v>2857</v>
      </c>
      <c r="E48" s="1286" t="s">
        <v>2926</v>
      </c>
      <c r="F48" s="1287">
        <v>513813.61</v>
      </c>
      <c r="G48" s="1288">
        <v>929162.33</v>
      </c>
      <c r="H48" s="1289">
        <f t="shared" si="8"/>
        <v>0.55298583833031634</v>
      </c>
      <c r="I48" s="1287">
        <v>635393.19999999995</v>
      </c>
      <c r="J48" s="1288">
        <v>929162.33</v>
      </c>
      <c r="K48" s="1289">
        <f t="shared" si="9"/>
        <v>0.68383443827301948</v>
      </c>
      <c r="L48" s="1287">
        <v>804108</v>
      </c>
      <c r="M48" s="1288">
        <v>929162.33</v>
      </c>
      <c r="N48" s="1289">
        <f t="shared" si="10"/>
        <v>0.86541175211009691</v>
      </c>
      <c r="O48" s="1287">
        <v>500652</v>
      </c>
      <c r="P48" s="1288">
        <v>929162</v>
      </c>
      <c r="Q48" s="1290">
        <f t="shared" si="11"/>
        <v>0.53882100215032469</v>
      </c>
      <c r="R48" s="1287">
        <v>674474</v>
      </c>
      <c r="S48" s="1288">
        <v>929162</v>
      </c>
      <c r="T48" s="1289">
        <f t="shared" si="17"/>
        <v>0.72589494619883288</v>
      </c>
      <c r="U48" s="1287">
        <v>597505</v>
      </c>
      <c r="V48" s="1288">
        <v>959162</v>
      </c>
      <c r="W48" s="1289">
        <f t="shared" si="18"/>
        <v>0.62294482058296718</v>
      </c>
      <c r="X48" s="1287">
        <v>610984</v>
      </c>
      <c r="Y48" s="1288">
        <v>1039162</v>
      </c>
      <c r="Z48" s="1289">
        <f t="shared" si="19"/>
        <v>0.58795837415147978</v>
      </c>
      <c r="AA48" s="1287">
        <v>4336931</v>
      </c>
      <c r="AB48" s="1288">
        <v>6644136</v>
      </c>
      <c r="AC48" s="1289">
        <f t="shared" si="16"/>
        <v>0.65274566926384414</v>
      </c>
      <c r="AD48" s="1291" t="s">
        <v>2884</v>
      </c>
      <c r="AF48"/>
      <c r="AG48"/>
      <c r="AH48"/>
      <c r="AI48"/>
    </row>
    <row r="49" spans="2:35" s="1114" customFormat="1" ht="15.75" customHeight="1">
      <c r="B49" s="1283" t="s">
        <v>2931</v>
      </c>
      <c r="C49" s="1284" t="s">
        <v>2932</v>
      </c>
      <c r="D49" s="1285" t="s">
        <v>2857</v>
      </c>
      <c r="E49" s="1286" t="s">
        <v>2926</v>
      </c>
      <c r="F49" s="1287">
        <v>119536.13</v>
      </c>
      <c r="G49" s="1288">
        <v>133565.78</v>
      </c>
      <c r="H49" s="1289">
        <f t="shared" si="8"/>
        <v>0.894960745184882</v>
      </c>
      <c r="I49" s="1287">
        <v>114831.66</v>
      </c>
      <c r="J49" s="1288">
        <v>103451.4</v>
      </c>
      <c r="K49" s="1289">
        <f t="shared" si="9"/>
        <v>1.1100058578230938</v>
      </c>
      <c r="L49" s="1287">
        <v>138221</v>
      </c>
      <c r="M49" s="1288">
        <v>119933</v>
      </c>
      <c r="N49" s="1292">
        <f t="shared" si="10"/>
        <v>1.1524851375351237</v>
      </c>
      <c r="O49" s="1287">
        <v>135965</v>
      </c>
      <c r="P49" s="1288">
        <v>118437</v>
      </c>
      <c r="Q49" s="1293">
        <f t="shared" si="11"/>
        <v>1.1479942923241893</v>
      </c>
      <c r="R49" s="1287">
        <v>141407</v>
      </c>
      <c r="S49" s="1288">
        <v>121219</v>
      </c>
      <c r="T49" s="1292">
        <f t="shared" si="17"/>
        <v>1.1665415487671074</v>
      </c>
      <c r="U49" s="1287">
        <v>125635</v>
      </c>
      <c r="V49" s="1288">
        <v>115671</v>
      </c>
      <c r="W49" s="1292">
        <f t="shared" si="18"/>
        <v>1.0861408650396382</v>
      </c>
      <c r="X49" s="1287">
        <v>152937</v>
      </c>
      <c r="Y49" s="1288">
        <v>116874</v>
      </c>
      <c r="Z49" s="1292">
        <f t="shared" si="19"/>
        <v>1.3085630679192977</v>
      </c>
      <c r="AA49" s="1287">
        <v>927370</v>
      </c>
      <c r="AB49" s="1288">
        <v>827472</v>
      </c>
      <c r="AC49" s="1292">
        <f t="shared" si="16"/>
        <v>1.1207267436239534</v>
      </c>
      <c r="AD49" s="1294" t="s">
        <v>2933</v>
      </c>
      <c r="AF49"/>
      <c r="AG49"/>
      <c r="AH49"/>
      <c r="AI49"/>
    </row>
    <row r="50" spans="2:35" s="1114" customFormat="1" ht="15" customHeight="1">
      <c r="B50" s="2157" t="s">
        <v>2934</v>
      </c>
      <c r="C50" s="1271" t="s">
        <v>2935</v>
      </c>
      <c r="D50" s="1136" t="s">
        <v>2857</v>
      </c>
      <c r="E50" s="1259">
        <v>4.5</v>
      </c>
      <c r="F50" s="1260">
        <v>6.15</v>
      </c>
      <c r="G50" s="1261">
        <v>4.5</v>
      </c>
      <c r="H50" s="1144">
        <f t="shared" si="8"/>
        <v>1.3666666666666667</v>
      </c>
      <c r="I50" s="1260">
        <v>0</v>
      </c>
      <c r="J50" s="1261">
        <v>4.5</v>
      </c>
      <c r="K50" s="1213">
        <f t="shared" si="9"/>
        <v>0</v>
      </c>
      <c r="L50" s="1260">
        <v>0</v>
      </c>
      <c r="M50" s="1261">
        <v>4.5</v>
      </c>
      <c r="N50" s="1213">
        <f t="shared" si="10"/>
        <v>0</v>
      </c>
      <c r="O50" s="1260"/>
      <c r="P50" s="1261">
        <v>4.5</v>
      </c>
      <c r="Q50" s="1295">
        <f t="shared" si="11"/>
        <v>0</v>
      </c>
      <c r="R50" s="1296"/>
      <c r="S50" s="1297"/>
      <c r="T50" s="1213"/>
      <c r="U50" s="1296"/>
      <c r="V50" s="1297"/>
      <c r="W50" s="1213"/>
      <c r="X50" s="1296"/>
      <c r="Y50" s="1297"/>
      <c r="Z50" s="1213"/>
      <c r="AA50" s="1260">
        <v>0</v>
      </c>
      <c r="AB50" s="1261">
        <v>4.5</v>
      </c>
      <c r="AC50" s="1213">
        <f t="shared" si="16"/>
        <v>0</v>
      </c>
      <c r="AD50" s="1298"/>
      <c r="AF50"/>
      <c r="AG50"/>
      <c r="AH50"/>
      <c r="AI50"/>
    </row>
    <row r="51" spans="2:35" s="1114" customFormat="1" ht="15" customHeight="1">
      <c r="B51" s="2159"/>
      <c r="C51" s="1299" t="s">
        <v>2936</v>
      </c>
      <c r="D51" s="1159" t="s">
        <v>2857</v>
      </c>
      <c r="E51" s="1300" t="s">
        <v>2937</v>
      </c>
      <c r="F51" s="1301">
        <v>449.3</v>
      </c>
      <c r="G51" s="1302">
        <v>300</v>
      </c>
      <c r="H51" s="1186">
        <f t="shared" si="8"/>
        <v>1.4976666666666667</v>
      </c>
      <c r="I51" s="1301">
        <v>519.28</v>
      </c>
      <c r="J51" s="1302">
        <v>300</v>
      </c>
      <c r="K51" s="1186">
        <f t="shared" si="9"/>
        <v>1.7309333333333332</v>
      </c>
      <c r="L51" s="1301">
        <v>519.28</v>
      </c>
      <c r="M51" s="1302">
        <v>300</v>
      </c>
      <c r="N51" s="1186">
        <f t="shared" si="10"/>
        <v>1.7309333333333332</v>
      </c>
      <c r="O51" s="1301"/>
      <c r="P51" s="1302">
        <v>300</v>
      </c>
      <c r="Q51" s="1170">
        <f t="shared" si="11"/>
        <v>0</v>
      </c>
      <c r="R51" s="1184"/>
      <c r="S51" s="1185"/>
      <c r="T51" s="1186"/>
      <c r="U51" s="1184"/>
      <c r="V51" s="1185"/>
      <c r="W51" s="1186"/>
      <c r="X51" s="1184"/>
      <c r="Y51" s="1185"/>
      <c r="Z51" s="1186"/>
      <c r="AA51" s="1301">
        <v>0</v>
      </c>
      <c r="AB51" s="1302">
        <v>300</v>
      </c>
      <c r="AC51" s="1179">
        <f t="shared" si="16"/>
        <v>0</v>
      </c>
      <c r="AD51" s="1303"/>
      <c r="AF51"/>
      <c r="AG51"/>
      <c r="AH51"/>
      <c r="AI51"/>
    </row>
    <row r="52" spans="2:35" s="1114" customFormat="1" ht="15" customHeight="1">
      <c r="B52" s="2158"/>
      <c r="C52" s="1276" t="s">
        <v>2938</v>
      </c>
      <c r="D52" s="1201" t="s">
        <v>2857</v>
      </c>
      <c r="E52" s="1304">
        <v>1.5</v>
      </c>
      <c r="F52" s="1266">
        <v>2.77</v>
      </c>
      <c r="G52" s="1267">
        <v>1.5</v>
      </c>
      <c r="H52" s="1268">
        <f t="shared" si="8"/>
        <v>1.8466666666666667</v>
      </c>
      <c r="I52" s="1266">
        <v>0</v>
      </c>
      <c r="J52" s="1267">
        <v>1.5</v>
      </c>
      <c r="K52" s="1207">
        <f t="shared" si="9"/>
        <v>0</v>
      </c>
      <c r="L52" s="1266">
        <v>0</v>
      </c>
      <c r="M52" s="1267">
        <v>1.5</v>
      </c>
      <c r="N52" s="1207">
        <f t="shared" si="10"/>
        <v>0</v>
      </c>
      <c r="O52" s="1266"/>
      <c r="P52" s="1267">
        <v>1.5</v>
      </c>
      <c r="Q52" s="1205">
        <f t="shared" si="11"/>
        <v>0</v>
      </c>
      <c r="R52" s="1228"/>
      <c r="S52" s="1229"/>
      <c r="T52" s="1207"/>
      <c r="U52" s="1228"/>
      <c r="V52" s="1229"/>
      <c r="W52" s="1207"/>
      <c r="X52" s="1228"/>
      <c r="Y52" s="1229"/>
      <c r="Z52" s="1207"/>
      <c r="AA52" s="1266">
        <v>0</v>
      </c>
      <c r="AB52" s="1267">
        <v>1.5</v>
      </c>
      <c r="AC52" s="1207">
        <f t="shared" si="16"/>
        <v>0</v>
      </c>
      <c r="AD52" s="1305"/>
      <c r="AF52"/>
      <c r="AG52"/>
      <c r="AH52"/>
      <c r="AI52"/>
    </row>
    <row r="53" spans="2:35" s="1114" customFormat="1" ht="15.75" customHeight="1">
      <c r="B53" s="1283" t="s">
        <v>2939</v>
      </c>
      <c r="C53" s="1306" t="s">
        <v>2940</v>
      </c>
      <c r="D53" s="1307" t="s">
        <v>2941</v>
      </c>
      <c r="E53" s="1307" t="s">
        <v>2942</v>
      </c>
      <c r="F53" s="1308">
        <v>1</v>
      </c>
      <c r="G53" s="1309">
        <v>1</v>
      </c>
      <c r="H53" s="1310">
        <f t="shared" si="8"/>
        <v>1</v>
      </c>
      <c r="I53" s="1308">
        <v>1</v>
      </c>
      <c r="J53" s="1309">
        <v>1</v>
      </c>
      <c r="K53" s="1310">
        <f t="shared" si="9"/>
        <v>1</v>
      </c>
      <c r="L53" s="1308">
        <v>1</v>
      </c>
      <c r="M53" s="1309">
        <v>1</v>
      </c>
      <c r="N53" s="1310">
        <f t="shared" si="10"/>
        <v>1</v>
      </c>
      <c r="O53" s="1308">
        <v>1</v>
      </c>
      <c r="P53" s="1309">
        <v>1</v>
      </c>
      <c r="Q53" s="1311">
        <f t="shared" si="11"/>
        <v>1</v>
      </c>
      <c r="R53" s="1308">
        <v>1</v>
      </c>
      <c r="S53" s="1309">
        <v>1</v>
      </c>
      <c r="T53" s="1310">
        <f>+R53/S53</f>
        <v>1</v>
      </c>
      <c r="U53" s="1308">
        <v>1</v>
      </c>
      <c r="V53" s="1309">
        <v>1</v>
      </c>
      <c r="W53" s="1310">
        <f>+U53/V53</f>
        <v>1</v>
      </c>
      <c r="X53" s="1308">
        <v>1</v>
      </c>
      <c r="Y53" s="1309">
        <v>1</v>
      </c>
      <c r="Z53" s="1310">
        <f>+X53/Y53</f>
        <v>1</v>
      </c>
      <c r="AA53" s="1308">
        <v>1</v>
      </c>
      <c r="AB53" s="1309">
        <v>1</v>
      </c>
      <c r="AC53" s="1310">
        <f t="shared" si="16"/>
        <v>1</v>
      </c>
      <c r="AD53" s="1312" t="s">
        <v>2884</v>
      </c>
      <c r="AF53"/>
      <c r="AG53"/>
      <c r="AH53"/>
      <c r="AI53"/>
    </row>
    <row r="54" spans="2:35" s="1114" customFormat="1" ht="15.75" customHeight="1">
      <c r="B54" s="1283" t="s">
        <v>2943</v>
      </c>
      <c r="C54" s="1306" t="s">
        <v>2944</v>
      </c>
      <c r="D54" s="1285" t="s">
        <v>2857</v>
      </c>
      <c r="E54" s="1307">
        <v>100</v>
      </c>
      <c r="F54" s="1313">
        <v>100</v>
      </c>
      <c r="G54" s="1314">
        <v>100</v>
      </c>
      <c r="H54" s="1315">
        <f t="shared" si="8"/>
        <v>1</v>
      </c>
      <c r="I54" s="1313">
        <v>100</v>
      </c>
      <c r="J54" s="1314">
        <v>100</v>
      </c>
      <c r="K54" s="1315">
        <f t="shared" si="9"/>
        <v>1</v>
      </c>
      <c r="L54" s="1313">
        <v>100</v>
      </c>
      <c r="M54" s="1314">
        <v>100</v>
      </c>
      <c r="N54" s="1315">
        <f t="shared" si="10"/>
        <v>1</v>
      </c>
      <c r="O54" s="1313">
        <v>100</v>
      </c>
      <c r="P54" s="1314">
        <v>100</v>
      </c>
      <c r="Q54" s="1316">
        <f t="shared" si="11"/>
        <v>1</v>
      </c>
      <c r="R54" s="1313">
        <v>100</v>
      </c>
      <c r="S54" s="1314">
        <v>100</v>
      </c>
      <c r="T54" s="1315">
        <f>+R54/S54</f>
        <v>1</v>
      </c>
      <c r="U54" s="1313">
        <v>100</v>
      </c>
      <c r="V54" s="1314">
        <v>100</v>
      </c>
      <c r="W54" s="1315">
        <f>+U54/V54</f>
        <v>1</v>
      </c>
      <c r="X54" s="1313">
        <v>1</v>
      </c>
      <c r="Y54" s="1314">
        <v>1</v>
      </c>
      <c r="Z54" s="1315">
        <f>+X54/Y54</f>
        <v>1</v>
      </c>
      <c r="AA54" s="1313">
        <v>1</v>
      </c>
      <c r="AB54" s="1314">
        <v>1</v>
      </c>
      <c r="AC54" s="1315">
        <f t="shared" si="16"/>
        <v>1</v>
      </c>
      <c r="AD54" s="1312" t="s">
        <v>2884</v>
      </c>
      <c r="AF54"/>
      <c r="AG54"/>
      <c r="AH54"/>
      <c r="AI54"/>
    </row>
    <row r="55" spans="2:35" ht="15" customHeight="1">
      <c r="D55" s="1317"/>
      <c r="E55" s="1318"/>
      <c r="F55" s="1318"/>
      <c r="G55" s="1318"/>
      <c r="H55" s="1318"/>
      <c r="I55" s="1318"/>
      <c r="J55" s="1318"/>
      <c r="K55" s="1318"/>
      <c r="L55" s="1318"/>
      <c r="M55" s="1318"/>
      <c r="N55" s="1318"/>
      <c r="O55" s="1318"/>
      <c r="P55" s="1318"/>
      <c r="Q55" s="1318"/>
      <c r="R55" s="1318"/>
      <c r="S55" s="1318"/>
      <c r="T55" s="1318"/>
      <c r="U55" s="1318"/>
      <c r="V55" s="1318"/>
      <c r="W55" s="1318"/>
      <c r="X55" s="1318"/>
      <c r="Y55" s="1318"/>
      <c r="Z55" s="1318"/>
      <c r="AA55" s="1318"/>
      <c r="AB55" s="1318"/>
      <c r="AC55" s="1318"/>
      <c r="AD55" s="1319"/>
      <c r="AF55"/>
      <c r="AG55"/>
    </row>
    <row r="56" spans="2:35" ht="15" customHeight="1">
      <c r="D56" s="1317"/>
      <c r="E56" s="1318"/>
      <c r="F56" s="1318"/>
      <c r="G56" s="1318"/>
      <c r="H56" s="1318"/>
      <c r="I56" s="1318"/>
      <c r="J56" s="1318"/>
      <c r="K56" s="1318"/>
      <c r="L56" s="1318"/>
      <c r="M56" s="1318"/>
      <c r="N56" s="1318"/>
      <c r="O56" s="1318"/>
      <c r="P56" s="1318"/>
      <c r="Q56" s="1318"/>
      <c r="R56" s="1318"/>
      <c r="S56" s="1318"/>
      <c r="T56" s="1318"/>
      <c r="U56" s="1318"/>
      <c r="V56" s="1318"/>
      <c r="W56" s="1318"/>
      <c r="X56" s="1318"/>
      <c r="Y56" s="1318"/>
      <c r="Z56" s="1318"/>
      <c r="AA56" s="1318"/>
      <c r="AB56" s="1318"/>
      <c r="AC56" s="1318"/>
      <c r="AD56" s="1319"/>
      <c r="AF56"/>
      <c r="AG56"/>
    </row>
    <row r="57" spans="2:35" ht="15" customHeight="1">
      <c r="D57" s="1317"/>
      <c r="E57" s="1318"/>
      <c r="F57" s="1318"/>
      <c r="G57" s="1318"/>
      <c r="H57" s="1318"/>
      <c r="I57" s="1318"/>
      <c r="J57" s="1318"/>
      <c r="K57" s="1318"/>
      <c r="L57" s="1318"/>
      <c r="M57" s="1318"/>
      <c r="N57" s="1318"/>
      <c r="O57" s="1318"/>
      <c r="P57" s="1318"/>
      <c r="Q57" s="1318"/>
      <c r="R57" s="1318"/>
      <c r="S57" s="1318"/>
      <c r="T57" s="1318"/>
      <c r="U57" s="1318"/>
      <c r="V57" s="1318"/>
      <c r="W57" s="1318"/>
      <c r="X57" s="1318"/>
      <c r="Y57" s="1318"/>
      <c r="Z57" s="1318"/>
      <c r="AA57" s="1318"/>
      <c r="AB57" s="1318"/>
      <c r="AC57" s="1318"/>
      <c r="AD57" s="1319"/>
      <c r="AF57"/>
      <c r="AG57"/>
    </row>
    <row r="58" spans="2:35" ht="15" customHeight="1">
      <c r="D58" s="1317"/>
      <c r="E58" s="1318"/>
      <c r="F58" s="1318"/>
      <c r="G58" s="1318"/>
      <c r="H58" s="1318"/>
      <c r="I58" s="1318"/>
      <c r="J58" s="1318"/>
      <c r="K58" s="1318"/>
      <c r="L58" s="1318"/>
      <c r="M58" s="1318"/>
      <c r="N58" s="1318"/>
      <c r="O58" s="1318"/>
      <c r="P58" s="1318"/>
      <c r="Q58" s="1318"/>
      <c r="R58" s="1318"/>
      <c r="S58" s="1318"/>
      <c r="T58" s="1318"/>
      <c r="U58" s="1318"/>
      <c r="V58" s="1318"/>
      <c r="W58" s="1318"/>
      <c r="X58" s="1318"/>
      <c r="Y58" s="1318"/>
      <c r="Z58" s="1318"/>
      <c r="AA58" s="1318"/>
      <c r="AB58" s="1318"/>
      <c r="AC58" s="1318"/>
      <c r="AD58" s="1319"/>
      <c r="AF58"/>
      <c r="AG58"/>
    </row>
    <row r="59" spans="2:35" ht="15" customHeight="1">
      <c r="D59" s="1317"/>
      <c r="E59" s="1318"/>
      <c r="F59" s="1318"/>
      <c r="G59" s="1318"/>
      <c r="H59" s="1318"/>
      <c r="I59" s="1318"/>
      <c r="J59" s="1318"/>
      <c r="K59" s="1318"/>
      <c r="L59" s="1318"/>
      <c r="M59" s="1318"/>
      <c r="N59" s="1318"/>
      <c r="O59" s="1318"/>
      <c r="P59" s="1318"/>
      <c r="Q59" s="1318"/>
      <c r="R59" s="1318"/>
      <c r="S59" s="1318"/>
      <c r="T59" s="1318"/>
      <c r="U59" s="1318"/>
      <c r="V59" s="1318"/>
      <c r="W59" s="1318"/>
      <c r="X59" s="1318"/>
      <c r="Y59" s="1318"/>
      <c r="Z59" s="1318"/>
      <c r="AA59" s="1318"/>
      <c r="AB59" s="1318"/>
      <c r="AC59" s="1318"/>
      <c r="AD59" s="1319"/>
      <c r="AF59"/>
      <c r="AG59"/>
    </row>
    <row r="60" spans="2:35" ht="15" customHeight="1">
      <c r="D60" s="1317"/>
      <c r="E60" s="1318"/>
      <c r="F60" s="1318"/>
      <c r="G60" s="1318"/>
      <c r="H60" s="1318"/>
      <c r="I60" s="1318"/>
      <c r="J60" s="1318"/>
      <c r="K60" s="1318"/>
      <c r="L60" s="1318"/>
      <c r="M60" s="1318"/>
      <c r="N60" s="1318"/>
      <c r="O60" s="1318"/>
      <c r="P60" s="1318"/>
      <c r="Q60" s="1318"/>
      <c r="R60" s="1318"/>
      <c r="S60" s="1318"/>
      <c r="T60" s="1318"/>
      <c r="U60" s="1318"/>
      <c r="V60" s="1318"/>
      <c r="W60" s="1318"/>
      <c r="X60" s="1318"/>
      <c r="Y60" s="1318"/>
      <c r="Z60" s="1318"/>
      <c r="AA60" s="1318"/>
      <c r="AB60" s="1318"/>
      <c r="AC60" s="1318"/>
      <c r="AD60" s="1319"/>
      <c r="AF60"/>
      <c r="AG60"/>
    </row>
    <row r="61" spans="2:35" ht="15.75" customHeight="1">
      <c r="AF61"/>
      <c r="AG61"/>
    </row>
    <row r="62" spans="2:35" ht="15.75" customHeight="1">
      <c r="AF62"/>
      <c r="AG62"/>
    </row>
  </sheetData>
  <mergeCells count="32">
    <mergeCell ref="B2:F2"/>
    <mergeCell ref="B5:E5"/>
    <mergeCell ref="B7:B8"/>
    <mergeCell ref="C7:C8"/>
    <mergeCell ref="D7:D8"/>
    <mergeCell ref="E7:E8"/>
    <mergeCell ref="F7:H7"/>
    <mergeCell ref="AA7:AC7"/>
    <mergeCell ref="AD7:AD8"/>
    <mergeCell ref="B9:B24"/>
    <mergeCell ref="R20:R21"/>
    <mergeCell ref="T20:T21"/>
    <mergeCell ref="U20:U21"/>
    <mergeCell ref="W20:W21"/>
    <mergeCell ref="X20:X21"/>
    <mergeCell ref="Z20:Z21"/>
    <mergeCell ref="AA20:AA21"/>
    <mergeCell ref="I7:K7"/>
    <mergeCell ref="L7:N7"/>
    <mergeCell ref="O7:Q7"/>
    <mergeCell ref="R7:T7"/>
    <mergeCell ref="U7:W7"/>
    <mergeCell ref="X7:Z7"/>
    <mergeCell ref="B44:B45"/>
    <mergeCell ref="B46:B47"/>
    <mergeCell ref="B50:B52"/>
    <mergeCell ref="AC20:AC21"/>
    <mergeCell ref="AD20:AD21"/>
    <mergeCell ref="B25:B31"/>
    <mergeCell ref="AD25:AD26"/>
    <mergeCell ref="B32:B37"/>
    <mergeCell ref="B38:B43"/>
  </mergeCells>
  <conditionalFormatting sqref="AD1 AD3:AD6 AD55:AD1048576">
    <cfRule type="cellIs" dxfId="0" priority="1" operator="greaterThan">
      <formula>1</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53037-A5C5-4F5F-8C0D-F481D75172EF}">
  <dimension ref="A3:N67"/>
  <sheetViews>
    <sheetView workbookViewId="0">
      <selection activeCell="J8" sqref="J8"/>
    </sheetView>
  </sheetViews>
  <sheetFormatPr baseColWidth="10" defaultColWidth="9.140625" defaultRowHeight="15"/>
  <sheetData>
    <row r="3" spans="1:14" ht="18">
      <c r="A3" s="1323" t="s">
        <v>430</v>
      </c>
      <c r="B3" s="1324" t="s">
        <v>2945</v>
      </c>
      <c r="C3" s="1324" t="s">
        <v>2946</v>
      </c>
      <c r="D3" s="1324" t="s">
        <v>2947</v>
      </c>
      <c r="E3" s="1324" t="s">
        <v>2948</v>
      </c>
      <c r="F3" s="1324" t="s">
        <v>2836</v>
      </c>
      <c r="G3" s="2190" t="s">
        <v>2949</v>
      </c>
      <c r="H3" s="2191"/>
      <c r="I3" s="2191"/>
      <c r="J3" s="2191"/>
      <c r="K3" s="2192"/>
      <c r="L3" s="1325"/>
      <c r="M3" s="1325"/>
      <c r="N3" s="1325"/>
    </row>
    <row r="4" spans="1:14">
      <c r="A4" s="1326"/>
      <c r="B4" s="1326"/>
      <c r="C4" s="1326"/>
      <c r="D4" s="1326"/>
      <c r="E4" s="1326"/>
      <c r="F4" s="1326"/>
      <c r="G4" s="1327"/>
      <c r="H4" s="1327"/>
      <c r="I4" s="1327"/>
      <c r="J4" s="1327"/>
      <c r="K4" s="1327"/>
      <c r="L4" s="1325"/>
      <c r="M4" s="1325"/>
      <c r="N4" s="1325"/>
    </row>
    <row r="5" spans="1:14" ht="45">
      <c r="A5" s="1326"/>
      <c r="B5" s="1326"/>
      <c r="C5" s="1326"/>
      <c r="D5" s="1326"/>
      <c r="E5" s="1326"/>
      <c r="F5" s="1326"/>
      <c r="G5" s="2175" t="s">
        <v>510</v>
      </c>
      <c r="H5" s="1328" t="s">
        <v>2950</v>
      </c>
      <c r="I5" s="1329" t="s">
        <v>2951</v>
      </c>
      <c r="J5" s="1328" t="s">
        <v>2952</v>
      </c>
      <c r="K5" s="1328" t="s">
        <v>2953</v>
      </c>
      <c r="L5" s="1325"/>
      <c r="M5" s="1325"/>
      <c r="N5" s="1325"/>
    </row>
    <row r="6" spans="1:14">
      <c r="A6" s="1326"/>
      <c r="B6" s="1326"/>
      <c r="C6" s="1326"/>
      <c r="D6" s="1326"/>
      <c r="E6" s="1326"/>
      <c r="F6" s="1326"/>
      <c r="G6" s="2176"/>
      <c r="H6" s="1328" t="s">
        <v>2954</v>
      </c>
      <c r="I6" s="1328" t="s">
        <v>2955</v>
      </c>
      <c r="J6" s="1328" t="s">
        <v>2956</v>
      </c>
      <c r="K6" s="1328" t="s">
        <v>2857</v>
      </c>
      <c r="L6" s="1325"/>
      <c r="M6" s="1325"/>
      <c r="N6" s="1325"/>
    </row>
    <row r="7" spans="1:14" ht="27">
      <c r="A7" s="1330"/>
      <c r="B7" s="1326"/>
      <c r="C7" s="1326"/>
      <c r="D7" s="1326"/>
      <c r="E7" s="1326"/>
      <c r="F7" s="1330"/>
      <c r="G7" s="1325"/>
      <c r="H7" s="1331" t="s">
        <v>786</v>
      </c>
      <c r="I7" s="1331" t="s">
        <v>787</v>
      </c>
      <c r="J7" s="1331" t="s">
        <v>2957</v>
      </c>
      <c r="K7" s="1332" t="s">
        <v>2958</v>
      </c>
      <c r="L7" s="1325"/>
      <c r="M7" s="1325"/>
      <c r="N7" s="1325"/>
    </row>
    <row r="8" spans="1:14">
      <c r="A8" s="2177">
        <v>1</v>
      </c>
      <c r="B8" s="2178" t="s">
        <v>2959</v>
      </c>
      <c r="C8" s="2178" t="s">
        <v>2885</v>
      </c>
      <c r="D8" s="2181"/>
      <c r="E8" s="2184" t="s">
        <v>2886</v>
      </c>
      <c r="F8" s="2188">
        <v>0.3</v>
      </c>
      <c r="G8" s="1333" t="s">
        <v>2960</v>
      </c>
      <c r="H8" s="1334">
        <v>670354</v>
      </c>
      <c r="I8" s="1334">
        <v>141323</v>
      </c>
      <c r="J8" s="1335">
        <v>0.21081846308070065</v>
      </c>
      <c r="K8" s="1336">
        <v>0.70272821026900223</v>
      </c>
      <c r="L8" s="1325"/>
      <c r="M8" s="1337"/>
      <c r="N8" s="1325"/>
    </row>
    <row r="9" spans="1:14">
      <c r="A9" s="2177"/>
      <c r="B9" s="2179"/>
      <c r="C9" s="2179"/>
      <c r="D9" s="2182"/>
      <c r="E9" s="2185"/>
      <c r="F9" s="2188"/>
      <c r="G9" s="1333" t="s">
        <v>2961</v>
      </c>
      <c r="H9" s="1334">
        <v>578899</v>
      </c>
      <c r="I9" s="1334">
        <v>93398</v>
      </c>
      <c r="J9" s="1335">
        <v>0.16133729717964618</v>
      </c>
      <c r="K9" s="1336">
        <v>0.53779099059882063</v>
      </c>
      <c r="L9" s="1325"/>
      <c r="M9" s="1337"/>
      <c r="N9" s="1325"/>
    </row>
    <row r="10" spans="1:14">
      <c r="A10" s="2177"/>
      <c r="B10" s="2179"/>
      <c r="C10" s="2179"/>
      <c r="D10" s="2182"/>
      <c r="E10" s="2185"/>
      <c r="F10" s="2188"/>
      <c r="G10" s="1333" t="s">
        <v>2962</v>
      </c>
      <c r="H10" s="1334">
        <v>634696</v>
      </c>
      <c r="I10" s="1334">
        <v>105007</v>
      </c>
      <c r="J10" s="1335">
        <v>0.16544455928507507</v>
      </c>
      <c r="K10" s="1336">
        <v>0.55148186428358359</v>
      </c>
      <c r="L10" s="1325"/>
      <c r="M10" s="1337"/>
      <c r="N10" s="1325"/>
    </row>
    <row r="11" spans="1:14">
      <c r="A11" s="2177"/>
      <c r="B11" s="2179"/>
      <c r="C11" s="2179"/>
      <c r="D11" s="2182"/>
      <c r="E11" s="2185"/>
      <c r="F11" s="2188"/>
      <c r="G11" s="1333" t="s">
        <v>2963</v>
      </c>
      <c r="H11" s="1334">
        <v>660962</v>
      </c>
      <c r="I11" s="1334">
        <v>113786</v>
      </c>
      <c r="J11" s="1335">
        <v>0.17215210556733973</v>
      </c>
      <c r="K11" s="1336">
        <v>0.57384035189113247</v>
      </c>
      <c r="L11" s="1325"/>
      <c r="M11" s="1337"/>
      <c r="N11" s="1325"/>
    </row>
    <row r="12" spans="1:14">
      <c r="A12" s="2177"/>
      <c r="B12" s="2179"/>
      <c r="C12" s="2179"/>
      <c r="D12" s="2182"/>
      <c r="E12" s="2185"/>
      <c r="F12" s="2188"/>
      <c r="G12" s="1333" t="s">
        <v>2964</v>
      </c>
      <c r="H12" s="1334">
        <v>671051</v>
      </c>
      <c r="I12" s="1334">
        <v>166084</v>
      </c>
      <c r="J12" s="1335">
        <v>0.24749832725083487</v>
      </c>
      <c r="K12" s="1336">
        <v>0.82499442416944957</v>
      </c>
      <c r="L12" s="1325"/>
      <c r="M12" s="1337"/>
      <c r="N12" s="1325"/>
    </row>
    <row r="13" spans="1:14">
      <c r="A13" s="2177"/>
      <c r="B13" s="2179"/>
      <c r="C13" s="2179"/>
      <c r="D13" s="2182"/>
      <c r="E13" s="2185"/>
      <c r="F13" s="2188"/>
      <c r="G13" s="1333" t="s">
        <v>2965</v>
      </c>
      <c r="H13" s="1334">
        <v>605790</v>
      </c>
      <c r="I13" s="1334">
        <v>177524</v>
      </c>
      <c r="J13" s="1335">
        <v>0.29304544479109923</v>
      </c>
      <c r="K13" s="1336">
        <v>0.97681814930366417</v>
      </c>
      <c r="L13" s="1325"/>
      <c r="M13" s="1337"/>
      <c r="N13" s="1325"/>
    </row>
    <row r="14" spans="1:14">
      <c r="A14" s="2177"/>
      <c r="B14" s="2180"/>
      <c r="C14" s="2180"/>
      <c r="D14" s="2183"/>
      <c r="E14" s="2186"/>
      <c r="F14" s="2188"/>
      <c r="G14" s="1333" t="s">
        <v>2966</v>
      </c>
      <c r="H14" s="1334">
        <v>656288</v>
      </c>
      <c r="I14" s="1334">
        <v>190478</v>
      </c>
      <c r="J14" s="1335">
        <v>0.29023538446535668</v>
      </c>
      <c r="K14" s="1336">
        <v>0.96745128155118898</v>
      </c>
      <c r="L14" s="1325"/>
      <c r="M14" s="1337"/>
      <c r="N14" s="1325"/>
    </row>
    <row r="15" spans="1:14">
      <c r="A15" s="1325"/>
      <c r="B15" s="1325"/>
      <c r="C15" s="1325"/>
      <c r="D15" s="1325"/>
      <c r="E15" s="1325"/>
      <c r="F15" s="1325"/>
      <c r="G15" s="1338" t="s">
        <v>2967</v>
      </c>
      <c r="H15" s="1339">
        <v>4478040</v>
      </c>
      <c r="I15" s="1339">
        <v>987600</v>
      </c>
      <c r="J15" s="1340">
        <v>0.2205429160972211</v>
      </c>
      <c r="K15" s="1341">
        <v>0.73514305365740373</v>
      </c>
      <c r="L15" s="1325"/>
      <c r="M15" s="1337"/>
      <c r="N15" s="1325"/>
    </row>
    <row r="16" spans="1:14">
      <c r="A16" s="1325"/>
      <c r="B16" s="1325"/>
      <c r="C16" s="1325"/>
      <c r="D16" s="1325"/>
      <c r="E16" s="1325"/>
      <c r="F16" s="1325"/>
      <c r="G16" s="1325"/>
      <c r="H16" s="1325"/>
      <c r="I16" s="1325"/>
      <c r="J16" s="1325"/>
      <c r="K16" s="1325"/>
      <c r="L16" s="1342"/>
      <c r="M16" s="1337"/>
      <c r="N16" s="1343"/>
    </row>
    <row r="17" spans="1:14" ht="36">
      <c r="A17" s="1325"/>
      <c r="B17" s="1325"/>
      <c r="C17" s="1325"/>
      <c r="D17" s="1325"/>
      <c r="E17" s="1325"/>
      <c r="F17" s="1325"/>
      <c r="G17" s="2175" t="s">
        <v>510</v>
      </c>
      <c r="H17" s="1329" t="s">
        <v>2968</v>
      </c>
      <c r="I17" s="1329" t="s">
        <v>2969</v>
      </c>
      <c r="J17" s="1329" t="s">
        <v>2970</v>
      </c>
      <c r="K17" s="1329" t="s">
        <v>2953</v>
      </c>
      <c r="L17" s="1342"/>
      <c r="M17" s="1337"/>
      <c r="N17" s="1343"/>
    </row>
    <row r="18" spans="1:14">
      <c r="A18" s="1325"/>
      <c r="B18" s="1325"/>
      <c r="C18" s="1325"/>
      <c r="D18" s="1325"/>
      <c r="E18" s="1325"/>
      <c r="F18" s="1325"/>
      <c r="G18" s="2176"/>
      <c r="H18" s="1328" t="s">
        <v>2955</v>
      </c>
      <c r="I18" s="1328" t="s">
        <v>2971</v>
      </c>
      <c r="J18" s="1328" t="s">
        <v>2972</v>
      </c>
      <c r="K18" s="1328" t="s">
        <v>2857</v>
      </c>
      <c r="L18" s="1325"/>
      <c r="M18" s="1325"/>
      <c r="N18" s="1337"/>
    </row>
    <row r="19" spans="1:14" ht="27">
      <c r="A19" s="1325"/>
      <c r="B19" s="1325"/>
      <c r="C19" s="1325"/>
      <c r="D19" s="1325"/>
      <c r="E19" s="1325"/>
      <c r="F19" s="1325"/>
      <c r="G19" s="1325"/>
      <c r="H19" s="1331" t="s">
        <v>786</v>
      </c>
      <c r="I19" s="1331" t="s">
        <v>787</v>
      </c>
      <c r="J19" s="1331" t="s">
        <v>2973</v>
      </c>
      <c r="K19" s="1332" t="s">
        <v>2974</v>
      </c>
      <c r="L19" s="1325"/>
      <c r="M19" s="1325"/>
      <c r="N19" s="1325"/>
    </row>
    <row r="20" spans="1:14">
      <c r="A20" s="2177">
        <v>2</v>
      </c>
      <c r="B20" s="2178" t="s">
        <v>2975</v>
      </c>
      <c r="C20" s="2178" t="s">
        <v>2922</v>
      </c>
      <c r="D20" s="2181" t="s">
        <v>2976</v>
      </c>
      <c r="E20" s="2184" t="s">
        <v>2977</v>
      </c>
      <c r="F20" s="2189">
        <v>64</v>
      </c>
      <c r="G20" s="1333" t="s">
        <v>2960</v>
      </c>
      <c r="H20" s="1334">
        <v>657137</v>
      </c>
      <c r="I20" s="1334">
        <v>11038.45</v>
      </c>
      <c r="J20" s="1344">
        <v>59.531637141084119</v>
      </c>
      <c r="K20" s="1336">
        <v>0.93018183032943935</v>
      </c>
      <c r="L20" s="1325"/>
      <c r="M20" s="1325"/>
      <c r="N20" s="1325"/>
    </row>
    <row r="21" spans="1:14">
      <c r="A21" s="2177"/>
      <c r="B21" s="2179"/>
      <c r="C21" s="2179"/>
      <c r="D21" s="2182"/>
      <c r="E21" s="2185"/>
      <c r="F21" s="2189"/>
      <c r="G21" s="1333" t="s">
        <v>2961</v>
      </c>
      <c r="H21" s="1334">
        <v>567627</v>
      </c>
      <c r="I21" s="1334">
        <v>9930.6899999999987</v>
      </c>
      <c r="J21" s="1344">
        <v>57.158868114904408</v>
      </c>
      <c r="K21" s="1336">
        <v>0.89310731429538137</v>
      </c>
      <c r="L21" s="1325"/>
      <c r="M21" s="1325"/>
      <c r="N21" s="1325"/>
    </row>
    <row r="22" spans="1:14">
      <c r="A22" s="2177"/>
      <c r="B22" s="2179"/>
      <c r="C22" s="2179"/>
      <c r="D22" s="2182"/>
      <c r="E22" s="2185"/>
      <c r="F22" s="2189"/>
      <c r="G22" s="1333" t="s">
        <v>2962</v>
      </c>
      <c r="H22" s="1334">
        <v>638141</v>
      </c>
      <c r="I22" s="1334">
        <v>11176.639999999998</v>
      </c>
      <c r="J22" s="1344">
        <v>57.095960861224853</v>
      </c>
      <c r="K22" s="1336">
        <v>0.89212438845663833</v>
      </c>
      <c r="L22" s="1325"/>
      <c r="M22" s="1325"/>
      <c r="N22" s="1325"/>
    </row>
    <row r="23" spans="1:14">
      <c r="A23" s="2177"/>
      <c r="B23" s="2179"/>
      <c r="C23" s="2179"/>
      <c r="D23" s="2182"/>
      <c r="E23" s="2185"/>
      <c r="F23" s="2189"/>
      <c r="G23" s="1333" t="s">
        <v>2963</v>
      </c>
      <c r="H23" s="1334">
        <v>592528</v>
      </c>
      <c r="I23" s="1334">
        <v>10251.589999999997</v>
      </c>
      <c r="J23" s="1344">
        <v>57.798643917675228</v>
      </c>
      <c r="K23" s="1336">
        <v>0.90310381121367544</v>
      </c>
      <c r="L23" s="1325"/>
      <c r="M23" s="1325"/>
      <c r="N23" s="1325"/>
    </row>
    <row r="24" spans="1:14">
      <c r="A24" s="2177"/>
      <c r="B24" s="2179"/>
      <c r="C24" s="2179"/>
      <c r="D24" s="2182"/>
      <c r="E24" s="2185"/>
      <c r="F24" s="2189"/>
      <c r="G24" s="1333" t="s">
        <v>2964</v>
      </c>
      <c r="H24" s="1334">
        <v>674156</v>
      </c>
      <c r="I24" s="1334">
        <v>11509.320000000002</v>
      </c>
      <c r="J24" s="1344">
        <v>58.574789822509054</v>
      </c>
      <c r="K24" s="1336">
        <v>0.91523109097670396</v>
      </c>
      <c r="L24" s="1325"/>
      <c r="M24" s="1325"/>
      <c r="N24" s="1325"/>
    </row>
    <row r="25" spans="1:14">
      <c r="A25" s="2177"/>
      <c r="B25" s="2179"/>
      <c r="C25" s="2179"/>
      <c r="D25" s="2182"/>
      <c r="E25" s="2185"/>
      <c r="F25" s="2189"/>
      <c r="G25" s="1333" t="s">
        <v>2965</v>
      </c>
      <c r="H25" s="1334">
        <v>662611</v>
      </c>
      <c r="I25" s="1334">
        <v>10726.760000000002</v>
      </c>
      <c r="J25" s="1344">
        <v>61.771774515324282</v>
      </c>
      <c r="K25" s="1336">
        <v>0.9651839768019419</v>
      </c>
      <c r="L25" s="1325"/>
      <c r="M25" s="1325"/>
      <c r="N25" s="1325"/>
    </row>
    <row r="26" spans="1:14">
      <c r="A26" s="2177"/>
      <c r="B26" s="2180"/>
      <c r="C26" s="2180"/>
      <c r="D26" s="2183"/>
      <c r="E26" s="2186"/>
      <c r="F26" s="2189"/>
      <c r="G26" s="1333" t="s">
        <v>2966</v>
      </c>
      <c r="H26" s="1334">
        <v>637392</v>
      </c>
      <c r="I26" s="1334">
        <v>10184.299999999999</v>
      </c>
      <c r="J26" s="1344">
        <v>62.585744724723355</v>
      </c>
      <c r="K26" s="1336">
        <v>0.97790226132380242</v>
      </c>
      <c r="L26" s="1325"/>
      <c r="M26" s="1325"/>
      <c r="N26" s="1325"/>
    </row>
    <row r="27" spans="1:14">
      <c r="A27" s="1325"/>
      <c r="B27" s="1325"/>
      <c r="C27" s="1325"/>
      <c r="D27" s="1325"/>
      <c r="E27" s="1325"/>
      <c r="F27" s="1325"/>
      <c r="G27" s="1338" t="s">
        <v>2967</v>
      </c>
      <c r="H27" s="1339">
        <v>4429592</v>
      </c>
      <c r="I27" s="1339">
        <v>74817.75</v>
      </c>
      <c r="J27" s="1340">
        <v>59.205095047632412</v>
      </c>
      <c r="K27" s="1341">
        <v>0.92507961011925643</v>
      </c>
      <c r="L27" s="1325"/>
      <c r="M27" s="1325"/>
      <c r="N27" s="1325"/>
    </row>
    <row r="29" spans="1:14" ht="54">
      <c r="A29" s="1325"/>
      <c r="B29" s="1325"/>
      <c r="C29" s="1325"/>
      <c r="D29" s="1325"/>
      <c r="E29" s="1325"/>
      <c r="F29" s="1325"/>
      <c r="G29" s="2175" t="s">
        <v>510</v>
      </c>
      <c r="H29" s="1329" t="s">
        <v>2978</v>
      </c>
      <c r="I29" s="1329" t="s">
        <v>2979</v>
      </c>
      <c r="J29" s="1329" t="s">
        <v>2980</v>
      </c>
      <c r="K29" s="1329" t="s">
        <v>2981</v>
      </c>
      <c r="L29" s="1329" t="s">
        <v>2953</v>
      </c>
      <c r="M29" s="1325"/>
      <c r="N29" s="1325"/>
    </row>
    <row r="30" spans="1:14">
      <c r="A30" s="1325"/>
      <c r="B30" s="1325"/>
      <c r="C30" s="1325"/>
      <c r="D30" s="1325"/>
      <c r="E30" s="1325"/>
      <c r="F30" s="1325"/>
      <c r="G30" s="2176"/>
      <c r="H30" s="1328" t="s">
        <v>2971</v>
      </c>
      <c r="I30" s="1328" t="s">
        <v>2971</v>
      </c>
      <c r="J30" s="1328" t="s">
        <v>2971</v>
      </c>
      <c r="K30" s="1328" t="s">
        <v>2857</v>
      </c>
      <c r="L30" s="1328" t="s">
        <v>2857</v>
      </c>
      <c r="M30" s="1325"/>
      <c r="N30" s="1325"/>
    </row>
    <row r="31" spans="1:14">
      <c r="A31" s="1325"/>
      <c r="B31" s="1325"/>
      <c r="C31" s="1325"/>
      <c r="D31" s="1325"/>
      <c r="E31" s="1325"/>
      <c r="F31" s="1325"/>
      <c r="G31" s="1325"/>
      <c r="H31" s="1331" t="s">
        <v>786</v>
      </c>
      <c r="I31" s="1331" t="s">
        <v>2982</v>
      </c>
      <c r="J31" s="1331" t="s">
        <v>2983</v>
      </c>
      <c r="K31" s="1331" t="s">
        <v>2984</v>
      </c>
      <c r="L31" s="1331" t="s">
        <v>2985</v>
      </c>
      <c r="M31" s="1325"/>
      <c r="N31" s="1325"/>
    </row>
    <row r="32" spans="1:14">
      <c r="A32" s="2177">
        <v>3</v>
      </c>
      <c r="B32" s="2178" t="s">
        <v>2986</v>
      </c>
      <c r="C32" s="2178" t="s">
        <v>2899</v>
      </c>
      <c r="D32" s="2181"/>
      <c r="E32" s="2184" t="s">
        <v>2857</v>
      </c>
      <c r="F32" s="2188" t="s">
        <v>2905</v>
      </c>
      <c r="G32" s="1333" t="s">
        <v>2960</v>
      </c>
      <c r="H32" s="1334">
        <v>19344</v>
      </c>
      <c r="I32" s="1344">
        <v>1356.5</v>
      </c>
      <c r="J32" s="1344">
        <v>17987.5</v>
      </c>
      <c r="K32" s="1345">
        <v>92.987489660876747</v>
      </c>
      <c r="L32" s="1336">
        <v>0.97881568064080782</v>
      </c>
      <c r="M32" s="1325"/>
      <c r="N32" s="1325"/>
    </row>
    <row r="33" spans="1:12">
      <c r="A33" s="2177"/>
      <c r="B33" s="2179"/>
      <c r="C33" s="2179"/>
      <c r="D33" s="2182"/>
      <c r="E33" s="2185"/>
      <c r="F33" s="2188"/>
      <c r="G33" s="1333" t="s">
        <v>2961</v>
      </c>
      <c r="H33" s="1334">
        <v>17472</v>
      </c>
      <c r="I33" s="1344">
        <v>2341.5</v>
      </c>
      <c r="J33" s="1344">
        <v>15130.5</v>
      </c>
      <c r="K33" s="1345">
        <v>86.598557692307693</v>
      </c>
      <c r="L33" s="1336">
        <v>0.91156376518218629</v>
      </c>
    </row>
    <row r="34" spans="1:12">
      <c r="A34" s="2177"/>
      <c r="B34" s="2179"/>
      <c r="C34" s="2179"/>
      <c r="D34" s="2182"/>
      <c r="E34" s="2185"/>
      <c r="F34" s="2188"/>
      <c r="G34" s="1333" t="s">
        <v>2962</v>
      </c>
      <c r="H34" s="1334">
        <v>19344</v>
      </c>
      <c r="I34" s="1344">
        <v>1450.8</v>
      </c>
      <c r="J34" s="1344">
        <v>17893.2</v>
      </c>
      <c r="K34" s="1345">
        <v>92.5</v>
      </c>
      <c r="L34" s="1336">
        <v>0.97368421052631582</v>
      </c>
    </row>
    <row r="35" spans="1:12">
      <c r="A35" s="2177"/>
      <c r="B35" s="2179"/>
      <c r="C35" s="2179"/>
      <c r="D35" s="2182"/>
      <c r="E35" s="2185"/>
      <c r="F35" s="2188"/>
      <c r="G35" s="1333" t="s">
        <v>2963</v>
      </c>
      <c r="H35" s="1334">
        <v>18720</v>
      </c>
      <c r="I35" s="1344">
        <v>1726.2</v>
      </c>
      <c r="J35" s="1344">
        <v>16993.8</v>
      </c>
      <c r="K35" s="1345">
        <v>90.778846153846146</v>
      </c>
      <c r="L35" s="1336">
        <v>0.95556680161943308</v>
      </c>
    </row>
    <row r="36" spans="1:12">
      <c r="A36" s="2177"/>
      <c r="B36" s="2179"/>
      <c r="C36" s="2179"/>
      <c r="D36" s="2182"/>
      <c r="E36" s="2185"/>
      <c r="F36" s="2188"/>
      <c r="G36" s="1333" t="s">
        <v>2964</v>
      </c>
      <c r="H36" s="1334">
        <v>19344</v>
      </c>
      <c r="I36" s="1344">
        <v>1729</v>
      </c>
      <c r="J36" s="1344">
        <v>17615</v>
      </c>
      <c r="K36" s="1345">
        <v>91.061827956989248</v>
      </c>
      <c r="L36" s="1336">
        <v>0.9585455574419921</v>
      </c>
    </row>
    <row r="37" spans="1:12">
      <c r="A37" s="2177"/>
      <c r="B37" s="2179"/>
      <c r="C37" s="2179"/>
      <c r="D37" s="2182"/>
      <c r="E37" s="2185"/>
      <c r="F37" s="2188"/>
      <c r="G37" s="1333" t="s">
        <v>2965</v>
      </c>
      <c r="H37" s="1334">
        <v>18720</v>
      </c>
      <c r="I37" s="1344">
        <v>1485.7</v>
      </c>
      <c r="J37" s="1344">
        <v>17234.3</v>
      </c>
      <c r="K37" s="1345">
        <v>92.063568376068375</v>
      </c>
      <c r="L37" s="1336">
        <v>0.96909019343229863</v>
      </c>
    </row>
    <row r="38" spans="1:12">
      <c r="A38" s="2177"/>
      <c r="B38" s="2180"/>
      <c r="C38" s="2180"/>
      <c r="D38" s="2183"/>
      <c r="E38" s="2186"/>
      <c r="F38" s="2188"/>
      <c r="G38" s="1333" t="s">
        <v>2966</v>
      </c>
      <c r="H38" s="1334">
        <v>19344</v>
      </c>
      <c r="I38" s="1344">
        <v>2879.4</v>
      </c>
      <c r="J38" s="1344">
        <v>16464.599999999999</v>
      </c>
      <c r="K38" s="1345">
        <v>85.114764267990068</v>
      </c>
      <c r="L38" s="1336">
        <v>0.89594488703147446</v>
      </c>
    </row>
    <row r="39" spans="1:12">
      <c r="A39" s="1325"/>
      <c r="B39" s="1325"/>
      <c r="C39" s="1325"/>
      <c r="D39" s="1325"/>
      <c r="E39" s="1325"/>
      <c r="F39" s="1325"/>
      <c r="G39" s="1338" t="s">
        <v>2967</v>
      </c>
      <c r="H39" s="1339">
        <v>132288</v>
      </c>
      <c r="I39" s="1339">
        <v>12969.1</v>
      </c>
      <c r="J39" s="1340">
        <v>119318.9</v>
      </c>
      <c r="K39" s="1346">
        <v>90.196314102564102</v>
      </c>
      <c r="L39" s="1341">
        <v>0.94943488529014841</v>
      </c>
    </row>
    <row r="40" spans="1:12">
      <c r="A40" s="1325"/>
      <c r="B40" s="1325"/>
      <c r="C40" s="1325"/>
      <c r="D40" s="1325"/>
      <c r="E40" s="1325"/>
      <c r="F40" s="1325"/>
      <c r="G40" s="1325"/>
      <c r="H40" s="1325"/>
      <c r="I40" s="1347"/>
      <c r="J40" s="1348"/>
      <c r="K40" s="1325"/>
      <c r="L40" s="1325"/>
    </row>
    <row r="41" spans="1:12" ht="45">
      <c r="A41" s="1325"/>
      <c r="B41" s="1325"/>
      <c r="C41" s="1325"/>
      <c r="D41" s="1325"/>
      <c r="E41" s="1325"/>
      <c r="F41" s="1325"/>
      <c r="G41" s="2175" t="s">
        <v>510</v>
      </c>
      <c r="H41" s="1329" t="s">
        <v>2978</v>
      </c>
      <c r="I41" s="1329" t="s">
        <v>2987</v>
      </c>
      <c r="J41" s="1329" t="s">
        <v>2988</v>
      </c>
      <c r="K41" s="1329" t="s">
        <v>2989</v>
      </c>
      <c r="L41" s="1329" t="s">
        <v>2953</v>
      </c>
    </row>
    <row r="42" spans="1:12">
      <c r="A42" s="1325"/>
      <c r="B42" s="1325"/>
      <c r="C42" s="1325"/>
      <c r="D42" s="1325"/>
      <c r="E42" s="1325"/>
      <c r="F42" s="1325"/>
      <c r="G42" s="2176"/>
      <c r="H42" s="1328" t="s">
        <v>2971</v>
      </c>
      <c r="I42" s="1328" t="s">
        <v>2971</v>
      </c>
      <c r="J42" s="1328" t="s">
        <v>2971</v>
      </c>
      <c r="K42" s="1328" t="s">
        <v>2857</v>
      </c>
      <c r="L42" s="1328" t="s">
        <v>2857</v>
      </c>
    </row>
    <row r="43" spans="1:12">
      <c r="A43" s="1325"/>
      <c r="B43" s="1325"/>
      <c r="C43" s="1325"/>
      <c r="D43" s="1325"/>
      <c r="E43" s="1325"/>
      <c r="F43" s="1325"/>
      <c r="G43" s="1325"/>
      <c r="H43" s="1331" t="s">
        <v>786</v>
      </c>
      <c r="I43" s="1331" t="s">
        <v>2990</v>
      </c>
      <c r="J43" s="1331" t="s">
        <v>2991</v>
      </c>
      <c r="K43" s="1331" t="s">
        <v>2984</v>
      </c>
      <c r="L43" s="1331" t="s">
        <v>2992</v>
      </c>
    </row>
    <row r="44" spans="1:12">
      <c r="A44" s="2177">
        <v>4</v>
      </c>
      <c r="B44" s="2178" t="s">
        <v>2993</v>
      </c>
      <c r="C44" s="2178" t="s">
        <v>2899</v>
      </c>
      <c r="D44" s="2181"/>
      <c r="E44" s="2184" t="s">
        <v>2857</v>
      </c>
      <c r="F44" s="2188" t="s">
        <v>2916</v>
      </c>
      <c r="G44" s="1333" t="s">
        <v>2960</v>
      </c>
      <c r="H44" s="1334">
        <v>19344</v>
      </c>
      <c r="I44" s="1344">
        <v>5438</v>
      </c>
      <c r="J44" s="1344">
        <v>12549.5</v>
      </c>
      <c r="K44" s="1345">
        <v>64.875413564929701</v>
      </c>
      <c r="L44" s="1336">
        <v>0.76324015958740821</v>
      </c>
    </row>
    <row r="45" spans="1:12">
      <c r="A45" s="2177"/>
      <c r="B45" s="2179"/>
      <c r="C45" s="2179"/>
      <c r="D45" s="2182"/>
      <c r="E45" s="2185"/>
      <c r="F45" s="2188"/>
      <c r="G45" s="1333" t="s">
        <v>2961</v>
      </c>
      <c r="H45" s="1334">
        <v>17472</v>
      </c>
      <c r="I45" s="1344">
        <v>4670.5</v>
      </c>
      <c r="J45" s="1344">
        <v>10460</v>
      </c>
      <c r="K45" s="1345">
        <v>59.867216117216117</v>
      </c>
      <c r="L45" s="1336">
        <v>0.7043201896143072</v>
      </c>
    </row>
    <row r="46" spans="1:12">
      <c r="A46" s="2177"/>
      <c r="B46" s="2179"/>
      <c r="C46" s="2179"/>
      <c r="D46" s="2182"/>
      <c r="E46" s="2185"/>
      <c r="F46" s="2188"/>
      <c r="G46" s="1333" t="s">
        <v>2962</v>
      </c>
      <c r="H46" s="1334">
        <v>19344</v>
      </c>
      <c r="I46" s="1344">
        <v>5376.8</v>
      </c>
      <c r="J46" s="1344">
        <v>12516.400000000001</v>
      </c>
      <c r="K46" s="1345">
        <v>64.704301075268816</v>
      </c>
      <c r="L46" s="1336">
        <v>0.76122707147375079</v>
      </c>
    </row>
    <row r="47" spans="1:12">
      <c r="A47" s="2177"/>
      <c r="B47" s="2179"/>
      <c r="C47" s="2179"/>
      <c r="D47" s="2182"/>
      <c r="E47" s="2185"/>
      <c r="F47" s="2188"/>
      <c r="G47" s="1333" t="s">
        <v>2963</v>
      </c>
      <c r="H47" s="1334">
        <v>18720</v>
      </c>
      <c r="I47" s="1344">
        <v>4713.8999999999996</v>
      </c>
      <c r="J47" s="1344">
        <v>12279.9</v>
      </c>
      <c r="K47" s="1345">
        <v>65.597756410256409</v>
      </c>
      <c r="L47" s="1336">
        <v>0.77173831070889898</v>
      </c>
    </row>
    <row r="48" spans="1:12">
      <c r="A48" s="2177"/>
      <c r="B48" s="2179"/>
      <c r="C48" s="2179"/>
      <c r="D48" s="2182"/>
      <c r="E48" s="2185"/>
      <c r="F48" s="2188"/>
      <c r="G48" s="1333" t="s">
        <v>2964</v>
      </c>
      <c r="H48" s="1334">
        <v>19344</v>
      </c>
      <c r="I48" s="1344">
        <v>5351</v>
      </c>
      <c r="J48" s="1344">
        <v>12264</v>
      </c>
      <c r="K48" s="1345">
        <v>63.399503722084368</v>
      </c>
      <c r="L48" s="1336">
        <v>0.74587651437746316</v>
      </c>
    </row>
    <row r="49" spans="1:12">
      <c r="A49" s="2177"/>
      <c r="B49" s="2179"/>
      <c r="C49" s="2179"/>
      <c r="D49" s="2182"/>
      <c r="E49" s="2185"/>
      <c r="F49" s="2188"/>
      <c r="G49" s="1333" t="s">
        <v>2965</v>
      </c>
      <c r="H49" s="1334">
        <v>18720</v>
      </c>
      <c r="I49" s="1344">
        <v>6585.2</v>
      </c>
      <c r="J49" s="1344">
        <v>10649.099999999999</v>
      </c>
      <c r="K49" s="1345">
        <v>56.886217948717942</v>
      </c>
      <c r="L49" s="1336">
        <v>0.66924962292609347</v>
      </c>
    </row>
    <row r="50" spans="1:12">
      <c r="A50" s="2177"/>
      <c r="B50" s="2180"/>
      <c r="C50" s="2180"/>
      <c r="D50" s="2183"/>
      <c r="E50" s="2186"/>
      <c r="F50" s="2188"/>
      <c r="G50" s="1333" t="s">
        <v>2966</v>
      </c>
      <c r="H50" s="1334">
        <v>19344</v>
      </c>
      <c r="I50" s="1344">
        <v>5342.3</v>
      </c>
      <c r="J50" s="1344">
        <v>11122.3</v>
      </c>
      <c r="K50" s="1345">
        <v>57.497415219189406</v>
      </c>
      <c r="L50" s="1336">
        <v>0.6764401790492871</v>
      </c>
    </row>
    <row r="51" spans="1:12">
      <c r="A51" s="1325"/>
      <c r="B51" s="1325"/>
      <c r="C51" s="1325"/>
      <c r="D51" s="1325"/>
      <c r="E51" s="1325"/>
      <c r="F51" s="1325"/>
      <c r="G51" s="1338" t="s">
        <v>2967</v>
      </c>
      <c r="H51" s="1339">
        <v>132288</v>
      </c>
      <c r="I51" s="1339">
        <v>37477.699999999997</v>
      </c>
      <c r="J51" s="1340">
        <v>81841.2</v>
      </c>
      <c r="K51" s="1346">
        <v>61.865928882438311</v>
      </c>
      <c r="L51" s="1341">
        <v>0.72783445744045072</v>
      </c>
    </row>
    <row r="54" spans="1:12" ht="36">
      <c r="A54" s="1325"/>
      <c r="B54" s="1325"/>
      <c r="C54" s="1325"/>
      <c r="D54" s="1325"/>
      <c r="E54" s="1325"/>
      <c r="F54" s="1325"/>
      <c r="G54" s="2175" t="s">
        <v>510</v>
      </c>
      <c r="H54" s="1329" t="s">
        <v>2994</v>
      </c>
      <c r="I54" s="1329" t="s">
        <v>2995</v>
      </c>
      <c r="J54" s="1328" t="s">
        <v>2970</v>
      </c>
      <c r="K54" s="1328" t="s">
        <v>2953</v>
      </c>
      <c r="L54" s="1325"/>
    </row>
    <row r="55" spans="1:12">
      <c r="A55" s="1325"/>
      <c r="B55" s="1325"/>
      <c r="C55" s="1325"/>
      <c r="D55" s="1325"/>
      <c r="E55" s="1325"/>
      <c r="F55" s="1325"/>
      <c r="G55" s="2176"/>
      <c r="H55" s="1328" t="s">
        <v>2955</v>
      </c>
      <c r="I55" s="1328" t="s">
        <v>2996</v>
      </c>
      <c r="J55" s="1328" t="s">
        <v>2997</v>
      </c>
      <c r="K55" s="1328" t="s">
        <v>2857</v>
      </c>
      <c r="L55" s="1325"/>
    </row>
    <row r="56" spans="1:12" ht="27">
      <c r="A56" s="1349"/>
      <c r="B56" s="1349"/>
      <c r="C56" s="1349"/>
      <c r="D56" s="1349"/>
      <c r="E56" s="1349"/>
      <c r="F56" s="1349"/>
      <c r="G56" s="1349"/>
      <c r="H56" s="1332" t="s">
        <v>786</v>
      </c>
      <c r="I56" s="1332" t="s">
        <v>787</v>
      </c>
      <c r="J56" s="1332" t="s">
        <v>2957</v>
      </c>
      <c r="K56" s="1332" t="s">
        <v>2998</v>
      </c>
      <c r="L56" s="1349"/>
    </row>
    <row r="57" spans="1:12">
      <c r="A57" s="2177">
        <v>5</v>
      </c>
      <c r="B57" s="2178" t="s">
        <v>2999</v>
      </c>
      <c r="C57" s="2178" t="s">
        <v>2922</v>
      </c>
      <c r="D57" s="2181" t="s">
        <v>3000</v>
      </c>
      <c r="E57" s="2184" t="s">
        <v>3001</v>
      </c>
      <c r="F57" s="2187">
        <v>4.6459999999999999</v>
      </c>
      <c r="G57" s="1333" t="s">
        <v>2960</v>
      </c>
      <c r="H57" s="1334">
        <v>657137</v>
      </c>
      <c r="I57" s="1334">
        <v>3212659</v>
      </c>
      <c r="J57" s="1350">
        <v>4.8888724877765215</v>
      </c>
      <c r="K57" s="1336">
        <v>1.05227561079994</v>
      </c>
      <c r="L57" s="1325"/>
    </row>
    <row r="58" spans="1:12">
      <c r="A58" s="2177"/>
      <c r="B58" s="2179"/>
      <c r="C58" s="2179"/>
      <c r="D58" s="2182"/>
      <c r="E58" s="2185"/>
      <c r="F58" s="2187"/>
      <c r="G58" s="1333" t="s">
        <v>2961</v>
      </c>
      <c r="H58" s="1334">
        <v>567627</v>
      </c>
      <c r="I58" s="1334">
        <v>2872970</v>
      </c>
      <c r="J58" s="1350">
        <v>5.061369526114861</v>
      </c>
      <c r="K58" s="1336">
        <v>1.0894036862063843</v>
      </c>
      <c r="L58" s="1325"/>
    </row>
    <row r="59" spans="1:12">
      <c r="A59" s="2177"/>
      <c r="B59" s="2179"/>
      <c r="C59" s="2179"/>
      <c r="D59" s="2182"/>
      <c r="E59" s="2185"/>
      <c r="F59" s="2187"/>
      <c r="G59" s="1333" t="s">
        <v>2962</v>
      </c>
      <c r="H59" s="1334">
        <v>638141</v>
      </c>
      <c r="I59" s="1334">
        <v>3257271</v>
      </c>
      <c r="J59" s="1350">
        <v>5.1043123698367605</v>
      </c>
      <c r="K59" s="1336">
        <v>1.0986466573045115</v>
      </c>
      <c r="L59" s="1325"/>
    </row>
    <row r="60" spans="1:12">
      <c r="A60" s="2177"/>
      <c r="B60" s="2179"/>
      <c r="C60" s="2179"/>
      <c r="D60" s="2182"/>
      <c r="E60" s="2185"/>
      <c r="F60" s="2187"/>
      <c r="G60" s="1333" t="s">
        <v>2963</v>
      </c>
      <c r="H60" s="1334">
        <v>592528</v>
      </c>
      <c r="I60" s="1334">
        <v>2895364</v>
      </c>
      <c r="J60" s="1350">
        <v>4.8864593740717739</v>
      </c>
      <c r="K60" s="1336">
        <v>1.0517562148238859</v>
      </c>
      <c r="L60" s="1325"/>
    </row>
    <row r="61" spans="1:12">
      <c r="A61" s="2177"/>
      <c r="B61" s="2179"/>
      <c r="C61" s="2179"/>
      <c r="D61" s="2182"/>
      <c r="E61" s="2185"/>
      <c r="F61" s="2187"/>
      <c r="G61" s="1333" t="s">
        <v>2964</v>
      </c>
      <c r="H61" s="1334">
        <v>674156</v>
      </c>
      <c r="I61" s="1334">
        <v>3324751</v>
      </c>
      <c r="J61" s="1350">
        <v>4.931723517998801</v>
      </c>
      <c r="K61" s="1336">
        <v>1.0614988200600088</v>
      </c>
      <c r="L61" s="1325"/>
    </row>
    <row r="62" spans="1:12">
      <c r="A62" s="2177"/>
      <c r="B62" s="2179"/>
      <c r="C62" s="2179"/>
      <c r="D62" s="2182"/>
      <c r="E62" s="2185"/>
      <c r="F62" s="2187"/>
      <c r="G62" s="1333" t="s">
        <v>2965</v>
      </c>
      <c r="H62" s="1334">
        <v>662611</v>
      </c>
      <c r="I62" s="1334">
        <v>3191782</v>
      </c>
      <c r="J62" s="1350">
        <v>4.816977080066585</v>
      </c>
      <c r="K62" s="1336">
        <v>1.0368009212368887</v>
      </c>
      <c r="L62" s="1325"/>
    </row>
    <row r="63" spans="1:12">
      <c r="A63" s="2177"/>
      <c r="B63" s="2180"/>
      <c r="C63" s="2180"/>
      <c r="D63" s="2183"/>
      <c r="E63" s="2186"/>
      <c r="F63" s="2187"/>
      <c r="G63" s="1333" t="s">
        <v>2966</v>
      </c>
      <c r="H63" s="1334">
        <v>637392</v>
      </c>
      <c r="I63" s="1334">
        <v>3044753</v>
      </c>
      <c r="J63" s="1350">
        <v>4.776892399026031</v>
      </c>
      <c r="K63" s="1336">
        <v>1.0281731379737475</v>
      </c>
      <c r="L63" s="1325"/>
    </row>
    <row r="64" spans="1:12">
      <c r="A64" s="1325"/>
      <c r="B64" s="1325"/>
      <c r="C64" s="1325"/>
      <c r="D64" s="1325"/>
      <c r="E64" s="1325"/>
      <c r="F64" s="1325"/>
      <c r="G64" s="1338" t="s">
        <v>2967</v>
      </c>
      <c r="H64" s="1339">
        <v>4429592</v>
      </c>
      <c r="I64" s="1339">
        <v>21799550</v>
      </c>
      <c r="J64" s="1351">
        <v>4.9213449003881173</v>
      </c>
      <c r="K64" s="1341">
        <v>1.0592649376642527</v>
      </c>
      <c r="L64" s="1325"/>
    </row>
    <row r="66" spans="8:10">
      <c r="H66" s="1352"/>
      <c r="I66" s="1352"/>
      <c r="J66" s="1353"/>
    </row>
    <row r="67" spans="8:10">
      <c r="H67" s="1352"/>
      <c r="I67" s="1352"/>
      <c r="J67" s="1353"/>
    </row>
  </sheetData>
  <mergeCells count="36">
    <mergeCell ref="G3:K3"/>
    <mergeCell ref="G5:G6"/>
    <mergeCell ref="A8:A14"/>
    <mergeCell ref="B8:B14"/>
    <mergeCell ref="C8:C14"/>
    <mergeCell ref="D8:D14"/>
    <mergeCell ref="E8:E14"/>
    <mergeCell ref="F8:F14"/>
    <mergeCell ref="G17:G18"/>
    <mergeCell ref="A20:A26"/>
    <mergeCell ref="B20:B26"/>
    <mergeCell ref="C20:C26"/>
    <mergeCell ref="D20:D26"/>
    <mergeCell ref="E20:E26"/>
    <mergeCell ref="F20:F26"/>
    <mergeCell ref="G29:G30"/>
    <mergeCell ref="A32:A38"/>
    <mergeCell ref="B32:B38"/>
    <mergeCell ref="C32:C38"/>
    <mergeCell ref="D32:D38"/>
    <mergeCell ref="E32:E38"/>
    <mergeCell ref="F32:F38"/>
    <mergeCell ref="G41:G42"/>
    <mergeCell ref="A44:A50"/>
    <mergeCell ref="B44:B50"/>
    <mergeCell ref="C44:C50"/>
    <mergeCell ref="D44:D50"/>
    <mergeCell ref="E44:E50"/>
    <mergeCell ref="F44:F50"/>
    <mergeCell ref="G54:G55"/>
    <mergeCell ref="A57:A63"/>
    <mergeCell ref="B57:B63"/>
    <mergeCell ref="C57:C63"/>
    <mergeCell ref="D57:D63"/>
    <mergeCell ref="E57:E63"/>
    <mergeCell ref="F57:F63"/>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C1B62-689F-4D50-A580-376E76D5CD96}">
  <dimension ref="B1:BM43"/>
  <sheetViews>
    <sheetView workbookViewId="0"/>
  </sheetViews>
  <sheetFormatPr baseColWidth="10" defaultColWidth="9.140625" defaultRowHeight="22.5"/>
  <cols>
    <col min="1" max="1" width="0.85546875" style="1354" customWidth="1"/>
    <col min="2" max="2" width="35.5703125" style="1358" customWidth="1"/>
    <col min="3" max="3" width="93.85546875" style="1357" customWidth="1"/>
    <col min="4" max="4" width="16.5703125" style="1359" customWidth="1"/>
    <col min="5" max="5" width="18" style="1359" customWidth="1"/>
    <col min="6" max="6" width="19" style="1360" customWidth="1"/>
    <col min="7" max="8" width="20.85546875" style="1354" customWidth="1"/>
    <col min="9" max="9" width="14.5703125" style="1354" customWidth="1"/>
    <col min="10" max="11" width="20.85546875" style="1354" customWidth="1"/>
    <col min="12" max="12" width="13.140625" style="1354" customWidth="1"/>
    <col min="13" max="14" width="20.85546875" style="1354" customWidth="1"/>
    <col min="15" max="15" width="13.140625" style="1354" customWidth="1"/>
    <col min="16" max="16" width="15.140625" style="1354" customWidth="1"/>
    <col min="17" max="17" width="18" style="1354" bestFit="1" customWidth="1"/>
    <col min="18" max="18" width="15.140625" style="1354" customWidth="1"/>
    <col min="19" max="19" width="15.42578125" style="1354" customWidth="1"/>
    <col min="20" max="20" width="18" style="1354" bestFit="1" customWidth="1"/>
    <col min="21" max="21" width="15.42578125" style="1354" customWidth="1"/>
    <col min="22" max="22" width="19.140625" style="1354" customWidth="1"/>
    <col min="23" max="23" width="16.5703125" style="1354" customWidth="1"/>
    <col min="24" max="24" width="14.85546875" style="1354" customWidth="1"/>
    <col min="25" max="25" width="18.85546875" style="1354" bestFit="1" customWidth="1"/>
    <col min="26" max="26" width="18" style="1354" bestFit="1" customWidth="1"/>
    <col min="27" max="27" width="13.140625" style="1354" customWidth="1"/>
    <col min="28" max="28" width="15.140625" style="1354" customWidth="1"/>
    <col min="29" max="29" width="16.5703125" style="1354" customWidth="1"/>
    <col min="30" max="30" width="16.85546875" style="1354" customWidth="1"/>
    <col min="31" max="42" width="9.140625" style="1354" hidden="1" customWidth="1"/>
    <col min="43" max="44" width="20.85546875" style="1354" customWidth="1"/>
    <col min="45" max="45" width="18" style="1354" customWidth="1"/>
    <col min="46" max="47" width="27.42578125" style="1361" customWidth="1"/>
    <col min="48" max="48" width="27.42578125" style="1362" customWidth="1"/>
    <col min="49" max="49" width="16.42578125" style="1362" customWidth="1"/>
    <col min="50" max="50" width="21.42578125" style="1362" customWidth="1"/>
    <col min="51" max="51" width="26" style="1354" customWidth="1"/>
    <col min="52" max="52" width="125.5703125" style="1354" customWidth="1"/>
    <col min="53" max="54" width="15.42578125" style="1354" bestFit="1" customWidth="1"/>
    <col min="55" max="55" width="24.42578125" style="1354" bestFit="1" customWidth="1"/>
    <col min="56" max="56" width="9.140625" style="1354" bestFit="1" customWidth="1"/>
    <col min="57" max="57" width="14.85546875" style="1354" bestFit="1" customWidth="1"/>
    <col min="58" max="58" width="13" style="1354" bestFit="1" customWidth="1"/>
    <col min="59" max="60" width="6.5703125" style="1354" bestFit="1" customWidth="1"/>
    <col min="61" max="61" width="9.140625" style="1354" bestFit="1" customWidth="1"/>
    <col min="62" max="63" width="15.5703125" style="1354" bestFit="1" customWidth="1"/>
    <col min="64" max="65" width="14.85546875" style="1354" bestFit="1" customWidth="1"/>
    <col min="66" max="16384" width="9.140625" style="1354"/>
  </cols>
  <sheetData>
    <row r="1" spans="2:65">
      <c r="AS1" s="1363"/>
      <c r="AT1" s="1364"/>
      <c r="AU1" s="1364"/>
      <c r="AY1" s="1363"/>
      <c r="AZ1" s="1363"/>
    </row>
    <row r="2" spans="2:65">
      <c r="B2" s="2214" t="s">
        <v>3002</v>
      </c>
      <c r="C2" s="2214"/>
      <c r="D2" s="2214"/>
      <c r="E2" s="2214"/>
      <c r="F2" s="1365"/>
      <c r="G2" s="1366"/>
      <c r="AS2" s="1367"/>
      <c r="AT2" s="1368"/>
      <c r="AU2" s="1368"/>
      <c r="AY2" s="1369"/>
      <c r="AZ2" s="1363"/>
    </row>
    <row r="3" spans="2:65">
      <c r="B3" s="1370" t="s">
        <v>3003</v>
      </c>
      <c r="C3" s="1370"/>
      <c r="D3" s="1365"/>
      <c r="E3" s="1365"/>
      <c r="F3" s="1370"/>
      <c r="G3" s="1371"/>
      <c r="AS3" s="1367"/>
      <c r="AT3" s="1368"/>
      <c r="AU3" s="1368"/>
      <c r="AY3" s="1369"/>
      <c r="AZ3" s="1363"/>
    </row>
    <row r="4" spans="2:65">
      <c r="B4" s="1372" t="s">
        <v>3004</v>
      </c>
      <c r="C4" s="1373"/>
      <c r="D4" s="1373"/>
      <c r="E4" s="1373"/>
      <c r="F4" s="1372"/>
      <c r="AS4" s="1367"/>
      <c r="AT4" s="1374"/>
      <c r="AU4" s="1374"/>
      <c r="AX4" s="1367" t="s">
        <v>3005</v>
      </c>
      <c r="AY4" s="1369" t="e">
        <f>+VLOOKUP(mes_actual,MES,2,0)</f>
        <v>#NAME?</v>
      </c>
      <c r="AZ4" s="1375"/>
    </row>
    <row r="5" spans="2:65">
      <c r="B5" s="1376" t="s">
        <v>3006</v>
      </c>
      <c r="C5" s="1377"/>
      <c r="D5" s="1377"/>
      <c r="E5" s="1377"/>
      <c r="F5" s="1376"/>
      <c r="AS5" s="1367"/>
      <c r="AT5" s="1374"/>
      <c r="AU5" s="1374"/>
      <c r="AX5" s="1367"/>
      <c r="AY5" s="1369"/>
      <c r="AZ5" s="1363"/>
    </row>
    <row r="6" spans="2:65">
      <c r="B6" s="1378"/>
      <c r="C6" s="1373"/>
      <c r="D6" s="2215"/>
      <c r="E6" s="2215"/>
      <c r="F6" s="1378"/>
      <c r="AQ6"/>
      <c r="AR6"/>
      <c r="AS6" s="1367"/>
      <c r="AT6" s="1379"/>
      <c r="AU6" s="1379"/>
      <c r="AV6" s="1380"/>
      <c r="AW6" s="1380"/>
      <c r="AX6" s="1367" t="s">
        <v>3007</v>
      </c>
      <c r="AY6" s="1369">
        <f>+COUNTIF(AY12:AY498,"Cumple")</f>
        <v>9</v>
      </c>
      <c r="AZ6" s="1363"/>
    </row>
    <row r="7" spans="2:65">
      <c r="B7" s="1381" t="s">
        <v>3008</v>
      </c>
      <c r="C7" s="1381"/>
      <c r="D7" s="2215"/>
      <c r="E7" s="2215"/>
      <c r="F7" s="1381"/>
      <c r="G7" s="1382">
        <v>27956.5</v>
      </c>
      <c r="H7" s="1383">
        <f>G17-G7</f>
        <v>11842.570000000043</v>
      </c>
      <c r="J7" s="1354">
        <v>20382.93</v>
      </c>
      <c r="K7" s="1383">
        <f>J17-J7</f>
        <v>14295</v>
      </c>
      <c r="AQ7"/>
      <c r="AR7"/>
      <c r="AS7" s="1367"/>
      <c r="AT7" s="1379"/>
      <c r="AU7" s="1379"/>
      <c r="AV7" s="1380"/>
      <c r="AW7" s="1380"/>
      <c r="AX7" s="1367" t="s">
        <v>3009</v>
      </c>
      <c r="AY7" s="1369">
        <f>+COUNTA(AY12:AY498)-AY6</f>
        <v>3</v>
      </c>
      <c r="AZ7" s="1363"/>
    </row>
    <row r="8" spans="2:65" ht="29.25">
      <c r="B8" s="1384"/>
      <c r="C8" s="1384"/>
      <c r="D8" s="1385"/>
      <c r="E8" s="1384"/>
      <c r="F8" s="1384"/>
      <c r="H8" s="1386"/>
      <c r="AQ8"/>
      <c r="AR8"/>
      <c r="AS8" s="1367"/>
      <c r="AT8" s="1379"/>
      <c r="AU8" s="1379"/>
      <c r="AV8" s="1380"/>
      <c r="AW8" s="1387"/>
      <c r="AX8" s="1388" t="s">
        <v>530</v>
      </c>
      <c r="AY8" s="1389">
        <f>+AX24/100</f>
        <v>0.7700428441203282</v>
      </c>
      <c r="AZ8" s="1363"/>
    </row>
    <row r="9" spans="2:65">
      <c r="B9" s="1390"/>
      <c r="C9" s="1390"/>
      <c r="D9" s="1391"/>
      <c r="E9" s="1390"/>
      <c r="F9" s="1390"/>
      <c r="AS9" s="1392"/>
      <c r="AT9" s="1379"/>
      <c r="AU9" s="1379"/>
      <c r="AV9" s="1380"/>
      <c r="AW9" s="1380"/>
      <c r="AX9" s="1380"/>
      <c r="AY9" s="1392"/>
      <c r="AZ9" s="1392"/>
    </row>
    <row r="10" spans="2:65" s="1355" customFormat="1">
      <c r="B10" s="2216" t="s">
        <v>2945</v>
      </c>
      <c r="C10" s="2218" t="s">
        <v>2946</v>
      </c>
      <c r="D10" s="2220" t="s">
        <v>3010</v>
      </c>
      <c r="E10" s="2203" t="s">
        <v>2948</v>
      </c>
      <c r="F10" s="2203" t="s">
        <v>2836</v>
      </c>
      <c r="G10" s="2202" t="s">
        <v>2837</v>
      </c>
      <c r="H10" s="2202"/>
      <c r="I10" s="2202"/>
      <c r="J10" s="2202" t="s">
        <v>2838</v>
      </c>
      <c r="K10" s="2202"/>
      <c r="L10" s="2202"/>
      <c r="M10" s="2202" t="s">
        <v>2839</v>
      </c>
      <c r="N10" s="2202"/>
      <c r="O10" s="2202"/>
      <c r="P10" s="2202" t="s">
        <v>2840</v>
      </c>
      <c r="Q10" s="2202"/>
      <c r="R10" s="2202"/>
      <c r="S10" s="2202" t="s">
        <v>2841</v>
      </c>
      <c r="T10" s="2202"/>
      <c r="U10" s="2202"/>
      <c r="V10" s="2202" t="s">
        <v>2842</v>
      </c>
      <c r="W10" s="2202"/>
      <c r="X10" s="2202"/>
      <c r="Y10" s="2202" t="s">
        <v>2843</v>
      </c>
      <c r="Z10" s="2202"/>
      <c r="AA10" s="2202"/>
      <c r="AB10" s="2202" t="s">
        <v>429</v>
      </c>
      <c r="AC10" s="2202"/>
      <c r="AD10" s="2202"/>
      <c r="AE10" s="2202" t="s">
        <v>58</v>
      </c>
      <c r="AF10" s="2202"/>
      <c r="AG10" s="2202"/>
      <c r="AH10" s="2202" t="s">
        <v>3011</v>
      </c>
      <c r="AI10" s="2202"/>
      <c r="AJ10" s="2202"/>
      <c r="AK10" s="2202" t="s">
        <v>3012</v>
      </c>
      <c r="AL10" s="2202"/>
      <c r="AM10" s="2202"/>
      <c r="AN10" s="2202" t="s">
        <v>3013</v>
      </c>
      <c r="AO10" s="2202"/>
      <c r="AP10" s="2202"/>
      <c r="AQ10" s="2211" t="s">
        <v>3014</v>
      </c>
      <c r="AR10" s="2212"/>
      <c r="AS10" s="2213"/>
      <c r="AT10" s="2200" t="s">
        <v>3015</v>
      </c>
      <c r="AU10" s="2200" t="s">
        <v>3016</v>
      </c>
      <c r="AV10" s="2200" t="s">
        <v>3017</v>
      </c>
      <c r="AW10" s="2200" t="s">
        <v>3018</v>
      </c>
      <c r="AX10" s="2200" t="s">
        <v>3019</v>
      </c>
      <c r="AY10" s="2205" t="s">
        <v>3020</v>
      </c>
      <c r="AZ10" s="2207" t="s">
        <v>2845</v>
      </c>
    </row>
    <row r="11" spans="2:65" s="1356" customFormat="1" ht="67.5">
      <c r="B11" s="2217"/>
      <c r="C11" s="2219"/>
      <c r="D11" s="2221"/>
      <c r="E11" s="2219"/>
      <c r="F11" s="2204"/>
      <c r="G11" s="1393" t="s">
        <v>3021</v>
      </c>
      <c r="H11" s="1394" t="s">
        <v>3022</v>
      </c>
      <c r="I11" s="1395" t="s">
        <v>3023</v>
      </c>
      <c r="J11" s="1394" t="s">
        <v>3021</v>
      </c>
      <c r="K11" s="1394" t="s">
        <v>3022</v>
      </c>
      <c r="L11" s="1395" t="s">
        <v>3023</v>
      </c>
      <c r="M11" s="1394" t="s">
        <v>3021</v>
      </c>
      <c r="N11" s="1394" t="s">
        <v>3022</v>
      </c>
      <c r="O11" s="1395" t="s">
        <v>3023</v>
      </c>
      <c r="P11" s="1394" t="s">
        <v>3021</v>
      </c>
      <c r="Q11" s="1394" t="s">
        <v>3022</v>
      </c>
      <c r="R11" s="1394" t="s">
        <v>3023</v>
      </c>
      <c r="S11" s="1394" t="s">
        <v>3021</v>
      </c>
      <c r="T11" s="1394" t="s">
        <v>3022</v>
      </c>
      <c r="U11" s="1394" t="s">
        <v>3023</v>
      </c>
      <c r="V11" s="1394" t="s">
        <v>3021</v>
      </c>
      <c r="W11" s="1394" t="s">
        <v>3022</v>
      </c>
      <c r="X11" s="1394" t="s">
        <v>3023</v>
      </c>
      <c r="Y11" s="1394" t="s">
        <v>3021</v>
      </c>
      <c r="Z11" s="1394" t="s">
        <v>3022</v>
      </c>
      <c r="AA11" s="1394" t="s">
        <v>3023</v>
      </c>
      <c r="AB11" s="1394" t="s">
        <v>3021</v>
      </c>
      <c r="AC11" s="1394" t="s">
        <v>3022</v>
      </c>
      <c r="AD11" s="1394" t="s">
        <v>3023</v>
      </c>
      <c r="AE11" s="1394" t="s">
        <v>3021</v>
      </c>
      <c r="AF11" s="1394" t="s">
        <v>3022</v>
      </c>
      <c r="AG11" s="1394" t="s">
        <v>3023</v>
      </c>
      <c r="AH11" s="1394" t="s">
        <v>3021</v>
      </c>
      <c r="AI11" s="1394" t="s">
        <v>3022</v>
      </c>
      <c r="AJ11" s="1394" t="s">
        <v>3023</v>
      </c>
      <c r="AK11" s="1394" t="s">
        <v>3021</v>
      </c>
      <c r="AL11" s="1394" t="s">
        <v>3022</v>
      </c>
      <c r="AM11" s="1394" t="s">
        <v>3023</v>
      </c>
      <c r="AN11" s="1394" t="s">
        <v>3021</v>
      </c>
      <c r="AO11" s="1394" t="s">
        <v>3022</v>
      </c>
      <c r="AP11" s="1394" t="s">
        <v>3023</v>
      </c>
      <c r="AQ11" s="1393" t="s">
        <v>3024</v>
      </c>
      <c r="AR11" s="1394" t="s">
        <v>3025</v>
      </c>
      <c r="AS11" s="1395" t="s">
        <v>3026</v>
      </c>
      <c r="AT11" s="2201"/>
      <c r="AU11" s="2201"/>
      <c r="AV11" s="2201"/>
      <c r="AW11" s="2201"/>
      <c r="AX11" s="2201"/>
      <c r="AY11" s="2206"/>
      <c r="AZ11" s="2208"/>
    </row>
    <row r="12" spans="2:65" s="1355" customFormat="1" ht="67.5">
      <c r="B12" s="1396" t="s">
        <v>3027</v>
      </c>
      <c r="C12" s="1397" t="s">
        <v>3028</v>
      </c>
      <c r="D12" s="1398" t="s">
        <v>2976</v>
      </c>
      <c r="E12" s="1399" t="s">
        <v>2890</v>
      </c>
      <c r="F12" s="1400">
        <v>4388.0799374999997</v>
      </c>
      <c r="G12" s="1401">
        <v>3672.03</v>
      </c>
      <c r="H12" s="1401">
        <v>4388.0799374999997</v>
      </c>
      <c r="I12" s="1402">
        <f t="shared" ref="I12:I20" si="0">G12/H12</f>
        <v>0.83681930418342576</v>
      </c>
      <c r="J12" s="1403">
        <v>4019</v>
      </c>
      <c r="K12" s="1403">
        <v>4388</v>
      </c>
      <c r="L12" s="1402">
        <f t="shared" ref="L12:L20" si="1">J12/K12</f>
        <v>0.91590701914311756</v>
      </c>
      <c r="M12" s="1404">
        <v>3827</v>
      </c>
      <c r="N12" s="1403">
        <v>4388</v>
      </c>
      <c r="O12" s="1402">
        <f t="shared" ref="O12:O20" si="2">M12/N12</f>
        <v>0.87215132178669097</v>
      </c>
      <c r="P12" s="1404">
        <v>4453.6099999999997</v>
      </c>
      <c r="Q12" s="1403">
        <v>4388</v>
      </c>
      <c r="R12" s="1402">
        <f t="shared" ref="R12:R20" si="3">P12/Q12</f>
        <v>1.0149521422060164</v>
      </c>
      <c r="S12" s="1404">
        <v>4660.8</v>
      </c>
      <c r="T12" s="1403">
        <v>4388</v>
      </c>
      <c r="U12" s="1402">
        <f t="shared" ref="U12:U20" si="4">S12/T12</f>
        <v>1.0621695533272562</v>
      </c>
      <c r="V12" s="1404">
        <v>4017</v>
      </c>
      <c r="W12" s="1403">
        <v>4388</v>
      </c>
      <c r="X12" s="1402">
        <f t="shared" ref="X12:X20" si="5">V12/W12</f>
        <v>0.91545123062898814</v>
      </c>
      <c r="Y12" s="1405">
        <v>4426.2</v>
      </c>
      <c r="Z12" s="1403">
        <v>4388</v>
      </c>
      <c r="AA12" s="1406">
        <f t="shared" ref="AA12:AA23" si="6">Y12/Z12</f>
        <v>1.0087055606198723</v>
      </c>
      <c r="AB12" s="1559">
        <v>3412</v>
      </c>
      <c r="AC12" s="1560">
        <v>4388</v>
      </c>
      <c r="AD12" s="1561">
        <v>0.78</v>
      </c>
      <c r="AE12" s="1401"/>
      <c r="AF12" s="1401"/>
      <c r="AG12" s="1401"/>
      <c r="AH12" s="1401"/>
      <c r="AI12" s="1401"/>
      <c r="AJ12" s="1401"/>
      <c r="AK12" s="1401"/>
      <c r="AL12" s="1401"/>
      <c r="AM12" s="1401"/>
      <c r="AN12" s="1401"/>
      <c r="AO12" s="1401"/>
      <c r="AP12" s="1401"/>
      <c r="AQ12" s="1562">
        <v>4037.9</v>
      </c>
      <c r="AR12" s="1560">
        <v>4388</v>
      </c>
      <c r="AS12" s="1561">
        <v>0.92</v>
      </c>
      <c r="AT12" s="1407">
        <v>20</v>
      </c>
      <c r="AU12" s="1408">
        <f t="shared" ref="AU12:AU17" si="7">COUNTA(F12)</f>
        <v>1</v>
      </c>
      <c r="AV12" s="1409">
        <f>$AT$12/$AU$12</f>
        <v>20</v>
      </c>
      <c r="AW12" s="1409">
        <f t="shared" ref="AW12:AW23" si="8">IF(AR12=0,0,AQ12/AR12)</f>
        <v>0.92021422060164082</v>
      </c>
      <c r="AX12" s="1409">
        <f>IF(AW12&lt;1,AV12*AW12,AV12)</f>
        <v>18.404284412032816</v>
      </c>
      <c r="AY12" s="1410" t="str">
        <f>+IF(AQ12="","NO REPORTADO",IF(AS12&gt;=1,"CUMPLE","NO CUMPLE"))</f>
        <v>NO CUMPLE</v>
      </c>
      <c r="AZ12" s="1570" t="s">
        <v>3029</v>
      </c>
      <c r="BE12" s="1412"/>
      <c r="BF12" s="1412"/>
      <c r="BG12" s="1413"/>
      <c r="BH12" s="1413"/>
      <c r="BJ12" s="1412"/>
      <c r="BK12" s="1412"/>
      <c r="BL12" s="1412"/>
      <c r="BM12" s="1412"/>
    </row>
    <row r="13" spans="2:65" s="1355" customFormat="1" ht="67.5">
      <c r="B13" s="1396" t="s">
        <v>2986</v>
      </c>
      <c r="C13" s="1414" t="s">
        <v>2986</v>
      </c>
      <c r="D13" s="1415" t="s">
        <v>3000</v>
      </c>
      <c r="E13" s="1399" t="s">
        <v>2857</v>
      </c>
      <c r="F13" s="1416">
        <v>0.95</v>
      </c>
      <c r="G13" s="1403">
        <v>96.4</v>
      </c>
      <c r="H13" s="1403">
        <v>95</v>
      </c>
      <c r="I13" s="1402">
        <f t="shared" si="0"/>
        <v>1.0147368421052632</v>
      </c>
      <c r="J13" s="1403">
        <v>97.5</v>
      </c>
      <c r="K13" s="1403">
        <v>95</v>
      </c>
      <c r="L13" s="1402">
        <f t="shared" si="1"/>
        <v>1.0263157894736843</v>
      </c>
      <c r="M13" s="1403">
        <v>96.4</v>
      </c>
      <c r="N13" s="1403">
        <v>95</v>
      </c>
      <c r="O13" s="1402">
        <f t="shared" si="2"/>
        <v>1.0147368421052632</v>
      </c>
      <c r="P13" s="1403">
        <v>97.8</v>
      </c>
      <c r="Q13" s="1403">
        <v>95</v>
      </c>
      <c r="R13" s="1402">
        <f t="shared" si="3"/>
        <v>1.0294736842105263</v>
      </c>
      <c r="S13" s="1403">
        <v>98.3</v>
      </c>
      <c r="T13" s="1403">
        <v>95</v>
      </c>
      <c r="U13" s="1402">
        <f t="shared" si="4"/>
        <v>1.0347368421052632</v>
      </c>
      <c r="V13" s="1403">
        <v>99.4</v>
      </c>
      <c r="W13" s="1403">
        <v>95</v>
      </c>
      <c r="X13" s="1402">
        <f t="shared" si="5"/>
        <v>1.0463157894736843</v>
      </c>
      <c r="Y13" s="1403">
        <v>99.4</v>
      </c>
      <c r="Z13" s="1401">
        <v>95</v>
      </c>
      <c r="AA13" s="1406">
        <f t="shared" si="6"/>
        <v>1.0463157894736843</v>
      </c>
      <c r="AB13" s="1563">
        <v>95</v>
      </c>
      <c r="AC13" s="1564">
        <v>95</v>
      </c>
      <c r="AD13" s="1565">
        <v>1</v>
      </c>
      <c r="AE13" s="1401"/>
      <c r="AF13" s="1401"/>
      <c r="AG13" s="1401"/>
      <c r="AH13" s="1401"/>
      <c r="AI13" s="1401"/>
      <c r="AJ13" s="1401"/>
      <c r="AK13" s="1401"/>
      <c r="AL13" s="1401"/>
      <c r="AM13" s="1401"/>
      <c r="AN13" s="1401"/>
      <c r="AO13" s="1401"/>
      <c r="AP13" s="1401"/>
      <c r="AQ13" s="1563">
        <v>97.4</v>
      </c>
      <c r="AR13" s="1564">
        <v>97</v>
      </c>
      <c r="AS13" s="1565">
        <v>1</v>
      </c>
      <c r="AT13" s="1417">
        <v>15</v>
      </c>
      <c r="AU13" s="1417">
        <f t="shared" si="7"/>
        <v>1</v>
      </c>
      <c r="AV13" s="1409">
        <f>$AT$13/$AU$13</f>
        <v>15</v>
      </c>
      <c r="AW13" s="1409">
        <f t="shared" si="8"/>
        <v>1.0041237113402062</v>
      </c>
      <c r="AX13" s="1409">
        <f>IF(AW13&lt;1,AV13*AW13,AV13)</f>
        <v>15</v>
      </c>
      <c r="AY13" s="1410" t="str">
        <f>+IF(AQ13="","NO REPORTADO",IF(AS13&gt;=1,"CUMPLE","NO CUMPLE"))</f>
        <v>CUMPLE</v>
      </c>
      <c r="AZ13" s="1418"/>
      <c r="BE13" s="1412"/>
      <c r="BF13" s="1412"/>
      <c r="BG13" s="1413"/>
      <c r="BH13" s="1413"/>
      <c r="BJ13" s="1412"/>
      <c r="BK13" s="1412"/>
      <c r="BL13" s="1412"/>
      <c r="BM13" s="1412"/>
    </row>
    <row r="14" spans="2:65" s="1355" customFormat="1" ht="45">
      <c r="B14" s="1396" t="s">
        <v>2912</v>
      </c>
      <c r="C14" s="1397" t="s">
        <v>2912</v>
      </c>
      <c r="D14" s="1415" t="s">
        <v>3000</v>
      </c>
      <c r="E14" s="1399" t="s">
        <v>2857</v>
      </c>
      <c r="F14" s="1416">
        <v>0.55000000000000004</v>
      </c>
      <c r="G14" s="1403">
        <v>73</v>
      </c>
      <c r="H14" s="1403">
        <v>55</v>
      </c>
      <c r="I14" s="1402">
        <f t="shared" si="0"/>
        <v>1.3272727272727274</v>
      </c>
      <c r="J14" s="1403">
        <v>75.2</v>
      </c>
      <c r="K14" s="1403">
        <v>55</v>
      </c>
      <c r="L14" s="1402">
        <f t="shared" si="1"/>
        <v>1.3672727272727274</v>
      </c>
      <c r="M14" s="1403">
        <v>49.4</v>
      </c>
      <c r="N14" s="1403">
        <v>55</v>
      </c>
      <c r="O14" s="1402">
        <f t="shared" si="2"/>
        <v>0.89818181818181819</v>
      </c>
      <c r="P14" s="1403">
        <v>42.9</v>
      </c>
      <c r="Q14" s="1403">
        <v>55</v>
      </c>
      <c r="R14" s="1402">
        <f t="shared" si="3"/>
        <v>0.78</v>
      </c>
      <c r="S14" s="1403">
        <v>52.8</v>
      </c>
      <c r="T14" s="1403">
        <v>55</v>
      </c>
      <c r="U14" s="1402">
        <f t="shared" si="4"/>
        <v>0.96</v>
      </c>
      <c r="V14" s="1403">
        <v>38.1</v>
      </c>
      <c r="W14" s="1403">
        <v>55</v>
      </c>
      <c r="X14" s="1402">
        <f t="shared" si="5"/>
        <v>0.69272727272727275</v>
      </c>
      <c r="Y14" s="1401">
        <v>61</v>
      </c>
      <c r="Z14" s="1403">
        <v>55</v>
      </c>
      <c r="AA14" s="1406">
        <f t="shared" si="6"/>
        <v>1.1090909090909091</v>
      </c>
      <c r="AB14" s="1563">
        <v>55.5</v>
      </c>
      <c r="AC14" s="1564">
        <v>55</v>
      </c>
      <c r="AD14" s="1565">
        <v>1.01</v>
      </c>
      <c r="AE14" s="1401"/>
      <c r="AF14" s="1401"/>
      <c r="AG14" s="1401"/>
      <c r="AH14" s="1401"/>
      <c r="AI14" s="1401"/>
      <c r="AJ14" s="1401"/>
      <c r="AK14" s="1401"/>
      <c r="AL14" s="1401"/>
      <c r="AM14" s="1401"/>
      <c r="AN14" s="1401"/>
      <c r="AO14" s="1401"/>
      <c r="AP14" s="1401"/>
      <c r="AQ14" s="1563">
        <v>55.9</v>
      </c>
      <c r="AR14" s="1564">
        <v>55</v>
      </c>
      <c r="AS14" s="1565">
        <v>1.02</v>
      </c>
      <c r="AT14" s="1417">
        <v>15</v>
      </c>
      <c r="AU14" s="1417">
        <f t="shared" si="7"/>
        <v>1</v>
      </c>
      <c r="AV14" s="1409">
        <f>$AT$14/$AU$14</f>
        <v>15</v>
      </c>
      <c r="AW14" s="1409">
        <f t="shared" si="8"/>
        <v>1.0163636363636364</v>
      </c>
      <c r="AX14" s="1409">
        <f>IF(AW14&lt;1,AV14*AW14,AV14)</f>
        <v>15</v>
      </c>
      <c r="AY14" s="1410" t="str">
        <f>+IF(AQ14="","NO REPORTADO",IF(AS14&gt;=1,"CUMPLE","NO CUMPLE"))</f>
        <v>CUMPLE</v>
      </c>
      <c r="AZ14" s="1411"/>
      <c r="BE14" s="1412"/>
      <c r="BF14" s="1412"/>
      <c r="BG14" s="1413"/>
      <c r="BH14" s="1413"/>
      <c r="BJ14" s="1412"/>
      <c r="BK14" s="1412"/>
      <c r="BL14" s="1412"/>
      <c r="BM14" s="1412"/>
    </row>
    <row r="15" spans="2:65" s="1355" customFormat="1" ht="67.5">
      <c r="B15" s="1396" t="s">
        <v>3030</v>
      </c>
      <c r="C15" s="1414" t="s">
        <v>2925</v>
      </c>
      <c r="D15" s="1415" t="s">
        <v>52</v>
      </c>
      <c r="E15" s="1399" t="s">
        <v>2857</v>
      </c>
      <c r="F15" s="1416" t="s">
        <v>2926</v>
      </c>
      <c r="G15" s="1419">
        <v>217210.70999999996</v>
      </c>
      <c r="H15" s="1419">
        <v>375495.58299999998</v>
      </c>
      <c r="I15" s="1402">
        <f t="shared" si="0"/>
        <v>0.57846408808489225</v>
      </c>
      <c r="J15" s="1419">
        <v>152814.04999999993</v>
      </c>
      <c r="K15" s="1419">
        <v>407065.58333300002</v>
      </c>
      <c r="L15" s="1402">
        <f t="shared" si="1"/>
        <v>0.37540400431001408</v>
      </c>
      <c r="M15" s="1404">
        <v>25999.660000000047</v>
      </c>
      <c r="N15" s="1404">
        <v>25732.641169000002</v>
      </c>
      <c r="O15" s="1402">
        <f t="shared" si="2"/>
        <v>1.0103766585499867</v>
      </c>
      <c r="P15" s="1404">
        <v>185059.19</v>
      </c>
      <c r="Q15" s="1404">
        <v>374913</v>
      </c>
      <c r="R15" s="1402">
        <f t="shared" si="3"/>
        <v>0.49360568985337933</v>
      </c>
      <c r="S15" s="1404">
        <v>34966.94</v>
      </c>
      <c r="T15" s="1404">
        <v>50737</v>
      </c>
      <c r="U15" s="1402">
        <f t="shared" si="4"/>
        <v>0.68918028263397524</v>
      </c>
      <c r="V15" s="1404">
        <v>34966.94</v>
      </c>
      <c r="W15" s="1404">
        <v>50737</v>
      </c>
      <c r="X15" s="1402">
        <f t="shared" si="5"/>
        <v>0.68918028263397524</v>
      </c>
      <c r="Y15" s="1404">
        <v>12650</v>
      </c>
      <c r="Z15" s="1404">
        <v>50737</v>
      </c>
      <c r="AA15" s="1406">
        <f t="shared" si="6"/>
        <v>0.24932495023355736</v>
      </c>
      <c r="AB15" s="1566">
        <v>18757</v>
      </c>
      <c r="AC15" s="1564">
        <v>50737</v>
      </c>
      <c r="AD15" s="1565">
        <v>0.37</v>
      </c>
      <c r="AE15" s="1401"/>
      <c r="AF15" s="1401"/>
      <c r="AG15" s="1401"/>
      <c r="AH15" s="1401"/>
      <c r="AI15" s="1401"/>
      <c r="AJ15" s="1401"/>
      <c r="AK15" s="1401"/>
      <c r="AL15" s="1401"/>
      <c r="AM15" s="1401"/>
      <c r="AN15" s="1401"/>
      <c r="AO15" s="1401"/>
      <c r="AP15" s="1401"/>
      <c r="AQ15" s="1566">
        <v>52574</v>
      </c>
      <c r="AR15" s="1567">
        <v>152210</v>
      </c>
      <c r="AS15" s="1565">
        <v>0.35</v>
      </c>
      <c r="AT15" s="1420">
        <v>10</v>
      </c>
      <c r="AU15" s="1420">
        <f t="shared" si="7"/>
        <v>1</v>
      </c>
      <c r="AV15" s="1409">
        <f>$AT$15/$AU$15</f>
        <v>10</v>
      </c>
      <c r="AW15" s="1409">
        <f t="shared" si="8"/>
        <v>0.34540437553380199</v>
      </c>
      <c r="AX15" s="1409">
        <f>IF(AW15&gt;1,AQ15/AR15-1,AV15)</f>
        <v>10</v>
      </c>
      <c r="AY15" s="1410" t="str">
        <f t="shared" ref="AY15:AY20" si="9">+IF(AQ15="","NO REPORTADO",IF(AS15&lt;=1,"CUMPLE","NO CUMPLE"))</f>
        <v>CUMPLE</v>
      </c>
      <c r="AZ15" s="1411"/>
      <c r="BA15" s="1421"/>
      <c r="BE15" s="1412"/>
      <c r="BF15" s="1412"/>
      <c r="BG15" s="1413"/>
      <c r="BH15" s="1413"/>
      <c r="BJ15" s="1412"/>
      <c r="BK15" s="1412"/>
      <c r="BL15" s="1412"/>
      <c r="BM15" s="1412"/>
    </row>
    <row r="16" spans="2:65" s="1355" customFormat="1" ht="45">
      <c r="B16" s="1396" t="s">
        <v>3031</v>
      </c>
      <c r="C16" s="1414" t="s">
        <v>3032</v>
      </c>
      <c r="D16" s="1415" t="s">
        <v>52</v>
      </c>
      <c r="E16" s="1399" t="s">
        <v>3033</v>
      </c>
      <c r="F16" s="1422" t="s">
        <v>3034</v>
      </c>
      <c r="G16" s="1423">
        <v>856</v>
      </c>
      <c r="H16" s="1424">
        <v>416.66666666666703</v>
      </c>
      <c r="I16" s="1402">
        <f t="shared" si="0"/>
        <v>2.054399999999998</v>
      </c>
      <c r="J16" s="1403">
        <v>1259</v>
      </c>
      <c r="K16" s="1424">
        <v>416.66666666666703</v>
      </c>
      <c r="L16" s="1402">
        <f t="shared" si="1"/>
        <v>3.0215999999999972</v>
      </c>
      <c r="M16" s="1403">
        <v>928</v>
      </c>
      <c r="N16" s="1424">
        <v>416.66666666666703</v>
      </c>
      <c r="O16" s="1402">
        <f t="shared" si="2"/>
        <v>2.2271999999999981</v>
      </c>
      <c r="P16" s="1403">
        <v>2235.1940500000001</v>
      </c>
      <c r="Q16" s="1424">
        <v>416.66666666666703</v>
      </c>
      <c r="R16" s="1402">
        <f t="shared" si="3"/>
        <v>5.3644657199999957</v>
      </c>
      <c r="S16" s="1403">
        <v>2519.1488399999998</v>
      </c>
      <c r="T16" s="1424">
        <v>416.66666666666703</v>
      </c>
      <c r="U16" s="1402">
        <f t="shared" si="4"/>
        <v>6.0459572159999944</v>
      </c>
      <c r="V16" s="1403">
        <v>2179</v>
      </c>
      <c r="W16" s="1424">
        <v>416.66666666666703</v>
      </c>
      <c r="X16" s="1402">
        <f t="shared" si="5"/>
        <v>5.2295999999999951</v>
      </c>
      <c r="Y16" s="1403">
        <v>3117</v>
      </c>
      <c r="Z16" s="1424">
        <v>416.66666666666703</v>
      </c>
      <c r="AA16" s="1425">
        <f t="shared" si="6"/>
        <v>7.4807999999999932</v>
      </c>
      <c r="AB16" s="1566">
        <v>3233</v>
      </c>
      <c r="AC16" s="1564">
        <v>417</v>
      </c>
      <c r="AD16" s="1565">
        <v>7.76</v>
      </c>
      <c r="AE16" s="1426"/>
      <c r="AF16" s="1426"/>
      <c r="AG16" s="1426"/>
      <c r="AH16" s="1426"/>
      <c r="AI16" s="1426"/>
      <c r="AJ16" s="1426"/>
      <c r="AK16" s="1426"/>
      <c r="AL16" s="1426"/>
      <c r="AM16" s="1426"/>
      <c r="AN16" s="1426"/>
      <c r="AO16" s="1426"/>
      <c r="AP16" s="1426"/>
      <c r="AQ16" s="1566">
        <v>16370</v>
      </c>
      <c r="AR16" s="1567">
        <v>3333</v>
      </c>
      <c r="AS16" s="1565">
        <v>4.91</v>
      </c>
      <c r="AT16" s="1420">
        <v>15</v>
      </c>
      <c r="AU16" s="1420">
        <f t="shared" si="7"/>
        <v>1</v>
      </c>
      <c r="AV16" s="1409">
        <f>$AT$16/$AU$16</f>
        <v>15</v>
      </c>
      <c r="AW16" s="1409">
        <f t="shared" si="8"/>
        <v>4.9114911491149114</v>
      </c>
      <c r="AX16" s="1409">
        <f>IF(AW16&lt;=1,AV16,0)</f>
        <v>0</v>
      </c>
      <c r="AY16" s="1410" t="str">
        <f t="shared" si="9"/>
        <v>NO CUMPLE</v>
      </c>
      <c r="AZ16" s="1570" t="s">
        <v>3035</v>
      </c>
      <c r="BE16" s="1412"/>
      <c r="BF16" s="1412"/>
      <c r="BG16" s="1413"/>
      <c r="BH16" s="1413"/>
      <c r="BJ16" s="1412"/>
      <c r="BK16" s="1412"/>
      <c r="BL16" s="1412"/>
      <c r="BM16" s="1412"/>
    </row>
    <row r="17" spans="2:65" s="1355" customFormat="1" ht="67.5">
      <c r="B17" s="1396" t="s">
        <v>2931</v>
      </c>
      <c r="C17" s="1414" t="s">
        <v>2932</v>
      </c>
      <c r="D17" s="1415" t="s">
        <v>3000</v>
      </c>
      <c r="E17" s="1399" t="s">
        <v>2857</v>
      </c>
      <c r="F17" s="1416" t="s">
        <v>2926</v>
      </c>
      <c r="G17" s="1419">
        <v>39799.070000000043</v>
      </c>
      <c r="H17" s="1419">
        <v>29992.932345000005</v>
      </c>
      <c r="I17" s="1402">
        <f t="shared" si="0"/>
        <v>1.3269482804216299</v>
      </c>
      <c r="J17" s="1419">
        <v>34677.93</v>
      </c>
      <c r="K17" s="1419">
        <v>23273.158814000002</v>
      </c>
      <c r="L17" s="1402">
        <f t="shared" si="1"/>
        <v>1.490039675196108</v>
      </c>
      <c r="M17" s="1404">
        <v>564192.99999999988</v>
      </c>
      <c r="N17" s="1404">
        <v>709332.05999999994</v>
      </c>
      <c r="O17" s="1402">
        <f t="shared" si="2"/>
        <v>0.79538629622915946</v>
      </c>
      <c r="P17" s="1404">
        <v>269273.2</v>
      </c>
      <c r="Q17" s="1404">
        <v>312647.57</v>
      </c>
      <c r="R17" s="1402">
        <f t="shared" si="3"/>
        <v>0.86126752880247881</v>
      </c>
      <c r="S17" s="1404">
        <v>349045.82</v>
      </c>
      <c r="T17" s="1404">
        <v>458169.96</v>
      </c>
      <c r="U17" s="1402">
        <f t="shared" si="4"/>
        <v>0.76182606995884228</v>
      </c>
      <c r="V17" s="1404">
        <v>422410.78</v>
      </c>
      <c r="W17" s="1404">
        <v>468942.75</v>
      </c>
      <c r="X17" s="1402">
        <f t="shared" si="5"/>
        <v>0.90077259964036127</v>
      </c>
      <c r="Y17" s="1424">
        <v>395983.89</v>
      </c>
      <c r="Z17" s="1424">
        <v>456542.73523200001</v>
      </c>
      <c r="AA17" s="1427">
        <f t="shared" si="6"/>
        <v>0.86735339200781281</v>
      </c>
      <c r="AB17" s="1567">
        <v>368000</v>
      </c>
      <c r="AC17" s="1567">
        <v>450546</v>
      </c>
      <c r="AD17" s="1565">
        <v>0.82</v>
      </c>
      <c r="AE17" s="1424"/>
      <c r="AF17" s="1424"/>
      <c r="AG17" s="1424"/>
      <c r="AH17" s="1424"/>
      <c r="AI17" s="1424"/>
      <c r="AJ17" s="1424"/>
      <c r="AK17" s="1424"/>
      <c r="AL17" s="1424"/>
      <c r="AM17" s="1424"/>
      <c r="AN17" s="1424"/>
      <c r="AO17" s="1424"/>
      <c r="AP17" s="1424"/>
      <c r="AQ17" s="1566">
        <v>1200475</v>
      </c>
      <c r="AR17" s="1567">
        <v>1357105</v>
      </c>
      <c r="AS17" s="1565">
        <v>0.88</v>
      </c>
      <c r="AT17" s="1420">
        <v>5</v>
      </c>
      <c r="AU17" s="1420">
        <f t="shared" si="7"/>
        <v>1</v>
      </c>
      <c r="AV17" s="1409">
        <f>$AT$17/$AU$17</f>
        <v>5</v>
      </c>
      <c r="AW17" s="1409">
        <f t="shared" si="8"/>
        <v>0.88458520158720222</v>
      </c>
      <c r="AX17" s="1409">
        <f>IF(AW17&gt;1,0,AV17)</f>
        <v>5</v>
      </c>
      <c r="AY17" s="1410" t="str">
        <f t="shared" si="9"/>
        <v>CUMPLE</v>
      </c>
      <c r="AZ17" s="1411"/>
      <c r="BE17" s="1412"/>
      <c r="BF17" s="1412"/>
      <c r="BG17" s="1413"/>
      <c r="BH17" s="1413"/>
      <c r="BJ17" s="1412"/>
      <c r="BK17" s="1412"/>
      <c r="BL17" s="1412"/>
      <c r="BM17" s="1412"/>
    </row>
    <row r="18" spans="2:65">
      <c r="B18" s="2209" t="s">
        <v>2934</v>
      </c>
      <c r="C18" s="1414" t="s">
        <v>2935</v>
      </c>
      <c r="D18" s="1415" t="s">
        <v>3000</v>
      </c>
      <c r="E18" s="1399" t="s">
        <v>3036</v>
      </c>
      <c r="F18" s="1428">
        <v>4.5</v>
      </c>
      <c r="G18" s="1401">
        <v>0</v>
      </c>
      <c r="H18" s="1401">
        <v>4.5</v>
      </c>
      <c r="I18" s="1402">
        <f t="shared" si="0"/>
        <v>0</v>
      </c>
      <c r="J18" s="1401">
        <v>0</v>
      </c>
      <c r="K18" s="1401">
        <v>4.5</v>
      </c>
      <c r="L18" s="1402">
        <f t="shared" si="1"/>
        <v>0</v>
      </c>
      <c r="M18" s="1401">
        <v>0</v>
      </c>
      <c r="N18" s="1401">
        <v>4.5</v>
      </c>
      <c r="O18" s="1402">
        <f t="shared" si="2"/>
        <v>0</v>
      </c>
      <c r="P18" s="1401">
        <v>0</v>
      </c>
      <c r="Q18" s="1401">
        <v>4.5</v>
      </c>
      <c r="R18" s="1402">
        <f t="shared" si="3"/>
        <v>0</v>
      </c>
      <c r="S18" s="1401">
        <v>0</v>
      </c>
      <c r="T18" s="1401">
        <v>4.5</v>
      </c>
      <c r="U18" s="1402">
        <f t="shared" si="4"/>
        <v>0</v>
      </c>
      <c r="V18" s="1401">
        <v>0</v>
      </c>
      <c r="W18" s="1401">
        <v>4.5</v>
      </c>
      <c r="X18" s="1402">
        <f t="shared" si="5"/>
        <v>0</v>
      </c>
      <c r="Y18" s="1401">
        <v>0</v>
      </c>
      <c r="Z18" s="1401">
        <v>4.5</v>
      </c>
      <c r="AA18" s="1427">
        <f t="shared" si="6"/>
        <v>0</v>
      </c>
      <c r="AB18" s="1563">
        <v>0</v>
      </c>
      <c r="AC18" s="1564">
        <v>4.5</v>
      </c>
      <c r="AD18" s="1565">
        <v>0</v>
      </c>
      <c r="AE18" s="1426"/>
      <c r="AF18" s="1426"/>
      <c r="AG18" s="1426"/>
      <c r="AH18" s="1426"/>
      <c r="AI18" s="1426"/>
      <c r="AJ18" s="1426"/>
      <c r="AK18" s="1426"/>
      <c r="AL18" s="1426"/>
      <c r="AM18" s="1426"/>
      <c r="AN18" s="1426"/>
      <c r="AO18" s="1426"/>
      <c r="AP18" s="1426"/>
      <c r="AQ18" s="1563">
        <v>0</v>
      </c>
      <c r="AR18" s="1564">
        <v>4.5</v>
      </c>
      <c r="AS18" s="1565">
        <v>0</v>
      </c>
      <c r="AT18" s="2195">
        <v>5</v>
      </c>
      <c r="AU18" s="2195">
        <f>COUNTA(F18:F20)</f>
        <v>3</v>
      </c>
      <c r="AV18" s="1409">
        <f>$AT$18/$AU$18</f>
        <v>1.6666666666666667</v>
      </c>
      <c r="AW18" s="1409">
        <f t="shared" si="8"/>
        <v>0</v>
      </c>
      <c r="AX18" s="1409">
        <f>IF(AW18&gt;1,AQ18/AR18-1,AV18)</f>
        <v>1.6666666666666667</v>
      </c>
      <c r="AY18" s="1410" t="str">
        <f t="shared" si="9"/>
        <v>CUMPLE</v>
      </c>
      <c r="AZ18" s="1411"/>
      <c r="BB18" s="1355"/>
      <c r="BC18" s="1355"/>
      <c r="BE18" s="1412"/>
      <c r="BF18" s="1412"/>
      <c r="BG18" s="1413"/>
      <c r="BH18" s="1413"/>
      <c r="BI18" s="1355"/>
      <c r="BJ18" s="1412"/>
      <c r="BK18" s="1412"/>
      <c r="BL18" s="1412"/>
      <c r="BM18" s="1412"/>
    </row>
    <row r="19" spans="2:65">
      <c r="B19" s="2209"/>
      <c r="C19" s="1414" t="s">
        <v>2936</v>
      </c>
      <c r="D19" s="1415" t="s">
        <v>3000</v>
      </c>
      <c r="E19" s="1399" t="s">
        <v>3036</v>
      </c>
      <c r="F19" s="1416" t="s">
        <v>2937</v>
      </c>
      <c r="G19" s="1401">
        <v>0</v>
      </c>
      <c r="H19" s="1429">
        <v>300</v>
      </c>
      <c r="I19" s="1402">
        <f t="shared" si="0"/>
        <v>0</v>
      </c>
      <c r="J19" s="1401">
        <v>0</v>
      </c>
      <c r="K19" s="1429">
        <v>300</v>
      </c>
      <c r="L19" s="1402">
        <f t="shared" si="1"/>
        <v>0</v>
      </c>
      <c r="M19" s="1401">
        <v>0</v>
      </c>
      <c r="N19" s="1429">
        <v>300</v>
      </c>
      <c r="O19" s="1402">
        <f t="shared" si="2"/>
        <v>0</v>
      </c>
      <c r="P19" s="1401">
        <v>0</v>
      </c>
      <c r="Q19" s="1429">
        <v>300</v>
      </c>
      <c r="R19" s="1402">
        <f t="shared" si="3"/>
        <v>0</v>
      </c>
      <c r="S19" s="1401">
        <v>0</v>
      </c>
      <c r="T19" s="1429">
        <v>300</v>
      </c>
      <c r="U19" s="1402">
        <f t="shared" si="4"/>
        <v>0</v>
      </c>
      <c r="V19" s="1401">
        <v>0</v>
      </c>
      <c r="W19" s="1429">
        <v>300</v>
      </c>
      <c r="X19" s="1402">
        <f t="shared" si="5"/>
        <v>0</v>
      </c>
      <c r="Y19" s="1401">
        <v>0</v>
      </c>
      <c r="Z19" s="1429">
        <v>300</v>
      </c>
      <c r="AA19" s="1427">
        <f t="shared" si="6"/>
        <v>0</v>
      </c>
      <c r="AB19" s="1563">
        <v>0</v>
      </c>
      <c r="AC19" s="1564">
        <v>300</v>
      </c>
      <c r="AD19" s="1565">
        <v>0</v>
      </c>
      <c r="AE19" s="1401"/>
      <c r="AF19" s="1401"/>
      <c r="AG19" s="1401"/>
      <c r="AH19" s="1401"/>
      <c r="AI19" s="1401"/>
      <c r="AJ19" s="1401"/>
      <c r="AK19" s="1401"/>
      <c r="AL19" s="1401"/>
      <c r="AM19" s="1401"/>
      <c r="AN19" s="1401"/>
      <c r="AO19" s="1401"/>
      <c r="AP19" s="1401"/>
      <c r="AQ19" s="1563">
        <v>0</v>
      </c>
      <c r="AR19" s="1564">
        <v>300</v>
      </c>
      <c r="AS19" s="1565">
        <v>0</v>
      </c>
      <c r="AT19" s="2210"/>
      <c r="AU19" s="2210"/>
      <c r="AV19" s="1409">
        <f>$AT$18/$AU$18</f>
        <v>1.6666666666666667</v>
      </c>
      <c r="AW19" s="1409">
        <f t="shared" si="8"/>
        <v>0</v>
      </c>
      <c r="AX19" s="1409">
        <f>IF(AW19&gt;1,AQ19/AR19-1,AV19)</f>
        <v>1.6666666666666667</v>
      </c>
      <c r="AY19" s="1410" t="str">
        <f t="shared" si="9"/>
        <v>CUMPLE</v>
      </c>
      <c r="AZ19" s="1411"/>
      <c r="BB19" s="1355"/>
      <c r="BC19" s="1355"/>
      <c r="BE19" s="1412"/>
      <c r="BF19" s="1412"/>
      <c r="BG19" s="1413"/>
      <c r="BH19" s="1413"/>
      <c r="BI19" s="1355"/>
      <c r="BJ19" s="1412"/>
      <c r="BK19" s="1412"/>
      <c r="BL19" s="1412"/>
      <c r="BM19" s="1412"/>
    </row>
    <row r="20" spans="2:65">
      <c r="B20" s="2209"/>
      <c r="C20" s="1414" t="s">
        <v>2938</v>
      </c>
      <c r="D20" s="1415" t="s">
        <v>3000</v>
      </c>
      <c r="E20" s="1399" t="s">
        <v>3036</v>
      </c>
      <c r="F20" s="1430">
        <v>0.8</v>
      </c>
      <c r="G20" s="1401">
        <v>0</v>
      </c>
      <c r="H20" s="1431">
        <v>0.8</v>
      </c>
      <c r="I20" s="1402">
        <f t="shared" si="0"/>
        <v>0</v>
      </c>
      <c r="J20" s="1401">
        <v>0</v>
      </c>
      <c r="K20" s="1431">
        <v>0.8</v>
      </c>
      <c r="L20" s="1402">
        <f t="shared" si="1"/>
        <v>0</v>
      </c>
      <c r="M20" s="1401">
        <v>0</v>
      </c>
      <c r="N20" s="1431">
        <v>0.8</v>
      </c>
      <c r="O20" s="1402">
        <f t="shared" si="2"/>
        <v>0</v>
      </c>
      <c r="P20" s="1401">
        <v>0</v>
      </c>
      <c r="Q20" s="1431">
        <v>0.8</v>
      </c>
      <c r="R20" s="1402">
        <f t="shared" si="3"/>
        <v>0</v>
      </c>
      <c r="S20" s="1401">
        <v>0</v>
      </c>
      <c r="T20" s="1431">
        <v>0.8</v>
      </c>
      <c r="U20" s="1402">
        <f t="shared" si="4"/>
        <v>0</v>
      </c>
      <c r="V20" s="1401">
        <v>0</v>
      </c>
      <c r="W20" s="1431">
        <v>0.8</v>
      </c>
      <c r="X20" s="1402">
        <f t="shared" si="5"/>
        <v>0</v>
      </c>
      <c r="Y20" s="1401">
        <v>0</v>
      </c>
      <c r="Z20" s="1431">
        <v>0.8</v>
      </c>
      <c r="AA20" s="1427">
        <f t="shared" si="6"/>
        <v>0</v>
      </c>
      <c r="AB20" s="1563">
        <v>0</v>
      </c>
      <c r="AC20" s="1564">
        <v>0.8</v>
      </c>
      <c r="AD20" s="1565">
        <v>0</v>
      </c>
      <c r="AE20" s="1426"/>
      <c r="AF20" s="1426"/>
      <c r="AG20" s="1426"/>
      <c r="AH20" s="1426"/>
      <c r="AI20" s="1426"/>
      <c r="AJ20" s="1426"/>
      <c r="AK20" s="1426"/>
      <c r="AL20" s="1426"/>
      <c r="AM20" s="1426"/>
      <c r="AN20" s="1426"/>
      <c r="AO20" s="1426"/>
      <c r="AP20" s="1426"/>
      <c r="AQ20" s="1563">
        <v>0</v>
      </c>
      <c r="AR20" s="1564">
        <v>0.8</v>
      </c>
      <c r="AS20" s="1565">
        <v>0</v>
      </c>
      <c r="AT20" s="2196"/>
      <c r="AU20" s="2196"/>
      <c r="AV20" s="1409">
        <f>$AT$18/$AU$18</f>
        <v>1.6666666666666667</v>
      </c>
      <c r="AW20" s="1409">
        <f t="shared" si="8"/>
        <v>0</v>
      </c>
      <c r="AX20" s="1409">
        <f>IF(AW20&gt;1,AQ20/AR20-1,AV20)</f>
        <v>1.6666666666666667</v>
      </c>
      <c r="AY20" s="1410" t="str">
        <f t="shared" si="9"/>
        <v>CUMPLE</v>
      </c>
      <c r="AZ20" s="1411"/>
      <c r="BB20" s="1355"/>
      <c r="BC20" s="1355"/>
      <c r="BE20" s="1412"/>
      <c r="BF20" s="1412"/>
      <c r="BG20" s="1413"/>
      <c r="BH20" s="1413"/>
      <c r="BI20" s="1355"/>
      <c r="BJ20" s="1412"/>
      <c r="BK20" s="1412"/>
      <c r="BL20" s="1412"/>
      <c r="BM20" s="1412"/>
    </row>
    <row r="21" spans="2:65" ht="45">
      <c r="B21" s="2193" t="s">
        <v>3037</v>
      </c>
      <c r="C21" s="1432" t="s">
        <v>3038</v>
      </c>
      <c r="D21" s="1433" t="s">
        <v>3000</v>
      </c>
      <c r="E21" s="1434" t="s">
        <v>3039</v>
      </c>
      <c r="F21" s="1435">
        <v>1</v>
      </c>
      <c r="G21" s="1436">
        <v>1</v>
      </c>
      <c r="H21" s="1436">
        <v>1</v>
      </c>
      <c r="I21" s="1402">
        <f>IF(G21/H21&gt;1,0,100%)</f>
        <v>1</v>
      </c>
      <c r="J21" s="1436">
        <v>1</v>
      </c>
      <c r="K21" s="1436">
        <v>1</v>
      </c>
      <c r="L21" s="1402">
        <f>IF(J21/K21&gt;1,0,100%)</f>
        <v>1</v>
      </c>
      <c r="M21" s="1436">
        <v>1</v>
      </c>
      <c r="N21" s="1436">
        <v>1</v>
      </c>
      <c r="O21" s="1402">
        <f>IF(M21/N21&gt;1,0,100%)</f>
        <v>1</v>
      </c>
      <c r="P21" s="1436">
        <v>1</v>
      </c>
      <c r="Q21" s="1436">
        <v>1</v>
      </c>
      <c r="R21" s="1402">
        <f>IF(P21/Q21&gt;1,0,100%)</f>
        <v>1</v>
      </c>
      <c r="S21" s="1436">
        <v>1</v>
      </c>
      <c r="T21" s="1436">
        <v>1</v>
      </c>
      <c r="U21" s="1402">
        <f>IF(S21/T21&gt;1,0,100%)</f>
        <v>1</v>
      </c>
      <c r="V21" s="1436">
        <v>1</v>
      </c>
      <c r="W21" s="1436">
        <v>1</v>
      </c>
      <c r="X21" s="1402">
        <f>IF(V21/W21&gt;1,0,100%)</f>
        <v>1</v>
      </c>
      <c r="Y21" s="1436">
        <v>1</v>
      </c>
      <c r="Z21" s="1436">
        <v>1</v>
      </c>
      <c r="AA21" s="1427">
        <f t="shared" si="6"/>
        <v>1</v>
      </c>
      <c r="AB21" s="1568">
        <v>1</v>
      </c>
      <c r="AC21" s="1569">
        <v>1</v>
      </c>
      <c r="AD21" s="1565">
        <v>1</v>
      </c>
      <c r="AE21" s="1431"/>
      <c r="AF21" s="1431"/>
      <c r="AG21" s="1431"/>
      <c r="AH21" s="1431"/>
      <c r="AI21" s="1431"/>
      <c r="AJ21" s="1431"/>
      <c r="AK21" s="1431"/>
      <c r="AL21" s="1431"/>
      <c r="AM21" s="1431"/>
      <c r="AN21" s="1431"/>
      <c r="AO21" s="1431"/>
      <c r="AP21" s="1431"/>
      <c r="AQ21" s="1563">
        <v>1</v>
      </c>
      <c r="AR21" s="1569">
        <v>1</v>
      </c>
      <c r="AS21" s="1565">
        <v>1</v>
      </c>
      <c r="AT21" s="2195">
        <v>5</v>
      </c>
      <c r="AU21" s="2195">
        <v>2</v>
      </c>
      <c r="AV21" s="1409">
        <f>$AT$21/$AU$21</f>
        <v>2.5</v>
      </c>
      <c r="AW21" s="1409">
        <f t="shared" si="8"/>
        <v>1</v>
      </c>
      <c r="AX21" s="1409">
        <f>IF(AW21&gt;1,AQ21/AR21-1,AV21)</f>
        <v>2.5</v>
      </c>
      <c r="AY21" s="1410" t="str">
        <f>+IF(AQ21="","NO REPORTADO",IF(AS21&gt;=1,"CUMPLE","NO CUMPLE"))</f>
        <v>CUMPLE</v>
      </c>
      <c r="AZ21" s="1411"/>
      <c r="BB21" s="1355"/>
      <c r="BC21" s="1355"/>
      <c r="BE21" s="1412"/>
      <c r="BF21" s="1412"/>
      <c r="BG21" s="1413"/>
      <c r="BH21" s="1413"/>
      <c r="BI21" s="1355"/>
      <c r="BJ21" s="1412"/>
      <c r="BK21" s="1412"/>
      <c r="BL21" s="1412"/>
      <c r="BM21" s="1412"/>
    </row>
    <row r="22" spans="2:65" ht="45">
      <c r="B22" s="2194"/>
      <c r="C22" s="1437" t="s">
        <v>3040</v>
      </c>
      <c r="D22" s="1433" t="s">
        <v>3000</v>
      </c>
      <c r="E22" s="1434" t="s">
        <v>3039</v>
      </c>
      <c r="F22" s="1435">
        <v>5</v>
      </c>
      <c r="G22" s="1438">
        <v>5</v>
      </c>
      <c r="H22" s="1438">
        <v>5</v>
      </c>
      <c r="I22" s="1402">
        <f>IF(G22/H22&gt;1,0,100%)</f>
        <v>1</v>
      </c>
      <c r="J22" s="1438">
        <v>5</v>
      </c>
      <c r="K22" s="1438">
        <v>5</v>
      </c>
      <c r="L22" s="1402">
        <f>IF(J22/K22&gt;1,0,100%)</f>
        <v>1</v>
      </c>
      <c r="M22" s="1438">
        <v>5</v>
      </c>
      <c r="N22" s="1438">
        <v>5</v>
      </c>
      <c r="O22" s="1402">
        <f>IF(M22/N22&gt;1,0,100%)</f>
        <v>1</v>
      </c>
      <c r="P22" s="1438">
        <v>5</v>
      </c>
      <c r="Q22" s="1438">
        <v>5</v>
      </c>
      <c r="R22" s="1402">
        <f>IF(P22/Q22&gt;1,0,100%)</f>
        <v>1</v>
      </c>
      <c r="S22" s="1438">
        <v>5</v>
      </c>
      <c r="T22" s="1438">
        <v>5</v>
      </c>
      <c r="U22" s="1402">
        <f>IF(S22/T22&gt;1,0,100%)</f>
        <v>1</v>
      </c>
      <c r="V22" s="1438">
        <v>5</v>
      </c>
      <c r="W22" s="1438">
        <v>5</v>
      </c>
      <c r="X22" s="1402">
        <f>IF(V22/W22&gt;1,0,100%)</f>
        <v>1</v>
      </c>
      <c r="Y22" s="1438">
        <v>5</v>
      </c>
      <c r="Z22" s="1438">
        <v>5</v>
      </c>
      <c r="AA22" s="1427">
        <f t="shared" si="6"/>
        <v>1</v>
      </c>
      <c r="AB22" s="1563">
        <v>5</v>
      </c>
      <c r="AC22" s="1564">
        <v>5</v>
      </c>
      <c r="AD22" s="1565">
        <v>1</v>
      </c>
      <c r="AE22" s="1431"/>
      <c r="AF22" s="1431"/>
      <c r="AG22" s="1431"/>
      <c r="AH22" s="1431"/>
      <c r="AI22" s="1431"/>
      <c r="AJ22" s="1431"/>
      <c r="AK22" s="1431"/>
      <c r="AL22" s="1431"/>
      <c r="AM22" s="1431"/>
      <c r="AN22" s="1431"/>
      <c r="AO22" s="1431"/>
      <c r="AP22" s="1431"/>
      <c r="AQ22" s="1563">
        <v>5</v>
      </c>
      <c r="AR22" s="1564">
        <v>5</v>
      </c>
      <c r="AS22" s="1565">
        <v>1</v>
      </c>
      <c r="AT22" s="2196"/>
      <c r="AU22" s="2196"/>
      <c r="AV22" s="1409">
        <f>$AT$21/$AU$21</f>
        <v>2.5</v>
      </c>
      <c r="AW22" s="1409">
        <f t="shared" si="8"/>
        <v>1</v>
      </c>
      <c r="AX22" s="1409">
        <f>IF(AW22&gt;1,AQ22/AR22-1,AV22)</f>
        <v>2.5</v>
      </c>
      <c r="AY22" s="1410" t="str">
        <f>+IF(AQ22="","NO REPORTADO",IF(AS22&gt;=1,"CUMPLE","NO CUMPLE"))</f>
        <v>CUMPLE</v>
      </c>
      <c r="AZ22" s="1411"/>
      <c r="BB22" s="1355"/>
      <c r="BC22" s="1355"/>
      <c r="BE22" s="1412"/>
      <c r="BF22" s="1412"/>
      <c r="BG22" s="1413"/>
      <c r="BH22" s="1413"/>
      <c r="BI22" s="1355"/>
      <c r="BJ22" s="1412"/>
      <c r="BK22" s="1412"/>
      <c r="BL22" s="1412"/>
      <c r="BM22" s="1412"/>
    </row>
    <row r="23" spans="2:65" s="1357" customFormat="1" ht="67.5">
      <c r="B23" s="1439" t="s">
        <v>3041</v>
      </c>
      <c r="C23" s="1440" t="s">
        <v>3042</v>
      </c>
      <c r="D23" s="1441" t="s">
        <v>52</v>
      </c>
      <c r="E23" s="1442" t="s">
        <v>2857</v>
      </c>
      <c r="F23" s="1442">
        <v>100</v>
      </c>
      <c r="G23" s="1403">
        <v>4.7427422146036342</v>
      </c>
      <c r="H23" s="1443">
        <v>100</v>
      </c>
      <c r="I23" s="1402">
        <f>G23/H23</f>
        <v>4.742742214603634E-2</v>
      </c>
      <c r="J23" s="1403">
        <v>4.8382874722801423</v>
      </c>
      <c r="K23" s="1443">
        <v>100</v>
      </c>
      <c r="L23" s="1402">
        <f>J23/K23</f>
        <v>4.8382874722801422E-2</v>
      </c>
      <c r="M23" s="1403">
        <v>3.7715558482481164</v>
      </c>
      <c r="N23" s="1443">
        <v>100</v>
      </c>
      <c r="O23" s="1402">
        <f>M23/N23</f>
        <v>3.7715558482481162E-2</v>
      </c>
      <c r="P23" s="1403">
        <v>5.9777461349764174</v>
      </c>
      <c r="Q23" s="1443">
        <v>100</v>
      </c>
      <c r="R23" s="1402">
        <f>P23/Q23</f>
        <v>5.9777461349764173E-2</v>
      </c>
      <c r="S23" s="1403">
        <v>6.3799745722220909</v>
      </c>
      <c r="T23" s="1443">
        <v>100</v>
      </c>
      <c r="U23" s="1402">
        <f>S23/T23</f>
        <v>6.3799745722220913E-2</v>
      </c>
      <c r="V23" s="1403">
        <v>2.9516213125062101</v>
      </c>
      <c r="W23" s="1443">
        <v>100</v>
      </c>
      <c r="X23" s="1402">
        <f>V23/W23</f>
        <v>2.9516213125062099E-2</v>
      </c>
      <c r="Y23" s="1429">
        <v>6</v>
      </c>
      <c r="Z23" s="1443">
        <v>100</v>
      </c>
      <c r="AA23" s="1427">
        <f t="shared" si="6"/>
        <v>0.06</v>
      </c>
      <c r="AB23" s="1563">
        <v>36</v>
      </c>
      <c r="AC23" s="1569">
        <v>100</v>
      </c>
      <c r="AD23" s="1565">
        <v>0.36</v>
      </c>
      <c r="AE23" s="1429"/>
      <c r="AF23" s="1429"/>
      <c r="AG23" s="1429"/>
      <c r="AH23" s="1429"/>
      <c r="AI23" s="1429"/>
      <c r="AJ23" s="1429"/>
      <c r="AK23" s="1429"/>
      <c r="AL23" s="1429"/>
      <c r="AM23" s="1429"/>
      <c r="AN23" s="1429"/>
      <c r="AO23" s="1429"/>
      <c r="AP23" s="1429"/>
      <c r="AQ23" s="1563">
        <v>36</v>
      </c>
      <c r="AR23" s="1569">
        <v>100</v>
      </c>
      <c r="AS23" s="1565">
        <v>0.36</v>
      </c>
      <c r="AT23" s="1420">
        <v>10</v>
      </c>
      <c r="AU23" s="1420">
        <f>COUNTA(F23)</f>
        <v>1</v>
      </c>
      <c r="AV23" s="1409">
        <f>$AT$23/$AU$23</f>
        <v>10</v>
      </c>
      <c r="AW23" s="1409">
        <f t="shared" si="8"/>
        <v>0.36</v>
      </c>
      <c r="AX23" s="1409">
        <f>IF(AW23&lt;1,AV23*AW23,AV23)</f>
        <v>3.5999999999999996</v>
      </c>
      <c r="AY23" s="1410" t="str">
        <f>+IF(AQ23="","NO REPORTADO",IF(AS23&gt;=1,"CUMPLE","NO CUMPLE"))</f>
        <v>NO CUMPLE</v>
      </c>
      <c r="AZ23" s="1570" t="s">
        <v>3035</v>
      </c>
      <c r="BB23" s="1355"/>
      <c r="BC23" s="1355"/>
      <c r="BE23" s="1412"/>
      <c r="BF23" s="1412"/>
      <c r="BG23" s="1413"/>
      <c r="BH23" s="1413"/>
      <c r="BI23" s="1355"/>
      <c r="BJ23" s="1412"/>
      <c r="BK23" s="1412"/>
      <c r="BL23" s="1412"/>
      <c r="BM23" s="1412"/>
    </row>
    <row r="24" spans="2:65" ht="29.25">
      <c r="B24" s="2197" t="s">
        <v>3043</v>
      </c>
      <c r="C24" s="2198"/>
      <c r="D24" s="2198"/>
      <c r="E24" s="2198"/>
      <c r="F24" s="2199"/>
      <c r="G24" s="1444"/>
      <c r="H24" s="1445"/>
      <c r="I24" s="1445"/>
      <c r="J24" s="1445"/>
      <c r="K24" s="1445"/>
      <c r="L24" s="1445"/>
      <c r="M24" s="1445"/>
      <c r="N24" s="1445"/>
      <c r="O24" s="1445"/>
      <c r="P24" s="1445"/>
      <c r="Q24" s="1445"/>
      <c r="R24" s="1445"/>
      <c r="S24" s="1445"/>
      <c r="T24" s="1445"/>
      <c r="U24" s="1445"/>
      <c r="V24" s="1445"/>
      <c r="W24" s="1445"/>
      <c r="X24" s="1445"/>
      <c r="Y24" s="1445"/>
      <c r="Z24" s="1445"/>
      <c r="AA24" s="1445"/>
      <c r="AB24" s="1445"/>
      <c r="AC24" s="1445"/>
      <c r="AD24" s="1445"/>
      <c r="AE24" s="1445"/>
      <c r="AF24" s="1445"/>
      <c r="AG24" s="1445"/>
      <c r="AH24" s="1445"/>
      <c r="AI24" s="1445"/>
      <c r="AJ24" s="1445"/>
      <c r="AK24" s="1445"/>
      <c r="AL24" s="1445"/>
      <c r="AM24" s="1445"/>
      <c r="AN24" s="1445"/>
      <c r="AO24" s="1445"/>
      <c r="AP24" s="1445"/>
      <c r="AQ24" s="1445"/>
      <c r="AR24" s="1445"/>
      <c r="AS24" s="1446"/>
      <c r="AT24" s="1447">
        <f>SUM(AT12:AT23)</f>
        <v>100</v>
      </c>
      <c r="AU24" s="1448">
        <f>SUM(AU12:AU23)</f>
        <v>12</v>
      </c>
      <c r="AV24" s="1448">
        <f>SUM(AV12:AV23)</f>
        <v>100.00000000000001</v>
      </c>
      <c r="AW24" s="1449"/>
      <c r="AX24" s="1450">
        <f>SUM(AX12:AX23)</f>
        <v>77.004284412032817</v>
      </c>
    </row>
    <row r="25" spans="2:65">
      <c r="Y25" s="1451"/>
      <c r="AT25" s="1452"/>
      <c r="AU25" s="1452"/>
      <c r="AV25" s="1453"/>
      <c r="AW25" s="1453"/>
      <c r="AX25" s="1453"/>
    </row>
    <row r="26" spans="2:65">
      <c r="Q26" s="1383"/>
      <c r="T26" s="1451"/>
      <c r="U26" s="1451">
        <f>V16+S16+P16+M16+J16+G16</f>
        <v>9976.3428899999999</v>
      </c>
      <c r="W26" s="1451"/>
      <c r="AT26" s="1452"/>
      <c r="AU26" s="1452"/>
      <c r="AV26" s="1453"/>
      <c r="AW26" s="1453"/>
      <c r="AX26" s="1453"/>
    </row>
    <row r="27" spans="2:65">
      <c r="B27" s="1454" t="s">
        <v>3044</v>
      </c>
      <c r="AT27" s="1452"/>
      <c r="AU27" s="1452"/>
      <c r="AV27" s="1453"/>
      <c r="AW27" s="1453"/>
      <c r="AX27" s="1453"/>
    </row>
    <row r="28" spans="2:65">
      <c r="B28" s="1455" t="s">
        <v>3045</v>
      </c>
      <c r="AT28" s="1452"/>
      <c r="AU28" s="1452"/>
      <c r="AV28" s="1453"/>
      <c r="AW28" s="1453"/>
      <c r="AX28" s="1453"/>
    </row>
    <row r="29" spans="2:65">
      <c r="AT29" s="1452"/>
      <c r="AU29" s="1452"/>
      <c r="AV29" s="1453"/>
      <c r="AW29" s="1453"/>
      <c r="AX29" s="1453"/>
    </row>
    <row r="30" spans="2:65">
      <c r="AT30" s="1452"/>
      <c r="AU30" s="1452"/>
      <c r="AV30" s="1453"/>
      <c r="AW30" s="1453"/>
      <c r="AX30" s="1453"/>
    </row>
    <row r="31" spans="2:65">
      <c r="AT31" s="1452"/>
      <c r="AU31" s="1452"/>
      <c r="AV31" s="1453"/>
      <c r="AW31" s="1453"/>
      <c r="AX31" s="1453"/>
    </row>
    <row r="32" spans="2:65">
      <c r="AT32" s="1452"/>
      <c r="AU32" s="1452"/>
      <c r="AV32" s="1453"/>
      <c r="AW32" s="1453"/>
      <c r="AX32" s="1453"/>
    </row>
    <row r="33" spans="46:50">
      <c r="AT33" s="1452"/>
      <c r="AU33" s="1452"/>
      <c r="AV33" s="1453"/>
      <c r="AW33" s="1453"/>
      <c r="AX33" s="1453"/>
    </row>
    <row r="34" spans="46:50">
      <c r="AT34" s="1452"/>
      <c r="AU34" s="1452"/>
      <c r="AV34" s="1453"/>
      <c r="AW34" s="1453"/>
      <c r="AX34" s="1453"/>
    </row>
    <row r="35" spans="46:50">
      <c r="AT35" s="1452"/>
      <c r="AU35" s="1452"/>
      <c r="AV35" s="1453"/>
      <c r="AW35" s="1453"/>
      <c r="AX35" s="1453"/>
    </row>
    <row r="36" spans="46:50">
      <c r="AT36" s="1456"/>
      <c r="AU36" s="1456"/>
    </row>
    <row r="38" spans="46:50">
      <c r="AT38" s="1456"/>
      <c r="AU38" s="1456"/>
      <c r="AV38" s="1113"/>
      <c r="AW38" s="1113"/>
      <c r="AX38" s="1113"/>
    </row>
    <row r="39" spans="46:50">
      <c r="AT39" s="1456"/>
      <c r="AU39" s="1456"/>
      <c r="AV39" s="1113"/>
      <c r="AW39" s="1113"/>
      <c r="AX39" s="1113"/>
    </row>
    <row r="40" spans="46:50">
      <c r="AT40" s="1457"/>
      <c r="AU40" s="1457"/>
      <c r="AV40" s="1113"/>
      <c r="AW40" s="1113"/>
      <c r="AX40" s="1113"/>
    </row>
    <row r="41" spans="46:50">
      <c r="AT41" s="1458"/>
      <c r="AU41" s="1458"/>
      <c r="AV41" s="1113"/>
      <c r="AW41" s="1113"/>
      <c r="AX41" s="1113"/>
    </row>
    <row r="42" spans="46:50">
      <c r="AT42" s="1458"/>
      <c r="AU42" s="1458"/>
      <c r="AV42" s="1113"/>
      <c r="AW42" s="1113"/>
      <c r="AX42" s="1113"/>
    </row>
    <row r="43" spans="46:50">
      <c r="AT43" s="1456"/>
      <c r="AU43" s="1456"/>
      <c r="AV43" s="1113"/>
      <c r="AW43" s="1113"/>
      <c r="AX43" s="1113"/>
    </row>
  </sheetData>
  <mergeCells count="34">
    <mergeCell ref="B2:E2"/>
    <mergeCell ref="D6:E7"/>
    <mergeCell ref="B10:B11"/>
    <mergeCell ref="C10:C11"/>
    <mergeCell ref="D10:D11"/>
    <mergeCell ref="E10:E11"/>
    <mergeCell ref="AY10:AY11"/>
    <mergeCell ref="AZ10:AZ11"/>
    <mergeCell ref="B18:B20"/>
    <mergeCell ref="AT18:AT20"/>
    <mergeCell ref="AU18:AU20"/>
    <mergeCell ref="AN10:AP10"/>
    <mergeCell ref="AQ10:AS10"/>
    <mergeCell ref="AT10:AT11"/>
    <mergeCell ref="AU10:AU11"/>
    <mergeCell ref="AV10:AV11"/>
    <mergeCell ref="AW10:AW11"/>
    <mergeCell ref="V10:X10"/>
    <mergeCell ref="Y10:AA10"/>
    <mergeCell ref="AB10:AD10"/>
    <mergeCell ref="AE10:AG10"/>
    <mergeCell ref="AH10:AJ10"/>
    <mergeCell ref="B21:B22"/>
    <mergeCell ref="AT21:AT22"/>
    <mergeCell ref="AU21:AU22"/>
    <mergeCell ref="B24:F24"/>
    <mergeCell ref="AX10:AX11"/>
    <mergeCell ref="AK10:AM10"/>
    <mergeCell ref="F10:F11"/>
    <mergeCell ref="G10:I10"/>
    <mergeCell ref="J10:L10"/>
    <mergeCell ref="M10:O10"/>
    <mergeCell ref="P10:R10"/>
    <mergeCell ref="S10:U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53</vt:i4>
      </vt:variant>
    </vt:vector>
  </HeadingPairs>
  <TitlesOfParts>
    <vt:vector size="53" baseType="lpstr">
      <vt:lpstr>Reporte</vt:lpstr>
      <vt:lpstr>CONTROL PROD.TORTA</vt:lpstr>
      <vt:lpstr>Fallas</vt:lpstr>
      <vt:lpstr>CONTROL CONSUMO REACTIVOS</vt:lpstr>
      <vt:lpstr>Filtros de H20</vt:lpstr>
      <vt:lpstr>CONTROL PURGA TKS AIRE </vt:lpstr>
      <vt:lpstr>LIMPIEZA SEP.MAG. COBBER</vt:lpstr>
      <vt:lpstr>TONELADAS X TURNO</vt:lpstr>
      <vt:lpstr>LIMPIEZA CANALETAS</vt:lpstr>
      <vt:lpstr>AGREGADO MEDIOS MOLEDORES</vt:lpstr>
      <vt:lpstr>MEDIOS MOLEDORES</vt:lpstr>
      <vt:lpstr>BALANZAS</vt:lpstr>
      <vt:lpstr>INSPECCION DE CICLONES</vt:lpstr>
      <vt:lpstr>SOLPED FORROS RM-BM</vt:lpstr>
      <vt:lpstr>RTM-TRITURACION</vt:lpstr>
      <vt:lpstr>RTM-MAGNETICA</vt:lpstr>
      <vt:lpstr>RTM-FILTROS</vt:lpstr>
      <vt:lpstr>Hoja8</vt:lpstr>
      <vt:lpstr>RTM-RELAVES</vt:lpstr>
      <vt:lpstr>RTM-EMBARQUE</vt:lpstr>
      <vt:lpstr>RDO-01 SET</vt:lpstr>
      <vt:lpstr>RDO-02 SET </vt:lpstr>
      <vt:lpstr>RDO-03 SET  </vt:lpstr>
      <vt:lpstr>RDO-04 SET  </vt:lpstr>
      <vt:lpstr>RDO-05 SET </vt:lpstr>
      <vt:lpstr>RDO-06 SET </vt:lpstr>
      <vt:lpstr>RDO-07 SET</vt:lpstr>
      <vt:lpstr>RDO-08 SET</vt:lpstr>
      <vt:lpstr>RDO-09 SET </vt:lpstr>
      <vt:lpstr>RDO-10 SET</vt:lpstr>
      <vt:lpstr>RDO-11 SET</vt:lpstr>
      <vt:lpstr>RDO-12 SET</vt:lpstr>
      <vt:lpstr>RDO-13 SET </vt:lpstr>
      <vt:lpstr>RDO-14 SET  </vt:lpstr>
      <vt:lpstr>RDO-15 SET  </vt:lpstr>
      <vt:lpstr>RDO-16 SET  </vt:lpstr>
      <vt:lpstr>RDO-17 SET </vt:lpstr>
      <vt:lpstr>RDO-18 SET</vt:lpstr>
      <vt:lpstr>RDO-19 SET </vt:lpstr>
      <vt:lpstr>RDO-20 SET </vt:lpstr>
      <vt:lpstr>RDO-21 SET </vt:lpstr>
      <vt:lpstr>RDO-22 SET </vt:lpstr>
      <vt:lpstr>RDO-23 SET </vt:lpstr>
      <vt:lpstr>RDO-24 SET  </vt:lpstr>
      <vt:lpstr>RDO-25 SET   </vt:lpstr>
      <vt:lpstr>RDO-26 SET   </vt:lpstr>
      <vt:lpstr>RDO-27 SET</vt:lpstr>
      <vt:lpstr>RDO-28 SET </vt:lpstr>
      <vt:lpstr>RDO-29 SET  </vt:lpstr>
      <vt:lpstr>MANTTO. BOMBAS</vt:lpstr>
      <vt:lpstr>KPI</vt:lpstr>
      <vt:lpstr>Cálculo</vt:lpstr>
      <vt:lpstr>embarque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Rommel Ralf Almiron Oviedo</dc:creator>
  <cp:keywords/>
  <dc:description/>
  <cp:lastModifiedBy>Jamil Figueroa</cp:lastModifiedBy>
  <cp:revision/>
  <dcterms:created xsi:type="dcterms:W3CDTF">2025-10-14T23:20:19Z</dcterms:created>
  <dcterms:modified xsi:type="dcterms:W3CDTF">2026-10-01T03:03:36Z</dcterms:modified>
  <cp:category/>
  <cp:contentStatus/>
</cp:coreProperties>
</file>