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gdev\Desktop\"/>
    </mc:Choice>
  </mc:AlternateContent>
  <bookViews>
    <workbookView xWindow="0" yWindow="0" windowWidth="16860" windowHeight="6893" firstSheet="4" activeTab="6"/>
  </bookViews>
  <sheets>
    <sheet name="PV Cash Flow" sheetId="1" r:id="rId1"/>
    <sheet name="FV Cash Flow" sheetId="10" r:id="rId2"/>
    <sheet name="Which Period Algebra" sheetId="5" r:id="rId3"/>
    <sheet name="n bonds" sheetId="4" r:id="rId4"/>
    <sheet name="Preferred Fun" sheetId="6" r:id="rId5"/>
    <sheet name="Longs" sheetId="7" r:id="rId6"/>
    <sheet name="Short" sheetId="8" r:id="rId7"/>
    <sheet name="Derivatives" sheetId="9" r:id="rId8"/>
  </sheets>
  <definedNames>
    <definedName name="solver_adj" localSheetId="2" hidden="1">'Which Period Algebra'!$B$2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'Which Period Algebra'!$B$4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52709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7" l="1"/>
  <c r="I9" i="7"/>
  <c r="F9" i="6"/>
  <c r="C8" i="1"/>
  <c r="B11" i="4"/>
  <c r="B11" i="10"/>
  <c r="D4" i="8" l="1"/>
  <c r="F8" i="6"/>
  <c r="F7" i="6"/>
  <c r="C7" i="10"/>
  <c r="D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B8" i="10" l="1"/>
  <c r="B9" i="10" s="1"/>
  <c r="E7" i="9" l="1"/>
  <c r="E8" i="9" s="1"/>
  <c r="B7" i="9"/>
  <c r="B8" i="9" s="1"/>
  <c r="B6" i="8"/>
  <c r="D5" i="8" s="1"/>
  <c r="B5" i="8"/>
  <c r="I8" i="7"/>
  <c r="B8" i="7"/>
  <c r="B9" i="7" s="1"/>
  <c r="B13" i="7" s="1"/>
  <c r="B7" i="8" l="1"/>
  <c r="D6" i="8" s="1"/>
  <c r="B14" i="7"/>
  <c r="B15" i="7" s="1"/>
  <c r="B16" i="7" s="1"/>
  <c r="B7" i="7"/>
  <c r="B12" i="7"/>
  <c r="B10" i="7"/>
  <c r="B3" i="6"/>
  <c r="B4" i="5"/>
  <c r="G6" i="4"/>
  <c r="B14" i="4"/>
  <c r="B6" i="4"/>
  <c r="C6" i="1"/>
  <c r="D6" i="1" l="1"/>
  <c r="D8" i="1" l="1"/>
  <c r="E6" i="1"/>
  <c r="E8" i="1" l="1"/>
  <c r="F6" i="1"/>
  <c r="G6" i="1" l="1"/>
  <c r="F8" i="1"/>
  <c r="H6" i="1" l="1"/>
  <c r="G8" i="1"/>
  <c r="I6" i="1" l="1"/>
  <c r="H8" i="1"/>
  <c r="J6" i="1" l="1"/>
  <c r="I8" i="1"/>
  <c r="K6" i="1" l="1"/>
  <c r="J8" i="1"/>
  <c r="L6" i="1" l="1"/>
  <c r="K8" i="1"/>
  <c r="M6" i="1" l="1"/>
  <c r="L8" i="1"/>
  <c r="N6" i="1" l="1"/>
  <c r="M8" i="1"/>
  <c r="O6" i="1" l="1"/>
  <c r="N8" i="1"/>
  <c r="P6" i="1" l="1"/>
  <c r="O8" i="1"/>
  <c r="Q6" i="1" l="1"/>
  <c r="P8" i="1"/>
  <c r="R6" i="1" l="1"/>
  <c r="Q8" i="1"/>
  <c r="S6" i="1" l="1"/>
  <c r="R8" i="1"/>
  <c r="T6" i="1" l="1"/>
  <c r="S8" i="1"/>
  <c r="U6" i="1" l="1"/>
  <c r="U8" i="1" s="1"/>
  <c r="T8" i="1"/>
  <c r="B9" i="1" l="1"/>
</calcChain>
</file>

<file path=xl/sharedStrings.xml><?xml version="1.0" encoding="utf-8"?>
<sst xmlns="http://schemas.openxmlformats.org/spreadsheetml/2006/main" count="135" uniqueCount="107">
  <si>
    <t>Theory: Int Rate = Discount rate</t>
  </si>
  <si>
    <t>FV = PV (1 + r)^n</t>
  </si>
  <si>
    <t>Problem: Total PV</t>
  </si>
  <si>
    <t>Discount rate</t>
  </si>
  <si>
    <t>Time</t>
  </si>
  <si>
    <t>Time Increment</t>
  </si>
  <si>
    <t>PV</t>
  </si>
  <si>
    <t>Total PV</t>
  </si>
  <si>
    <t>Target PV</t>
  </si>
  <si>
    <t>Cashflow</t>
  </si>
  <si>
    <t>PV Function</t>
  </si>
  <si>
    <t>rate</t>
  </si>
  <si>
    <t>nper</t>
  </si>
  <si>
    <t>pmt</t>
  </si>
  <si>
    <t>fv</t>
  </si>
  <si>
    <t>PER PERIOD YTM or R</t>
  </si>
  <si>
    <t>YTM/ Rate Function</t>
  </si>
  <si>
    <t>Nper</t>
  </si>
  <si>
    <t>PMT</t>
  </si>
  <si>
    <t>FV</t>
  </si>
  <si>
    <t>Rate/YTM</t>
  </si>
  <si>
    <t>Annual Rate</t>
  </si>
  <si>
    <t>Compound Rate Per Period</t>
  </si>
  <si>
    <t>% of year of period</t>
  </si>
  <si>
    <t>Annual Rate (%)</t>
  </si>
  <si>
    <t>Number of cash flows (NOT years)</t>
  </si>
  <si>
    <t>Coupon (NOT rate) per period (rate/#periods-in-year)*FV</t>
  </si>
  <si>
    <t>Present Value (give in negative)</t>
  </si>
  <si>
    <t>Face value (assume $100 if not given)</t>
  </si>
  <si>
    <t>Discount Rate</t>
  </si>
  <si>
    <t>Cash Flow</t>
  </si>
  <si>
    <t>Desired PV</t>
  </si>
  <si>
    <t>Change W/ Solver</t>
  </si>
  <si>
    <t>FIRST</t>
  </si>
  <si>
    <t>Rate of Return on PS</t>
  </si>
  <si>
    <t>Dividend Received per year</t>
  </si>
  <si>
    <t>Cost/PV of PS</t>
  </si>
  <si>
    <t>Dividend / Price</t>
  </si>
  <si>
    <t>Dollar Premium</t>
  </si>
  <si>
    <t>% Premium</t>
  </si>
  <si>
    <t>*100%</t>
  </si>
  <si>
    <t>Dividents for prefered</t>
  </si>
  <si>
    <t>Dividents for common</t>
  </si>
  <si>
    <t>Payback</t>
  </si>
  <si>
    <t>$/stock/year</t>
  </si>
  <si>
    <t>$/stock</t>
  </si>
  <si>
    <t>Years</t>
  </si>
  <si>
    <t>$/share</t>
  </si>
  <si>
    <t>Price of P Stock</t>
  </si>
  <si>
    <t>Converts into X c stock -&gt;</t>
  </si>
  <si>
    <t>c stock trades at -&gt;</t>
  </si>
  <si>
    <t>Common Shares</t>
  </si>
  <si>
    <t>Transaction Value:</t>
  </si>
  <si>
    <t>Deposit</t>
  </si>
  <si>
    <t>Margin Loan</t>
  </si>
  <si>
    <t>Broker Loan</t>
  </si>
  <si>
    <t>Margin Loan %</t>
  </si>
  <si>
    <t>Min Stock Value</t>
  </si>
  <si>
    <t>Change</t>
  </si>
  <si>
    <t>Change per share</t>
  </si>
  <si>
    <t>Min Stock Price</t>
  </si>
  <si>
    <t>Find the stock price before call</t>
  </si>
  <si>
    <t>Now price * stock purchased</t>
  </si>
  <si>
    <t>Max Loan:</t>
  </si>
  <si>
    <t>Can goal seek others</t>
  </si>
  <si>
    <t>Stock purchased</t>
  </si>
  <si>
    <t>Original Price</t>
  </si>
  <si>
    <t>Before Margin Call</t>
  </si>
  <si>
    <t>Margin Requirement</t>
  </si>
  <si>
    <t>You must deposit this much</t>
  </si>
  <si>
    <t>New Price</t>
  </si>
  <si>
    <t>Cash Flow (on margin)</t>
  </si>
  <si>
    <t>Min Deposit</t>
  </si>
  <si>
    <t>if using right, use minimum</t>
  </si>
  <si>
    <t>New Stock Value</t>
  </si>
  <si>
    <t>New Margin</t>
  </si>
  <si>
    <t>Shares</t>
  </si>
  <si>
    <t>Original Margin</t>
  </si>
  <si>
    <t>Minimum Balance</t>
  </si>
  <si>
    <t>Proceeds from sale</t>
  </si>
  <si>
    <t>Minimum Margin</t>
  </si>
  <si>
    <t>Cash Input Required</t>
  </si>
  <si>
    <t>Strike/Exercise price</t>
  </si>
  <si>
    <t>Stock Price</t>
  </si>
  <si>
    <t>Intrinsic Value</t>
  </si>
  <si>
    <t>Time Value</t>
  </si>
  <si>
    <t>Option/premium Price</t>
  </si>
  <si>
    <t>put (force other to buy)</t>
  </si>
  <si>
    <t>Call (force other sell)</t>
  </si>
  <si>
    <t>When expired-&gt; TV = 0</t>
  </si>
  <si>
    <t>(independent of premium)</t>
  </si>
  <si>
    <t>(if negative, can withdraw)</t>
  </si>
  <si>
    <t>Problem: Total FV</t>
  </si>
  <si>
    <t>Interest rate</t>
  </si>
  <si>
    <t>Given PV</t>
  </si>
  <si>
    <t>Total FV</t>
  </si>
  <si>
    <t>PV of FV</t>
  </si>
  <si>
    <t>Pv of FV should be</t>
  </si>
  <si>
    <t>&lt;-</t>
  </si>
  <si>
    <t>IGNORE</t>
  </si>
  <si>
    <t>Both $ and % are conversion</t>
  </si>
  <si>
    <t>Need dividends for this only</t>
  </si>
  <si>
    <t>pt / (np/d) -&gt;</t>
  </si>
  <si>
    <t>Minimum Account balance</t>
  </si>
  <si>
    <t>&lt;- assuming we maxed out the margin</t>
  </si>
  <si>
    <t>If unpecified, equate to Interest rate</t>
  </si>
  <si>
    <t>New Max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</si>
</sst>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00%"/>
    <numFmt numFmtId="165" formatCode="&quot;$&quot;#,##0.0000000000;[Red]\-&quot;$&quot;#,##0.0000000000"/>
    <numFmt numFmtId="166" formatCode="_(&quot;$&quot;* #,##0.00_);_(&quot;$&quot;* \(#,##0.00\);_(&quot;$&quot;* &quot;-&quot;??_);_(@_)"/>
    <numFmt numFmtId="167" formatCode="&quot;$&quot;#,##0.00_);[Red]\(&quot;$&quot;#,##0.00\)"/>
    <numFmt numFmtId="168" formatCode="0.0%"/>
    <numFmt numFmtId="169" formatCode="&quot;$&quot;#,##0.00;[Red]&quot;$&quot;#,##0.00"/>
    <numFmt numFmtId="170" formatCode="#,##0_ ;[Red]\-#,##0\ "/>
    <numFmt numFmtId="171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44" fontId="0" fillId="0" borderId="0" xfId="1" applyFont="1"/>
    <xf numFmtId="167" fontId="0" fillId="0" borderId="0" xfId="0" applyNumberFormat="1"/>
    <xf numFmtId="166" fontId="0" fillId="0" borderId="0" xfId="0" applyNumberFormat="1"/>
    <xf numFmtId="168" fontId="0" fillId="0" borderId="0" xfId="2" applyNumberFormat="1" applyFont="1"/>
    <xf numFmtId="44" fontId="0" fillId="0" borderId="0" xfId="0" applyNumberFormat="1"/>
    <xf numFmtId="0" fontId="2" fillId="0" borderId="0" xfId="0" applyFont="1"/>
    <xf numFmtId="169" fontId="0" fillId="0" borderId="0" xfId="0" applyNumberFormat="1"/>
    <xf numFmtId="3" fontId="3" fillId="0" borderId="0" xfId="0" applyNumberFormat="1" applyFont="1"/>
    <xf numFmtId="10" fontId="3" fillId="0" borderId="0" xfId="0" applyNumberFormat="1" applyFont="1"/>
    <xf numFmtId="170" fontId="3" fillId="0" borderId="0" xfId="0" applyNumberFormat="1" applyFont="1"/>
    <xf numFmtId="171" fontId="3" fillId="0" borderId="0" xfId="3" applyNumberFormat="1" applyFont="1" applyFill="1"/>
    <xf numFmtId="171" fontId="3" fillId="0" borderId="0" xfId="3" applyNumberFormat="1" applyFont="1"/>
    <xf numFmtId="0" fontId="3" fillId="0" borderId="0" xfId="0" applyFont="1"/>
    <xf numFmtId="4" fontId="0" fillId="0" borderId="0" xfId="0" applyNumberForma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C12" sqref="C12"/>
    </sheetView>
  </sheetViews>
  <sheetFormatPr defaultRowHeight="14.25" x14ac:dyDescent="0.45"/>
  <cols>
    <col min="1" max="1" width="32.06640625" customWidth="1"/>
    <col min="2" max="2" width="10.86328125" customWidth="1"/>
    <col min="5" max="5" width="8.3984375" customWidth="1"/>
    <col min="6" max="6" width="11.53125" customWidth="1"/>
  </cols>
  <sheetData>
    <row r="1" spans="1:21" x14ac:dyDescent="0.45">
      <c r="A1" t="s">
        <v>0</v>
      </c>
    </row>
    <row r="2" spans="1:21" x14ac:dyDescent="0.45">
      <c r="A2" t="s">
        <v>1</v>
      </c>
    </row>
    <row r="3" spans="1:21" x14ac:dyDescent="0.45">
      <c r="A3" t="s">
        <v>2</v>
      </c>
    </row>
    <row r="4" spans="1:21" x14ac:dyDescent="0.45">
      <c r="A4" t="s">
        <v>3</v>
      </c>
      <c r="B4" s="1">
        <v>0.13</v>
      </c>
    </row>
    <row r="5" spans="1:21" x14ac:dyDescent="0.45">
      <c r="A5" t="s">
        <v>5</v>
      </c>
      <c r="B5">
        <v>1</v>
      </c>
    </row>
    <row r="6" spans="1:21" x14ac:dyDescent="0.45">
      <c r="A6" t="s">
        <v>4</v>
      </c>
      <c r="B6">
        <v>0</v>
      </c>
      <c r="C6">
        <f t="shared" ref="C6:I6" si="0">B6+$B$5</f>
        <v>1</v>
      </c>
      <c r="D6">
        <f t="shared" si="0"/>
        <v>2</v>
      </c>
      <c r="E6">
        <f t="shared" si="0"/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ref="J6" si="1">I6+$B$5</f>
        <v>8</v>
      </c>
      <c r="K6">
        <f t="shared" ref="K6" si="2">J6+$B$5</f>
        <v>9</v>
      </c>
      <c r="L6">
        <f t="shared" ref="L6" si="3">K6+$B$5</f>
        <v>10</v>
      </c>
      <c r="M6">
        <f t="shared" ref="M6" si="4">L6+$B$5</f>
        <v>11</v>
      </c>
      <c r="N6">
        <f t="shared" ref="N6" si="5">M6+$B$5</f>
        <v>12</v>
      </c>
      <c r="O6">
        <f t="shared" ref="O6" si="6">N6+$B$5</f>
        <v>13</v>
      </c>
      <c r="P6">
        <f t="shared" ref="P6" si="7">O6+$B$5</f>
        <v>14</v>
      </c>
      <c r="Q6">
        <f t="shared" ref="Q6" si="8">P6+$B$5</f>
        <v>15</v>
      </c>
      <c r="R6">
        <f t="shared" ref="R6" si="9">Q6+$B$5</f>
        <v>16</v>
      </c>
      <c r="S6">
        <f t="shared" ref="S6" si="10">R6+$B$5</f>
        <v>17</v>
      </c>
      <c r="T6">
        <f t="shared" ref="T6" si="11">S6+$B$5</f>
        <v>18</v>
      </c>
      <c r="U6">
        <f t="shared" ref="U6" si="12">T6+$B$5</f>
        <v>19</v>
      </c>
    </row>
    <row r="7" spans="1:21" ht="15.4" x14ac:dyDescent="0.45">
      <c r="A7" t="s">
        <v>9</v>
      </c>
      <c r="C7" s="12">
        <v>3186411</v>
      </c>
      <c r="D7" s="12">
        <v>2927232</v>
      </c>
      <c r="E7" s="12">
        <v>1659538</v>
      </c>
      <c r="F7" s="12">
        <v>2474184.7335307505</v>
      </c>
      <c r="G7" s="12">
        <v>1689562</v>
      </c>
      <c r="H7" s="12">
        <v>1107513</v>
      </c>
      <c r="I7" s="12">
        <v>1425834</v>
      </c>
      <c r="J7" s="12">
        <v>1477410</v>
      </c>
      <c r="K7" s="12">
        <v>1834965</v>
      </c>
      <c r="L7" s="12">
        <v>1900208</v>
      </c>
      <c r="M7" s="12">
        <v>1359492</v>
      </c>
      <c r="N7" s="12">
        <v>1473407</v>
      </c>
      <c r="O7" s="12">
        <v>2456160</v>
      </c>
      <c r="P7" s="12">
        <v>2988145</v>
      </c>
      <c r="Q7" s="12">
        <v>3166988</v>
      </c>
      <c r="R7" s="16">
        <v>5631</v>
      </c>
    </row>
    <row r="8" spans="1:21" x14ac:dyDescent="0.45">
      <c r="A8" t="s">
        <v>6</v>
      </c>
      <c r="C8">
        <f>C7/(1+$B$4)^C6</f>
        <v>2819832.7433628323</v>
      </c>
      <c r="D8">
        <f t="shared" ref="C8:U8" si="13">D7/(1+$B$4)^D6</f>
        <v>2292452.0322656441</v>
      </c>
      <c r="E8">
        <f t="shared" si="13"/>
        <v>1150143.0802060026</v>
      </c>
      <c r="F8">
        <f t="shared" si="13"/>
        <v>1517463.832812818</v>
      </c>
      <c r="G8">
        <f t="shared" si="13"/>
        <v>917026.56298710033</v>
      </c>
      <c r="H8">
        <f t="shared" si="13"/>
        <v>531959.01327305962</v>
      </c>
      <c r="I8">
        <f t="shared" si="13"/>
        <v>606065.91791513667</v>
      </c>
      <c r="J8">
        <f t="shared" si="13"/>
        <v>555742.34130706871</v>
      </c>
      <c r="K8">
        <f t="shared" si="13"/>
        <v>610832.01828775904</v>
      </c>
      <c r="L8">
        <f t="shared" si="13"/>
        <v>559779.13581604871</v>
      </c>
      <c r="M8">
        <f t="shared" si="13"/>
        <v>354416.37395635637</v>
      </c>
      <c r="N8">
        <f t="shared" si="13"/>
        <v>339923.67001916387</v>
      </c>
      <c r="O8">
        <f t="shared" si="13"/>
        <v>501460.68439636694</v>
      </c>
      <c r="P8">
        <f t="shared" si="13"/>
        <v>539887.73207518633</v>
      </c>
      <c r="Q8">
        <f t="shared" si="13"/>
        <v>506372.09598316671</v>
      </c>
      <c r="R8">
        <f t="shared" si="13"/>
        <v>796.76533628574873</v>
      </c>
      <c r="S8">
        <f t="shared" si="13"/>
        <v>0</v>
      </c>
      <c r="T8">
        <f t="shared" si="13"/>
        <v>0</v>
      </c>
      <c r="U8">
        <f t="shared" si="13"/>
        <v>0</v>
      </c>
    </row>
    <row r="9" spans="1:21" x14ac:dyDescent="0.45">
      <c r="A9" t="s">
        <v>7</v>
      </c>
      <c r="B9">
        <f>SUM(C8:XFD8)</f>
        <v>13804153.999999998</v>
      </c>
    </row>
    <row r="10" spans="1:21" ht="15.4" x14ac:dyDescent="0.45">
      <c r="A10" t="s">
        <v>8</v>
      </c>
      <c r="B10" s="12">
        <v>13804154.099121546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D12" sqref="D12"/>
    </sheetView>
  </sheetViews>
  <sheetFormatPr defaultRowHeight="14.25" x14ac:dyDescent="0.45"/>
  <cols>
    <col min="1" max="1" width="32.06640625" customWidth="1"/>
    <col min="2" max="2" width="10.86328125" customWidth="1"/>
    <col min="3" max="3" width="11.46484375" customWidth="1"/>
    <col min="4" max="4" width="10.796875" customWidth="1"/>
    <col min="5" max="5" width="10.1328125" customWidth="1"/>
    <col min="6" max="6" width="11.53125" customWidth="1"/>
    <col min="7" max="7" width="12" customWidth="1"/>
    <col min="8" max="8" width="11.3984375" customWidth="1"/>
    <col min="9" max="9" width="12.9296875" customWidth="1"/>
    <col min="10" max="10" width="11.46484375" customWidth="1"/>
    <col min="11" max="11" width="10.6640625" customWidth="1"/>
    <col min="12" max="12" width="10.06640625" customWidth="1"/>
    <col min="13" max="13" width="11.06640625" customWidth="1"/>
  </cols>
  <sheetData>
    <row r="1" spans="1:21" x14ac:dyDescent="0.45">
      <c r="A1" t="s">
        <v>92</v>
      </c>
    </row>
    <row r="2" spans="1:21" x14ac:dyDescent="0.45">
      <c r="A2" t="s">
        <v>93</v>
      </c>
      <c r="B2" s="1">
        <v>4.2845745227502063E-2</v>
      </c>
      <c r="C2" t="s">
        <v>98</v>
      </c>
    </row>
    <row r="3" spans="1:21" ht="15.4" x14ac:dyDescent="0.45">
      <c r="A3" t="s">
        <v>94</v>
      </c>
      <c r="B3" s="15" t="s">
        <v>99</v>
      </c>
    </row>
    <row r="4" spans="1:21" x14ac:dyDescent="0.45">
      <c r="A4" t="s">
        <v>5</v>
      </c>
      <c r="B4">
        <v>1</v>
      </c>
    </row>
    <row r="5" spans="1:21" ht="15.4" x14ac:dyDescent="0.45">
      <c r="A5" t="s">
        <v>4</v>
      </c>
      <c r="B5">
        <v>0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 s="17"/>
      <c r="J5" s="17"/>
      <c r="K5" s="17"/>
      <c r="L5" s="17"/>
    </row>
    <row r="6" spans="1:21" ht="15.4" x14ac:dyDescent="0.45">
      <c r="A6" t="s">
        <v>9</v>
      </c>
      <c r="C6" s="18">
        <v>4532</v>
      </c>
      <c r="D6" s="18">
        <v>7136</v>
      </c>
      <c r="E6" s="18">
        <v>2178</v>
      </c>
      <c r="F6" s="18">
        <v>5429</v>
      </c>
      <c r="G6" s="18">
        <v>3487</v>
      </c>
      <c r="H6" s="18">
        <v>1576</v>
      </c>
      <c r="I6" s="16"/>
      <c r="J6" s="16"/>
      <c r="K6" s="16"/>
      <c r="L6" s="16"/>
      <c r="M6" s="12"/>
      <c r="N6" s="12"/>
      <c r="O6" s="12"/>
      <c r="P6" s="12"/>
      <c r="Q6" s="12"/>
      <c r="R6" s="16"/>
    </row>
    <row r="7" spans="1:21" x14ac:dyDescent="0.45">
      <c r="A7" t="s">
        <v>19</v>
      </c>
      <c r="C7">
        <f>C6*(1+$B$2)^(MAX($C$5:$XFD$5)-C5)</f>
        <v>5589.7227709687495</v>
      </c>
      <c r="D7">
        <f>D6*(1+$B$2)^(MAX($C$5:$XFD$5)-D5)</f>
        <v>8439.85792131985</v>
      </c>
      <c r="E7">
        <f t="shared" ref="E7:U7" si="0">E6*(1+$B$2)^(MAX($C$5:$XFD$5)-E5)</f>
        <v>2470.1202506462105</v>
      </c>
      <c r="F7">
        <f t="shared" si="0"/>
        <v>5904.185431232997</v>
      </c>
      <c r="G7">
        <f t="shared" si="0"/>
        <v>3636.4031136082999</v>
      </c>
      <c r="H7">
        <f t="shared" si="0"/>
        <v>1576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 x14ac:dyDescent="0.45">
      <c r="A8" t="s">
        <v>95</v>
      </c>
      <c r="B8">
        <f>SUM(C7:XFD7)</f>
        <v>27616.289487776106</v>
      </c>
    </row>
    <row r="9" spans="1:21" ht="15.4" x14ac:dyDescent="0.45">
      <c r="A9" t="s">
        <v>96</v>
      </c>
      <c r="B9" s="12">
        <f>B8/(1+B11)^MAX($C$5:$XFD$5)</f>
        <v>22390.560155975403</v>
      </c>
    </row>
    <row r="10" spans="1:21" x14ac:dyDescent="0.45">
      <c r="A10" t="s">
        <v>97</v>
      </c>
      <c r="B10" s="18">
        <v>22390.560000000001</v>
      </c>
      <c r="C10" t="s">
        <v>98</v>
      </c>
    </row>
    <row r="11" spans="1:21" x14ac:dyDescent="0.45">
      <c r="A11" t="s">
        <v>29</v>
      </c>
      <c r="B11" s="2">
        <f>B2</f>
        <v>4.2845745227502063E-2</v>
      </c>
      <c r="C11" t="s">
        <v>98</v>
      </c>
      <c r="D11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defaultRowHeight="14.25" x14ac:dyDescent="0.45"/>
  <cols>
    <col min="1" max="1" width="15.265625" customWidth="1"/>
  </cols>
  <sheetData>
    <row r="1" spans="1:3" ht="15.4" x14ac:dyDescent="0.45">
      <c r="A1" t="s">
        <v>29</v>
      </c>
      <c r="B1" s="13">
        <v>2.76E-2</v>
      </c>
    </row>
    <row r="2" spans="1:3" x14ac:dyDescent="0.45">
      <c r="A2" t="s">
        <v>4</v>
      </c>
      <c r="B2">
        <v>8.0002052148771199</v>
      </c>
      <c r="C2" t="s">
        <v>32</v>
      </c>
    </row>
    <row r="3" spans="1:3" ht="15.4" x14ac:dyDescent="0.45">
      <c r="A3" t="s">
        <v>30</v>
      </c>
      <c r="B3" s="12">
        <v>65536</v>
      </c>
    </row>
    <row r="4" spans="1:3" x14ac:dyDescent="0.45">
      <c r="A4" t="s">
        <v>6</v>
      </c>
      <c r="B4">
        <f>B3/(1+B1)^B2</f>
        <v>52708.995457317273</v>
      </c>
    </row>
    <row r="5" spans="1:3" ht="15.4" x14ac:dyDescent="0.45">
      <c r="A5" t="s">
        <v>31</v>
      </c>
      <c r="B5" s="14">
        <v>52709.289952649393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5" sqref="B5"/>
    </sheetView>
  </sheetViews>
  <sheetFormatPr defaultRowHeight="14.25" x14ac:dyDescent="0.45"/>
  <cols>
    <col min="1" max="1" width="25.33203125" customWidth="1"/>
    <col min="2" max="2" width="14.86328125" bestFit="1" customWidth="1"/>
    <col min="3" max="3" width="31.46484375" customWidth="1"/>
    <col min="5" max="5" width="7.9296875" customWidth="1"/>
    <col min="6" max="6" width="17.9296875" customWidth="1"/>
    <col min="7" max="7" width="13.6640625" bestFit="1" customWidth="1"/>
  </cols>
  <sheetData>
    <row r="1" spans="1:8" x14ac:dyDescent="0.45">
      <c r="A1" t="s">
        <v>10</v>
      </c>
      <c r="F1" t="s">
        <v>16</v>
      </c>
    </row>
    <row r="2" spans="1:8" x14ac:dyDescent="0.45">
      <c r="A2" t="s">
        <v>11</v>
      </c>
      <c r="B2" s="2">
        <v>3.1503756658210147E-2</v>
      </c>
      <c r="C2" t="s">
        <v>15</v>
      </c>
      <c r="F2" t="s">
        <v>17</v>
      </c>
      <c r="G2">
        <v>20</v>
      </c>
      <c r="H2" t="s">
        <v>25</v>
      </c>
    </row>
    <row r="3" spans="1:8" x14ac:dyDescent="0.45">
      <c r="A3" t="s">
        <v>12</v>
      </c>
      <c r="B3">
        <v>8</v>
      </c>
      <c r="C3" t="s">
        <v>25</v>
      </c>
      <c r="F3" t="s">
        <v>18</v>
      </c>
      <c r="G3">
        <v>3</v>
      </c>
      <c r="H3" t="s">
        <v>26</v>
      </c>
    </row>
    <row r="4" spans="1:8" x14ac:dyDescent="0.45">
      <c r="A4" t="s">
        <v>13</v>
      </c>
      <c r="B4">
        <v>2.5</v>
      </c>
      <c r="C4" t="s">
        <v>26</v>
      </c>
      <c r="F4" t="s">
        <v>6</v>
      </c>
      <c r="G4">
        <v>-94.25</v>
      </c>
      <c r="H4" t="s">
        <v>27</v>
      </c>
    </row>
    <row r="5" spans="1:8" x14ac:dyDescent="0.45">
      <c r="A5" t="s">
        <v>14</v>
      </c>
      <c r="B5">
        <v>100</v>
      </c>
      <c r="C5" t="s">
        <v>28</v>
      </c>
      <c r="F5" t="s">
        <v>19</v>
      </c>
      <c r="G5">
        <v>100</v>
      </c>
      <c r="H5" t="s">
        <v>28</v>
      </c>
    </row>
    <row r="6" spans="1:8" x14ac:dyDescent="0.45">
      <c r="A6" t="s">
        <v>6</v>
      </c>
      <c r="B6" s="4">
        <f>PV(B2,B3,B4,B5)</f>
        <v>-95.463385779600827</v>
      </c>
      <c r="F6" t="s">
        <v>20</v>
      </c>
      <c r="G6" s="3">
        <f>RATE(G2,G3,G4,G5)</f>
        <v>3.4009590384888669E-2</v>
      </c>
    </row>
    <row r="8" spans="1:8" x14ac:dyDescent="0.45">
      <c r="A8" t="s">
        <v>23</v>
      </c>
      <c r="B8">
        <v>0.5</v>
      </c>
    </row>
    <row r="10" spans="1:8" x14ac:dyDescent="0.45">
      <c r="A10" t="s">
        <v>24</v>
      </c>
      <c r="B10" s="2">
        <v>6.4000000000000001E-2</v>
      </c>
      <c r="C10" t="s">
        <v>33</v>
      </c>
    </row>
    <row r="11" spans="1:8" x14ac:dyDescent="0.45">
      <c r="A11" t="s">
        <v>22</v>
      </c>
      <c r="B11">
        <f>(1+B10)^B8-1</f>
        <v>3.1503756658210147E-2</v>
      </c>
    </row>
    <row r="13" spans="1:8" x14ac:dyDescent="0.45">
      <c r="A13" t="s">
        <v>22</v>
      </c>
      <c r="B13">
        <v>3.4000000000000002E-2</v>
      </c>
    </row>
    <row r="14" spans="1:8" x14ac:dyDescent="0.45">
      <c r="A14" t="s">
        <v>21</v>
      </c>
      <c r="B14">
        <f>(1+B13)^(1/B8)-1</f>
        <v>6.9155999999999995E-2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RowHeight="14.25" x14ac:dyDescent="0.45"/>
  <cols>
    <col min="1" max="1" width="22.46484375" customWidth="1"/>
    <col min="5" max="5" width="20.9296875" customWidth="1"/>
    <col min="6" max="6" width="14.19921875" customWidth="1"/>
    <col min="7" max="7" width="9.86328125" customWidth="1"/>
    <col min="9" max="9" width="18.3984375" customWidth="1"/>
  </cols>
  <sheetData>
    <row r="1" spans="1:7" x14ac:dyDescent="0.45">
      <c r="A1" t="s">
        <v>35</v>
      </c>
      <c r="B1">
        <v>4</v>
      </c>
      <c r="C1" t="s">
        <v>47</v>
      </c>
      <c r="E1" t="s">
        <v>48</v>
      </c>
      <c r="F1">
        <v>75</v>
      </c>
    </row>
    <row r="2" spans="1:7" x14ac:dyDescent="0.45">
      <c r="A2" t="s">
        <v>34</v>
      </c>
      <c r="B2" s="1">
        <v>0.1</v>
      </c>
      <c r="C2" t="s">
        <v>37</v>
      </c>
      <c r="E2" t="s">
        <v>49</v>
      </c>
      <c r="F2">
        <v>2</v>
      </c>
      <c r="G2" t="s">
        <v>51</v>
      </c>
    </row>
    <row r="3" spans="1:7" x14ac:dyDescent="0.45">
      <c r="A3" t="s">
        <v>36</v>
      </c>
      <c r="B3">
        <f>B1/B2</f>
        <v>40</v>
      </c>
      <c r="C3" t="s">
        <v>47</v>
      </c>
      <c r="E3" t="s">
        <v>50</v>
      </c>
      <c r="F3">
        <v>31</v>
      </c>
      <c r="G3" t="s">
        <v>45</v>
      </c>
    </row>
    <row r="4" spans="1:7" x14ac:dyDescent="0.45">
      <c r="B4" t="s">
        <v>102</v>
      </c>
      <c r="E4" t="s">
        <v>41</v>
      </c>
      <c r="F4">
        <v>3</v>
      </c>
      <c r="G4" t="s">
        <v>44</v>
      </c>
    </row>
    <row r="5" spans="1:7" x14ac:dyDescent="0.45">
      <c r="E5" t="s">
        <v>42</v>
      </c>
      <c r="F5">
        <v>0.9</v>
      </c>
    </row>
    <row r="7" spans="1:7" x14ac:dyDescent="0.45">
      <c r="B7" t="s">
        <v>100</v>
      </c>
      <c r="E7" t="s">
        <v>38</v>
      </c>
      <c r="F7">
        <f>F1-F2*F3</f>
        <v>13</v>
      </c>
    </row>
    <row r="8" spans="1:7" x14ac:dyDescent="0.45">
      <c r="E8" t="s">
        <v>39</v>
      </c>
      <c r="F8">
        <f>(F1-F2*F3)/(F2*F3)</f>
        <v>0.20967741935483872</v>
      </c>
      <c r="G8" t="s">
        <v>40</v>
      </c>
    </row>
    <row r="9" spans="1:7" x14ac:dyDescent="0.45">
      <c r="B9" t="s">
        <v>101</v>
      </c>
      <c r="E9" t="s">
        <v>43</v>
      </c>
      <c r="F9">
        <f>F8/(F4/F1-F5/F3)</f>
        <v>19.117647058823533</v>
      </c>
      <c r="G9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C1" workbookViewId="0">
      <selection activeCell="I10" sqref="I10"/>
    </sheetView>
  </sheetViews>
  <sheetFormatPr defaultRowHeight="14.25" x14ac:dyDescent="0.45"/>
  <cols>
    <col min="1" max="1" width="20.3984375" customWidth="1"/>
    <col min="2" max="2" width="14.33203125" customWidth="1"/>
    <col min="8" max="8" width="21" customWidth="1"/>
    <col min="9" max="9" width="15.3984375" bestFit="1" customWidth="1"/>
  </cols>
  <sheetData>
    <row r="1" spans="1:9" x14ac:dyDescent="0.45">
      <c r="A1" t="s">
        <v>61</v>
      </c>
      <c r="C1" t="s">
        <v>64</v>
      </c>
    </row>
    <row r="2" spans="1:9" x14ac:dyDescent="0.45">
      <c r="A2" t="s">
        <v>65</v>
      </c>
      <c r="B2">
        <v>3000</v>
      </c>
    </row>
    <row r="3" spans="1:9" x14ac:dyDescent="0.45">
      <c r="A3" t="s">
        <v>66</v>
      </c>
      <c r="B3">
        <v>4</v>
      </c>
    </row>
    <row r="4" spans="1:9" x14ac:dyDescent="0.45">
      <c r="A4" t="s">
        <v>63</v>
      </c>
      <c r="B4" s="1">
        <v>0.5</v>
      </c>
    </row>
    <row r="5" spans="1:9" x14ac:dyDescent="0.45">
      <c r="A5" t="s">
        <v>53</v>
      </c>
      <c r="B5" s="6">
        <v>6000</v>
      </c>
      <c r="C5" s="10" t="s">
        <v>73</v>
      </c>
      <c r="H5" t="s">
        <v>70</v>
      </c>
      <c r="I5">
        <v>1.9</v>
      </c>
    </row>
    <row r="6" spans="1:9" x14ac:dyDescent="0.45">
      <c r="H6" t="s">
        <v>75</v>
      </c>
      <c r="I6" s="1">
        <v>0.4</v>
      </c>
    </row>
    <row r="7" spans="1:9" x14ac:dyDescent="0.45">
      <c r="A7" t="s">
        <v>72</v>
      </c>
      <c r="B7" s="11">
        <f>(1-B4)*B8</f>
        <v>6000</v>
      </c>
    </row>
    <row r="8" spans="1:9" x14ac:dyDescent="0.45">
      <c r="A8" t="s">
        <v>52</v>
      </c>
      <c r="B8" s="5">
        <f>B2*B3</f>
        <v>12000</v>
      </c>
      <c r="C8" t="s">
        <v>62</v>
      </c>
      <c r="H8" t="s">
        <v>74</v>
      </c>
      <c r="I8">
        <f>I5*B2</f>
        <v>5700</v>
      </c>
    </row>
    <row r="9" spans="1:9" x14ac:dyDescent="0.45">
      <c r="A9" t="s">
        <v>54</v>
      </c>
      <c r="B9" s="7">
        <f>B8-B5</f>
        <v>6000</v>
      </c>
      <c r="C9" t="s">
        <v>55</v>
      </c>
      <c r="H9" t="s">
        <v>106</v>
      </c>
      <c r="I9" s="9">
        <f>I6*I8</f>
        <v>2280</v>
      </c>
    </row>
    <row r="10" spans="1:9" x14ac:dyDescent="0.45">
      <c r="A10" t="s">
        <v>56</v>
      </c>
      <c r="B10" s="8">
        <f>B9/B8</f>
        <v>0.5</v>
      </c>
      <c r="H10" t="s">
        <v>71</v>
      </c>
      <c r="I10" s="9">
        <f>I9-B9</f>
        <v>-3720</v>
      </c>
    </row>
    <row r="12" spans="1:9" x14ac:dyDescent="0.45">
      <c r="A12" t="s">
        <v>68</v>
      </c>
      <c r="B12" s="9">
        <f>B4*B8</f>
        <v>6000</v>
      </c>
      <c r="C12" t="s">
        <v>69</v>
      </c>
    </row>
    <row r="13" spans="1:9" x14ac:dyDescent="0.45">
      <c r="A13" t="s">
        <v>57</v>
      </c>
      <c r="B13" s="7">
        <f>B9/B4</f>
        <v>12000</v>
      </c>
      <c r="C13" t="s">
        <v>67</v>
      </c>
    </row>
    <row r="14" spans="1:9" x14ac:dyDescent="0.45">
      <c r="A14" t="s">
        <v>58</v>
      </c>
      <c r="B14" s="7">
        <f>B8-B13</f>
        <v>0</v>
      </c>
      <c r="C14" t="s">
        <v>67</v>
      </c>
    </row>
    <row r="15" spans="1:9" x14ac:dyDescent="0.45">
      <c r="A15" t="s">
        <v>59</v>
      </c>
      <c r="B15" s="7">
        <f>B14/1700</f>
        <v>0</v>
      </c>
      <c r="C15" t="s">
        <v>67</v>
      </c>
    </row>
    <row r="16" spans="1:9" x14ac:dyDescent="0.45">
      <c r="A16" t="s">
        <v>60</v>
      </c>
      <c r="B16" s="7">
        <f>19.15-B15</f>
        <v>19.149999999999999</v>
      </c>
      <c r="C16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8" sqref="E18"/>
    </sheetView>
  </sheetViews>
  <sheetFormatPr defaultRowHeight="14.25" x14ac:dyDescent="0.45"/>
  <cols>
    <col min="1" max="1" width="21.6640625" customWidth="1"/>
    <col min="2" max="2" width="13.59765625" customWidth="1"/>
    <col min="3" max="3" width="18.19921875" customWidth="1"/>
  </cols>
  <sheetData>
    <row r="1" spans="1:5" x14ac:dyDescent="0.45">
      <c r="A1" t="s">
        <v>76</v>
      </c>
      <c r="B1">
        <v>3000</v>
      </c>
      <c r="C1" t="s">
        <v>70</v>
      </c>
      <c r="D1">
        <v>23</v>
      </c>
    </row>
    <row r="2" spans="1:5" x14ac:dyDescent="0.45">
      <c r="A2" t="s">
        <v>66</v>
      </c>
      <c r="B2">
        <v>20</v>
      </c>
      <c r="C2" t="s">
        <v>75</v>
      </c>
      <c r="D2" s="1">
        <v>1.3</v>
      </c>
    </row>
    <row r="3" spans="1:5" x14ac:dyDescent="0.45">
      <c r="A3" t="s">
        <v>77</v>
      </c>
      <c r="B3" s="1">
        <v>1.3</v>
      </c>
    </row>
    <row r="4" spans="1:5" x14ac:dyDescent="0.45">
      <c r="C4" t="s">
        <v>103</v>
      </c>
      <c r="D4">
        <f>D2*B1*D1</f>
        <v>89700</v>
      </c>
      <c r="E4" t="s">
        <v>104</v>
      </c>
    </row>
    <row r="5" spans="1:5" x14ac:dyDescent="0.45">
      <c r="A5" t="s">
        <v>78</v>
      </c>
      <c r="B5">
        <f>B3*B2*B1</f>
        <v>78000</v>
      </c>
      <c r="C5" t="s">
        <v>80</v>
      </c>
      <c r="D5">
        <f>D4-B6</f>
        <v>29700</v>
      </c>
    </row>
    <row r="6" spans="1:5" x14ac:dyDescent="0.45">
      <c r="A6" t="s">
        <v>79</v>
      </c>
      <c r="B6">
        <f>B1*B2</f>
        <v>60000</v>
      </c>
      <c r="C6" t="s">
        <v>81</v>
      </c>
      <c r="D6">
        <f>D5-B7</f>
        <v>11700</v>
      </c>
      <c r="E6" t="s">
        <v>91</v>
      </c>
    </row>
    <row r="7" spans="1:5" x14ac:dyDescent="0.45">
      <c r="A7" t="s">
        <v>68</v>
      </c>
      <c r="B7">
        <f>B5-B6</f>
        <v>18000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3" sqref="B3"/>
    </sheetView>
  </sheetViews>
  <sheetFormatPr defaultRowHeight="14.25" x14ac:dyDescent="0.45"/>
  <cols>
    <col min="1" max="1" width="19.53125" customWidth="1"/>
    <col min="4" max="4" width="19.86328125" customWidth="1"/>
  </cols>
  <sheetData>
    <row r="1" spans="1:7" x14ac:dyDescent="0.45">
      <c r="A1" t="s">
        <v>88</v>
      </c>
      <c r="D1" t="s">
        <v>87</v>
      </c>
    </row>
    <row r="3" spans="1:7" x14ac:dyDescent="0.45">
      <c r="A3" t="s">
        <v>82</v>
      </c>
      <c r="B3">
        <v>38</v>
      </c>
      <c r="D3" t="s">
        <v>82</v>
      </c>
      <c r="E3">
        <v>35</v>
      </c>
    </row>
    <row r="4" spans="1:7" x14ac:dyDescent="0.45">
      <c r="A4" t="s">
        <v>83</v>
      </c>
      <c r="B4">
        <v>42</v>
      </c>
      <c r="D4" t="s">
        <v>83</v>
      </c>
      <c r="E4">
        <v>28.9</v>
      </c>
    </row>
    <row r="5" spans="1:7" x14ac:dyDescent="0.45">
      <c r="A5" t="s">
        <v>86</v>
      </c>
      <c r="B5">
        <v>7.5</v>
      </c>
      <c r="D5" t="s">
        <v>86</v>
      </c>
      <c r="E5">
        <v>9.35</v>
      </c>
    </row>
    <row r="7" spans="1:7" x14ac:dyDescent="0.45">
      <c r="A7" t="s">
        <v>84</v>
      </c>
      <c r="B7">
        <f>B4-B3</f>
        <v>4</v>
      </c>
      <c r="D7" t="s">
        <v>84</v>
      </c>
      <c r="E7">
        <f>E3-E4</f>
        <v>6.1000000000000014</v>
      </c>
      <c r="G7" t="s">
        <v>90</v>
      </c>
    </row>
    <row r="8" spans="1:7" x14ac:dyDescent="0.45">
      <c r="A8" t="s">
        <v>85</v>
      </c>
      <c r="B8">
        <f>B5-B7</f>
        <v>3.5</v>
      </c>
      <c r="D8" t="s">
        <v>85</v>
      </c>
      <c r="E8">
        <f>E5-E7</f>
        <v>3.2499999999999982</v>
      </c>
    </row>
    <row r="11" spans="1:7" x14ac:dyDescent="0.45">
      <c r="A1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PV Cash Flow</vt:lpstr>
      <vt:lpstr>FV Cash Flow</vt:lpstr>
      <vt:lpstr>Which Period Algebra</vt:lpstr>
      <vt:lpstr>n bonds</vt:lpstr>
      <vt:lpstr>Preferred Fun</vt:lpstr>
      <vt:lpstr>Longs</vt:lpstr>
      <vt:lpstr>Short</vt:lpstr>
      <vt:lpstr>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wgdev</dc:creator>
  <cp:lastModifiedBy>wgdev</cp:lastModifiedBy>
  <dcterms:created xsi:type="dcterms:W3CDTF">2016-02-26T04:43:32Z</dcterms:created>
  <dcterms:modified xsi:type="dcterms:W3CDTF">2016-02-26T22:14:39Z</dcterms:modified>
</cp:coreProperties>
</file>