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jdurham/Desktop/Work Stuff/AppA Info/"/>
    </mc:Choice>
  </mc:AlternateContent>
  <bookViews>
    <workbookView xWindow="0" yWindow="460" windowWidth="28800" windowHeight="17540" tabRatio="500" activeTab="3"/>
  </bookViews>
  <sheets>
    <sheet name="Inst. Specs" sheetId="1" r:id="rId1"/>
    <sheet name="9-16ths Wire Rope" sheetId="2" r:id="rId2"/>
    <sheet name="0.322 Cable" sheetId="3" r:id="rId3"/>
    <sheet name="0.25&quot; Wire Rope" sheetId="4" r:id="rId4"/>
    <sheet name="3-8ths Wire Rop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" l="1"/>
  <c r="C17" i="2"/>
  <c r="D15" i="2"/>
  <c r="C15" i="2"/>
  <c r="B6" i="5"/>
  <c r="B6" i="4"/>
  <c r="B5" i="3"/>
  <c r="B12" i="2"/>
  <c r="B17" i="5"/>
  <c r="B19" i="5"/>
  <c r="D16" i="3"/>
  <c r="D18" i="3"/>
  <c r="C16" i="3"/>
  <c r="C18" i="3"/>
  <c r="D25" i="3"/>
  <c r="D11" i="3"/>
  <c r="D12" i="3"/>
  <c r="D22" i="3"/>
  <c r="D23" i="3"/>
  <c r="C25" i="3"/>
  <c r="C11" i="3"/>
  <c r="C12" i="3"/>
  <c r="C22" i="3"/>
  <c r="C23" i="3"/>
  <c r="D23" i="2"/>
  <c r="D25" i="2"/>
  <c r="C23" i="2"/>
  <c r="C25" i="2"/>
  <c r="D32" i="2"/>
  <c r="D18" i="2"/>
  <c r="D19" i="2"/>
  <c r="D29" i="2"/>
  <c r="D30" i="2"/>
  <c r="C32" i="2"/>
  <c r="C18" i="2"/>
  <c r="C19" i="2"/>
  <c r="C29" i="2"/>
  <c r="C30" i="2"/>
  <c r="B16" i="3"/>
  <c r="B18" i="3"/>
  <c r="B11" i="3"/>
  <c r="B12" i="3"/>
  <c r="B26" i="5"/>
  <c r="B12" i="5"/>
  <c r="B13" i="5"/>
  <c r="B23" i="5"/>
  <c r="B24" i="5"/>
  <c r="B26" i="4"/>
  <c r="B12" i="4"/>
  <c r="B13" i="4"/>
  <c r="B17" i="4"/>
  <c r="B19" i="4"/>
  <c r="B23" i="4"/>
  <c r="B24" i="4"/>
  <c r="B25" i="3"/>
  <c r="B22" i="3"/>
  <c r="B23" i="3"/>
  <c r="B32" i="2"/>
  <c r="B19" i="2"/>
  <c r="B23" i="2"/>
  <c r="B25" i="2"/>
  <c r="B29" i="2"/>
  <c r="B30" i="2"/>
</calcChain>
</file>

<file path=xl/sharedStrings.xml><?xml version="1.0" encoding="utf-8"?>
<sst xmlns="http://schemas.openxmlformats.org/spreadsheetml/2006/main" count="130" uniqueCount="76">
  <si>
    <t>Proposed Operation on .322 E/M Cable</t>
  </si>
  <si>
    <t>Appendix A Compliance Worksheet</t>
  </si>
  <si>
    <t>Static Load Calculation:</t>
  </si>
  <si>
    <t>Instrument Weight (seawater)</t>
  </si>
  <si>
    <t>Common Instrument Specs</t>
  </si>
  <si>
    <t>Estimated Sample Weight (seawater)</t>
  </si>
  <si>
    <t>Max Wire out (meters)</t>
  </si>
  <si>
    <t>Max Wire Weight (seawater) 0.322 wire weight in seawater= 0.474 lbs/m</t>
  </si>
  <si>
    <t>Cruise ID:</t>
  </si>
  <si>
    <t>Chief Sci:</t>
  </si>
  <si>
    <t>ResTech:</t>
  </si>
  <si>
    <t>Captain:</t>
  </si>
  <si>
    <t>Proposed Operation on 9/16” Wire:</t>
  </si>
  <si>
    <t>Bottom Samplers:</t>
  </si>
  <si>
    <t>Weight (lbs in sea water)</t>
  </si>
  <si>
    <t>Esimated. Sample Weight (lbs in seawater)</t>
  </si>
  <si>
    <t>Estimated Proposed Static Load (lbs)</t>
  </si>
  <si>
    <t>Elastic Load Limit = 24,375 lbs</t>
  </si>
  <si>
    <t>Dynamic Load Calculation</t>
  </si>
  <si>
    <t>Mass of package (lbs in air)</t>
  </si>
  <si>
    <t>Mass of max wire out (0.573 lbs/m in air)</t>
  </si>
  <si>
    <t>Max Wire Weight (seawater) 9/16”wire weight in seawater= 1.404 lbs/m</t>
  </si>
  <si>
    <t>Mass (lbs in air)</t>
  </si>
  <si>
    <t>Estimated Sample Mass (lbs in air)</t>
  </si>
  <si>
    <t>Estimated Pullout (lbs)</t>
  </si>
  <si>
    <t>Drag</t>
  </si>
  <si>
    <t>Piston Core</t>
  </si>
  <si>
    <t>Gravity Core</t>
  </si>
  <si>
    <t>Mass of sample (lbs in air)</t>
  </si>
  <si>
    <t>Estimated Dynamic Load (Total Mass X 0.75)</t>
  </si>
  <si>
    <t>Soutar Box Core</t>
  </si>
  <si>
    <t>Spade Box Core</t>
  </si>
  <si>
    <t>Multicore</t>
  </si>
  <si>
    <t>Large Van Veen Grab</t>
  </si>
  <si>
    <t>Small Van Veen Grab</t>
  </si>
  <si>
    <t>Dredge</t>
  </si>
  <si>
    <t>Rosettes:</t>
  </si>
  <si>
    <t>12place 10L</t>
  </si>
  <si>
    <t>Mass of max wire out (1.614 lbs/m in air)</t>
  </si>
  <si>
    <t>24place 10L</t>
  </si>
  <si>
    <t>12 place 30L</t>
  </si>
  <si>
    <t>36 place 10L</t>
  </si>
  <si>
    <t>Drag (lbs)</t>
  </si>
  <si>
    <t>Estimated Transient Load (pullout force)</t>
  </si>
  <si>
    <t xml:space="preserve">Estimated Maximum Load </t>
  </si>
  <si>
    <t>Nets:</t>
  </si>
  <si>
    <t>MOCNESS</t>
  </si>
  <si>
    <t>Tucker Trawl</t>
  </si>
  <si>
    <t>Ozecki Trawl</t>
  </si>
  <si>
    <t>IKMT</t>
  </si>
  <si>
    <t>Otter Trawl</t>
  </si>
  <si>
    <t>Other:</t>
  </si>
  <si>
    <t>ROV (Trident)</t>
  </si>
  <si>
    <t>Factor of Safety (ABL/Max Load)-calculated</t>
  </si>
  <si>
    <t>SeaSoar</t>
  </si>
  <si>
    <t>Seismic Gear?</t>
  </si>
  <si>
    <t>Actual Max Tension Seen (Date/Time)</t>
  </si>
  <si>
    <t>Actual Factor of Safety</t>
  </si>
  <si>
    <t>Proposed Operation on .25 Wire Rope</t>
  </si>
  <si>
    <t>Proposed Operation on 3/8" Wire Rope</t>
  </si>
  <si>
    <t>Max Wire Weight (seawater) 0.25 wire weight in seawater= 0.28543 lbs/m</t>
  </si>
  <si>
    <t>Elastic Load Limit = 13,000 lbs</t>
  </si>
  <si>
    <t>Max Wire Weight (seawater) 3/8” wire weight in seawater= .626 lbs/m</t>
  </si>
  <si>
    <t>Mass of max wire out (0.32808 lbs/m in air)</t>
  </si>
  <si>
    <t>Mass of max wire out (0.72 lbs/m in air)</t>
  </si>
  <si>
    <t>Deep CTD Cast</t>
  </si>
  <si>
    <t>Rough</t>
  </si>
  <si>
    <t>Moderate</t>
  </si>
  <si>
    <t>Calm</t>
  </si>
  <si>
    <t xml:space="preserve">Minimum FoS required= </t>
  </si>
  <si>
    <t>Safe Working Load=</t>
  </si>
  <si>
    <t>Miinimum Factor of Safety (current configuration, dictated by UNOLS Appendix A)</t>
  </si>
  <si>
    <t xml:space="preserve">Assigned Breaking Load (ABL)= </t>
  </si>
  <si>
    <t>Assigned Breaking Load (ABL)=</t>
  </si>
  <si>
    <t xml:space="preserve">Safe Working Load= </t>
  </si>
  <si>
    <t xml:space="preserve">Elastic Load Limit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</si>
</sst>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b/>
      <sz val="14"/>
      <name val="Arial"/>
    </font>
    <font>
      <b/>
      <sz val="13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1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3" fontId="3" fillId="0" borderId="0" xfId="0" applyNumberFormat="1" applyFont="1" applyAlignment="1"/>
    <xf numFmtId="0" fontId="5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30"/>
  <sheetViews>
    <sheetView topLeftCell="A2" zoomScale="200" workbookViewId="0"/>
  </sheetViews>
  <sheetFormatPr baseColWidth="10" defaultColWidth="17.33203125" defaultRowHeight="15" customHeight="1" x14ac:dyDescent="0.15"/>
  <cols>
    <col min="1" max="1" width="19.83203125" customWidth="1"/>
    <col min="2" max="2" width="12.1640625" customWidth="1"/>
    <col min="3" max="3" width="14.83203125" customWidth="1"/>
    <col min="4" max="4" width="10.5" customWidth="1"/>
    <col min="5" max="5" width="13" customWidth="1"/>
    <col min="6" max="7" width="12.1640625" customWidth="1"/>
  </cols>
  <sheetData>
    <row r="1" spans="1:7" ht="27.75" customHeight="1" x14ac:dyDescent="0.2">
      <c r="A1" s="1"/>
      <c r="B1" s="7"/>
      <c r="C1" s="21" t="s">
        <v>4</v>
      </c>
      <c r="D1" s="22"/>
      <c r="E1" s="22"/>
      <c r="F1" s="7"/>
      <c r="G1" s="7"/>
    </row>
    <row r="2" spans="1:7" ht="15.75" customHeight="1" x14ac:dyDescent="0.15">
      <c r="A2" s="1"/>
      <c r="B2" s="7"/>
      <c r="C2" s="11"/>
      <c r="D2" s="7"/>
      <c r="E2" s="7"/>
      <c r="F2" s="7"/>
      <c r="G2" s="7"/>
    </row>
    <row r="3" spans="1:7" ht="33.75" customHeight="1" x14ac:dyDescent="0.15">
      <c r="A3" s="5" t="s">
        <v>13</v>
      </c>
      <c r="B3" s="10" t="s">
        <v>14</v>
      </c>
      <c r="C3" s="13" t="s">
        <v>15</v>
      </c>
      <c r="D3" s="10" t="s">
        <v>22</v>
      </c>
      <c r="E3" s="10" t="s">
        <v>23</v>
      </c>
      <c r="F3" s="10" t="s">
        <v>24</v>
      </c>
      <c r="G3" s="10" t="s">
        <v>25</v>
      </c>
    </row>
    <row r="4" spans="1:7" ht="11.25" customHeight="1" x14ac:dyDescent="0.15">
      <c r="A4" s="8" t="s">
        <v>26</v>
      </c>
      <c r="B4" s="3"/>
      <c r="C4" s="3"/>
      <c r="D4" s="3"/>
      <c r="E4" s="3"/>
      <c r="F4" s="3"/>
      <c r="G4" s="3"/>
    </row>
    <row r="5" spans="1:7" ht="11.25" customHeight="1" x14ac:dyDescent="0.15">
      <c r="A5" s="8" t="s">
        <v>27</v>
      </c>
      <c r="B5" s="3"/>
      <c r="C5" s="3"/>
      <c r="D5" s="3"/>
      <c r="E5" s="3"/>
      <c r="F5" s="3"/>
      <c r="G5" s="3"/>
    </row>
    <row r="6" spans="1:7" ht="12" customHeight="1" x14ac:dyDescent="0.15">
      <c r="A6" s="3"/>
      <c r="B6" s="3"/>
      <c r="C6" s="3"/>
      <c r="D6" s="3"/>
      <c r="E6" s="3"/>
      <c r="F6" s="3"/>
      <c r="G6" s="3"/>
    </row>
    <row r="7" spans="1:7" ht="11.25" customHeight="1" x14ac:dyDescent="0.15">
      <c r="A7" s="8" t="s">
        <v>30</v>
      </c>
      <c r="B7" s="6">
        <v>1000</v>
      </c>
      <c r="C7" s="6">
        <v>75</v>
      </c>
      <c r="D7" s="6">
        <v>1300</v>
      </c>
      <c r="E7" s="6">
        <v>200</v>
      </c>
      <c r="F7" s="6">
        <v>100</v>
      </c>
      <c r="G7" s="6">
        <v>150</v>
      </c>
    </row>
    <row r="8" spans="1:7" ht="11.25" customHeight="1" x14ac:dyDescent="0.15">
      <c r="A8" s="8" t="s">
        <v>31</v>
      </c>
      <c r="B8" s="3"/>
      <c r="C8" s="3"/>
      <c r="D8" s="3"/>
      <c r="E8" s="3"/>
      <c r="F8" s="6"/>
      <c r="G8" s="6"/>
    </row>
    <row r="9" spans="1:7" ht="11.25" customHeight="1" x14ac:dyDescent="0.15">
      <c r="A9" s="8" t="s">
        <v>32</v>
      </c>
      <c r="B9" s="6">
        <v>900</v>
      </c>
      <c r="C9" s="6">
        <v>75</v>
      </c>
      <c r="D9" s="6">
        <v>1400</v>
      </c>
      <c r="E9" s="6">
        <v>200</v>
      </c>
      <c r="F9" s="6">
        <v>100</v>
      </c>
      <c r="G9" s="6">
        <v>100</v>
      </c>
    </row>
    <row r="10" spans="1:7" ht="11.25" customHeight="1" x14ac:dyDescent="0.15">
      <c r="A10" s="8" t="s">
        <v>33</v>
      </c>
      <c r="B10" s="3"/>
      <c r="C10" s="3"/>
      <c r="D10" s="3"/>
      <c r="E10" s="3"/>
      <c r="F10" s="3"/>
      <c r="G10" s="3"/>
    </row>
    <row r="11" spans="1:7" ht="11.25" customHeight="1" x14ac:dyDescent="0.15">
      <c r="A11" s="8" t="s">
        <v>34</v>
      </c>
      <c r="B11" s="3"/>
      <c r="C11" s="3"/>
      <c r="D11" s="3"/>
      <c r="E11" s="3"/>
      <c r="F11" s="3"/>
      <c r="G11" s="3"/>
    </row>
    <row r="12" spans="1:7" ht="11.25" customHeight="1" x14ac:dyDescent="0.15">
      <c r="A12" s="8" t="s">
        <v>35</v>
      </c>
      <c r="B12" s="3"/>
      <c r="C12" s="3"/>
      <c r="D12" s="3"/>
      <c r="E12" s="3"/>
      <c r="F12" s="3"/>
      <c r="G12" s="3"/>
    </row>
    <row r="13" spans="1:7" ht="12" customHeight="1" x14ac:dyDescent="0.15">
      <c r="A13" s="3"/>
      <c r="B13" s="3"/>
      <c r="C13" s="3"/>
      <c r="D13" s="3"/>
      <c r="E13" s="3"/>
      <c r="F13" s="3"/>
      <c r="G13" s="3"/>
    </row>
    <row r="14" spans="1:7" ht="11.25" customHeight="1" x14ac:dyDescent="0.15">
      <c r="A14" s="5" t="s">
        <v>36</v>
      </c>
      <c r="B14" s="3"/>
      <c r="C14" s="3"/>
      <c r="D14" s="3"/>
      <c r="E14" s="3"/>
      <c r="F14" s="3"/>
      <c r="G14" s="3"/>
    </row>
    <row r="15" spans="1:7" ht="11.25" customHeight="1" x14ac:dyDescent="0.15">
      <c r="A15" s="8" t="s">
        <v>37</v>
      </c>
      <c r="B15" s="6">
        <v>300</v>
      </c>
      <c r="C15" s="6">
        <v>0</v>
      </c>
      <c r="D15" s="6">
        <v>500</v>
      </c>
      <c r="E15" s="6">
        <v>270</v>
      </c>
      <c r="F15" s="6">
        <v>0</v>
      </c>
      <c r="G15" s="6">
        <v>100</v>
      </c>
    </row>
    <row r="16" spans="1:7" ht="11.25" customHeight="1" x14ac:dyDescent="0.15">
      <c r="A16" s="8" t="s">
        <v>39</v>
      </c>
      <c r="B16" s="6">
        <v>300</v>
      </c>
      <c r="C16" s="6">
        <v>0</v>
      </c>
      <c r="D16" s="6">
        <v>650</v>
      </c>
      <c r="E16" s="6">
        <v>540</v>
      </c>
      <c r="F16" s="6">
        <v>0</v>
      </c>
      <c r="G16" s="6">
        <v>125</v>
      </c>
    </row>
    <row r="17" spans="1:7" ht="11.25" customHeight="1" x14ac:dyDescent="0.15">
      <c r="A17" s="8" t="s">
        <v>40</v>
      </c>
      <c r="B17" s="3"/>
      <c r="C17" s="3"/>
      <c r="D17" s="3"/>
      <c r="E17" s="3"/>
      <c r="F17" s="3"/>
      <c r="G17" s="3"/>
    </row>
    <row r="18" spans="1:7" ht="11.25" customHeight="1" x14ac:dyDescent="0.15">
      <c r="A18" s="8" t="s">
        <v>41</v>
      </c>
      <c r="B18" s="3"/>
      <c r="C18" s="3"/>
      <c r="D18" s="3"/>
      <c r="E18" s="3"/>
      <c r="F18" s="3"/>
      <c r="G18" s="3"/>
    </row>
    <row r="19" spans="1:7" ht="12" customHeight="1" x14ac:dyDescent="0.15">
      <c r="A19" s="3"/>
      <c r="B19" s="3"/>
      <c r="C19" s="3"/>
      <c r="D19" s="3"/>
      <c r="E19" s="3"/>
      <c r="F19" s="3"/>
      <c r="G19" s="3"/>
    </row>
    <row r="20" spans="1:7" ht="11.25" customHeight="1" x14ac:dyDescent="0.15">
      <c r="A20" s="5" t="s">
        <v>45</v>
      </c>
      <c r="B20" s="3"/>
      <c r="C20" s="3"/>
      <c r="D20" s="3"/>
      <c r="E20" s="3"/>
      <c r="F20" s="3"/>
      <c r="G20" s="3"/>
    </row>
    <row r="21" spans="1:7" ht="11.25" customHeight="1" x14ac:dyDescent="0.15">
      <c r="A21" s="8" t="s">
        <v>46</v>
      </c>
      <c r="B21" s="3"/>
      <c r="C21" s="3"/>
      <c r="D21" s="3"/>
      <c r="E21" s="3"/>
      <c r="F21" s="3"/>
      <c r="G21" s="3"/>
    </row>
    <row r="22" spans="1:7" ht="11.25" customHeight="1" x14ac:dyDescent="0.15">
      <c r="A22" s="8" t="s">
        <v>47</v>
      </c>
      <c r="B22" s="3"/>
      <c r="C22" s="3"/>
      <c r="D22" s="3"/>
      <c r="E22" s="3"/>
      <c r="F22" s="3"/>
      <c r="G22" s="3"/>
    </row>
    <row r="23" spans="1:7" ht="11.25" customHeight="1" x14ac:dyDescent="0.15">
      <c r="A23" s="8" t="s">
        <v>48</v>
      </c>
      <c r="B23" s="3"/>
      <c r="C23" s="3"/>
      <c r="D23" s="3"/>
      <c r="E23" s="3"/>
      <c r="F23" s="3"/>
      <c r="G23" s="3"/>
    </row>
    <row r="24" spans="1:7" ht="11.25" customHeight="1" x14ac:dyDescent="0.15">
      <c r="A24" s="8" t="s">
        <v>49</v>
      </c>
      <c r="B24" s="3"/>
      <c r="C24" s="3"/>
      <c r="D24" s="3"/>
      <c r="E24" s="3"/>
      <c r="F24" s="3"/>
      <c r="G24" s="3"/>
    </row>
    <row r="25" spans="1:7" ht="11.25" customHeight="1" x14ac:dyDescent="0.15">
      <c r="A25" s="8" t="s">
        <v>50</v>
      </c>
      <c r="B25" s="3"/>
      <c r="C25" s="3"/>
      <c r="D25" s="3"/>
      <c r="E25" s="3"/>
      <c r="F25" s="3"/>
      <c r="G25" s="3"/>
    </row>
    <row r="26" spans="1:7" ht="12" customHeight="1" x14ac:dyDescent="0.15">
      <c r="A26" s="3"/>
      <c r="B26" s="3"/>
      <c r="C26" s="3"/>
      <c r="D26" s="3"/>
      <c r="E26" s="3"/>
      <c r="F26" s="3"/>
      <c r="G26" s="3"/>
    </row>
    <row r="27" spans="1:7" ht="11.25" customHeight="1" x14ac:dyDescent="0.15">
      <c r="A27" s="5" t="s">
        <v>51</v>
      </c>
      <c r="B27" s="3"/>
      <c r="C27" s="3"/>
      <c r="D27" s="3"/>
      <c r="E27" s="3"/>
      <c r="F27" s="3"/>
      <c r="G27" s="3"/>
    </row>
    <row r="28" spans="1:7" ht="11.25" customHeight="1" x14ac:dyDescent="0.15">
      <c r="A28" s="8" t="s">
        <v>52</v>
      </c>
      <c r="B28" s="3"/>
      <c r="C28" s="3"/>
      <c r="D28" s="3"/>
      <c r="E28" s="3"/>
      <c r="F28" s="3"/>
      <c r="G28" s="3"/>
    </row>
    <row r="29" spans="1:7" ht="11.25" customHeight="1" x14ac:dyDescent="0.15">
      <c r="A29" s="8" t="s">
        <v>54</v>
      </c>
      <c r="B29" s="3"/>
      <c r="C29" s="3"/>
      <c r="D29" s="3"/>
      <c r="E29" s="3"/>
      <c r="F29" s="3"/>
      <c r="G29" s="3"/>
    </row>
    <row r="30" spans="1:7" ht="11.25" customHeight="1" x14ac:dyDescent="0.15">
      <c r="A30" s="8" t="s">
        <v>55</v>
      </c>
      <c r="B30" s="3"/>
      <c r="C30" s="3"/>
      <c r="D30" s="3"/>
      <c r="E30" s="3"/>
      <c r="F30" s="3"/>
      <c r="G30" s="3"/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38"/>
  <sheetViews>
    <sheetView topLeftCell="A7" zoomScale="158" zoomScaleNormal="158" zoomScalePageLayoutView="158" workbookViewId="0">
      <selection activeCell="B18" sqref="B18"/>
    </sheetView>
  </sheetViews>
  <sheetFormatPr baseColWidth="10" defaultColWidth="17.33203125" defaultRowHeight="13" x14ac:dyDescent="0.15"/>
  <cols>
    <col min="1" max="1" width="45.5" style="19" customWidth="1"/>
    <col min="2" max="2" width="25" customWidth="1"/>
    <col min="3" max="3" width="12.1640625" customWidth="1"/>
    <col min="4" max="4" width="20" customWidth="1"/>
    <col min="5" max="12" width="12.1640625" customWidth="1"/>
  </cols>
  <sheetData>
    <row r="1" spans="1:12" ht="18" x14ac:dyDescent="0.2">
      <c r="A1" s="4" t="s">
        <v>1</v>
      </c>
      <c r="B1" s="3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8" x14ac:dyDescent="0.2">
      <c r="A2" s="4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15">
      <c r="A3" s="7" t="s">
        <v>8</v>
      </c>
      <c r="B3" s="3"/>
      <c r="C3" s="3"/>
      <c r="E3" s="3"/>
      <c r="F3" s="3"/>
      <c r="G3" s="3"/>
      <c r="H3" s="3"/>
      <c r="I3" s="3"/>
      <c r="J3" s="3"/>
      <c r="K3" s="3"/>
      <c r="L3" s="3"/>
    </row>
    <row r="4" spans="1:12" x14ac:dyDescent="0.15">
      <c r="A4" s="7" t="s">
        <v>9</v>
      </c>
      <c r="B4" s="3"/>
      <c r="C4" s="3"/>
      <c r="E4" s="3"/>
      <c r="F4" s="3"/>
      <c r="G4" s="3"/>
      <c r="H4" s="3"/>
      <c r="I4" s="3"/>
      <c r="J4" s="3"/>
      <c r="K4" s="3"/>
      <c r="L4" s="3"/>
    </row>
    <row r="5" spans="1:12" x14ac:dyDescent="0.15">
      <c r="A5" s="7" t="s">
        <v>10</v>
      </c>
      <c r="B5" s="3"/>
      <c r="C5" s="3"/>
      <c r="E5" s="3"/>
      <c r="F5" s="3"/>
      <c r="G5" s="3"/>
      <c r="H5" s="3"/>
      <c r="I5" s="3"/>
      <c r="J5" s="3"/>
      <c r="K5" s="3"/>
      <c r="L5" s="3"/>
    </row>
    <row r="6" spans="1:12" x14ac:dyDescent="0.15">
      <c r="A6" s="7" t="s">
        <v>11</v>
      </c>
      <c r="B6" s="3"/>
      <c r="C6" s="3"/>
      <c r="E6" s="3"/>
      <c r="F6" s="3"/>
      <c r="G6" s="3"/>
      <c r="H6" s="3"/>
      <c r="I6" s="3"/>
      <c r="J6" s="3"/>
      <c r="K6" s="3"/>
      <c r="L6" s="3"/>
    </row>
    <row r="7" spans="1:12" x14ac:dyDescent="0.15">
      <c r="A7" s="7"/>
      <c r="B7" s="3"/>
      <c r="C7" s="3"/>
      <c r="E7" s="3"/>
      <c r="F7" s="3"/>
      <c r="G7" s="3"/>
      <c r="H7" s="3"/>
      <c r="I7" s="3"/>
      <c r="J7" s="3"/>
      <c r="K7" s="3"/>
      <c r="L7" s="3"/>
    </row>
    <row r="8" spans="1:12" ht="16" x14ac:dyDescent="0.2">
      <c r="A8" s="16" t="s">
        <v>12</v>
      </c>
      <c r="E8" s="1"/>
      <c r="F8" s="1"/>
      <c r="G8" s="3"/>
      <c r="H8" s="3"/>
      <c r="I8" s="3"/>
      <c r="J8" s="3"/>
      <c r="K8" s="3"/>
      <c r="L8" s="3"/>
    </row>
    <row r="9" spans="1:12" x14ac:dyDescent="0.15">
      <c r="A9" s="7" t="s">
        <v>72</v>
      </c>
      <c r="B9" s="20">
        <v>33000</v>
      </c>
      <c r="C9" s="6"/>
      <c r="D9" s="6"/>
      <c r="E9" s="1"/>
      <c r="F9" s="7"/>
      <c r="G9" s="3"/>
      <c r="H9" s="3"/>
      <c r="I9" s="3"/>
      <c r="J9" s="3"/>
      <c r="K9" s="3"/>
      <c r="L9" s="3"/>
    </row>
    <row r="10" spans="1:12" x14ac:dyDescent="0.15">
      <c r="A10" s="7" t="s">
        <v>17</v>
      </c>
      <c r="B10" s="3"/>
      <c r="C10" s="6"/>
      <c r="D10" s="6"/>
      <c r="E10" s="1"/>
      <c r="F10" s="7"/>
      <c r="G10" s="3"/>
      <c r="H10" s="3"/>
      <c r="I10" s="3"/>
      <c r="J10" s="3"/>
      <c r="K10" s="3"/>
      <c r="L10" s="3"/>
    </row>
    <row r="11" spans="1:12" ht="26" x14ac:dyDescent="0.15">
      <c r="A11" s="7" t="s">
        <v>71</v>
      </c>
      <c r="B11" s="3">
        <v>1.5</v>
      </c>
      <c r="C11" s="6"/>
      <c r="D11" s="6"/>
      <c r="E11" s="3"/>
      <c r="F11" s="3"/>
      <c r="G11" s="3"/>
      <c r="H11" s="3"/>
      <c r="I11" s="3"/>
      <c r="J11" s="3"/>
      <c r="K11" s="3"/>
      <c r="L11" s="3"/>
    </row>
    <row r="12" spans="1:12" x14ac:dyDescent="0.15">
      <c r="A12" s="7" t="s">
        <v>70</v>
      </c>
      <c r="B12" s="3">
        <f>(B9/B11)</f>
        <v>22000</v>
      </c>
      <c r="C12" s="6"/>
      <c r="D12" s="6"/>
      <c r="E12" s="3"/>
      <c r="F12" s="3"/>
      <c r="G12" s="3"/>
      <c r="H12" s="3"/>
      <c r="I12" s="3"/>
      <c r="J12" s="3"/>
      <c r="K12" s="3"/>
      <c r="L12" s="3"/>
    </row>
    <row r="13" spans="1:12" x14ac:dyDescent="0.15">
      <c r="A13" s="10"/>
      <c r="B13" s="3" t="s">
        <v>66</v>
      </c>
      <c r="C13" s="3" t="s">
        <v>67</v>
      </c>
      <c r="D13" t="s">
        <v>68</v>
      </c>
      <c r="E13" s="3"/>
      <c r="F13" s="3"/>
      <c r="G13" s="3"/>
      <c r="H13" s="3"/>
      <c r="I13" s="3"/>
      <c r="J13" s="3"/>
      <c r="K13" s="3"/>
      <c r="L13" s="3"/>
    </row>
    <row r="14" spans="1:12" x14ac:dyDescent="0.15">
      <c r="A14" s="17" t="s">
        <v>2</v>
      </c>
      <c r="B14" s="8"/>
      <c r="C14" s="12"/>
      <c r="D14" s="12"/>
      <c r="E14" s="3"/>
      <c r="F14" s="3"/>
      <c r="G14" s="3"/>
      <c r="H14" s="3"/>
      <c r="I14" s="3"/>
      <c r="J14" s="3"/>
      <c r="K14" s="3"/>
      <c r="L14" s="3"/>
    </row>
    <row r="15" spans="1:12" x14ac:dyDescent="0.15">
      <c r="A15" s="10" t="s">
        <v>3</v>
      </c>
      <c r="B15" s="8"/>
      <c r="C15" s="12">
        <f>B15</f>
        <v>0</v>
      </c>
      <c r="D15" s="12">
        <f>B15</f>
        <v>0</v>
      </c>
      <c r="E15" s="3"/>
      <c r="F15" s="3"/>
      <c r="G15" s="3"/>
      <c r="H15" s="3"/>
      <c r="I15" s="3"/>
      <c r="J15" s="3"/>
      <c r="K15" s="3"/>
      <c r="L15" s="3"/>
    </row>
    <row r="16" spans="1:12" x14ac:dyDescent="0.15">
      <c r="A16" s="10" t="s">
        <v>5</v>
      </c>
      <c r="B16" s="8"/>
      <c r="C16" s="12"/>
      <c r="D16" s="12"/>
      <c r="E16" s="3"/>
      <c r="F16" s="3"/>
      <c r="G16" s="3"/>
      <c r="H16" s="3"/>
      <c r="I16" s="3"/>
      <c r="J16" s="3"/>
      <c r="K16" s="3"/>
      <c r="L16" s="3"/>
    </row>
    <row r="17" spans="1:12" x14ac:dyDescent="0.15">
      <c r="A17" s="10" t="s">
        <v>6</v>
      </c>
      <c r="B17" s="8"/>
      <c r="C17" s="12">
        <f>B17</f>
        <v>0</v>
      </c>
      <c r="D17" s="12">
        <f>B17</f>
        <v>0</v>
      </c>
      <c r="E17" s="3"/>
      <c r="F17" s="3"/>
      <c r="G17" s="3"/>
      <c r="H17" s="3"/>
      <c r="I17" s="3"/>
      <c r="J17" s="3"/>
      <c r="K17" s="3"/>
      <c r="L17" s="3"/>
    </row>
    <row r="18" spans="1:12" ht="26" x14ac:dyDescent="0.15">
      <c r="A18" s="10" t="s">
        <v>21</v>
      </c>
      <c r="B18" s="8"/>
      <c r="C18" s="12">
        <f>(C17*1.404)</f>
        <v>0</v>
      </c>
      <c r="D18" s="12">
        <f>(D17*1.404)</f>
        <v>0</v>
      </c>
      <c r="E18" s="3"/>
      <c r="F18" s="3"/>
      <c r="G18" s="3"/>
      <c r="H18" s="3"/>
      <c r="I18" s="3"/>
      <c r="J18" s="3"/>
      <c r="K18" s="3"/>
      <c r="L18" s="3"/>
    </row>
    <row r="19" spans="1:12" x14ac:dyDescent="0.15">
      <c r="A19" s="17" t="s">
        <v>16</v>
      </c>
      <c r="B19" s="8">
        <f>(B18+B16+B15)</f>
        <v>0</v>
      </c>
      <c r="C19" s="12">
        <f>(C18+C16+C15)</f>
        <v>0</v>
      </c>
      <c r="D19" s="12">
        <f>(D18+D16+D15)</f>
        <v>0</v>
      </c>
      <c r="E19" s="3"/>
      <c r="F19" s="3"/>
      <c r="G19" s="3"/>
      <c r="H19" s="3"/>
      <c r="I19" s="3"/>
      <c r="J19" s="3"/>
      <c r="K19" s="3"/>
      <c r="L19" s="3"/>
    </row>
    <row r="20" spans="1:12" x14ac:dyDescent="0.15">
      <c r="A20" s="10"/>
      <c r="B20" s="8"/>
      <c r="C20" s="12"/>
      <c r="D20" s="12"/>
      <c r="E20" s="3"/>
      <c r="F20" s="3"/>
      <c r="G20" s="3"/>
      <c r="H20" s="3"/>
      <c r="I20" s="3"/>
      <c r="J20" s="3"/>
      <c r="K20" s="3"/>
      <c r="L20" s="3"/>
    </row>
    <row r="21" spans="1:12" x14ac:dyDescent="0.15">
      <c r="A21" s="17" t="s">
        <v>18</v>
      </c>
      <c r="B21" s="8"/>
      <c r="C21" s="12"/>
      <c r="D21" s="12"/>
      <c r="E21" s="1"/>
      <c r="F21" s="3"/>
      <c r="G21" s="3"/>
      <c r="H21" s="3"/>
      <c r="I21" s="3"/>
      <c r="J21" s="3"/>
      <c r="K21" s="3"/>
      <c r="L21" s="3"/>
    </row>
    <row r="22" spans="1:12" x14ac:dyDescent="0.15">
      <c r="A22" s="10" t="s">
        <v>19</v>
      </c>
      <c r="B22" s="8"/>
      <c r="C22" s="12"/>
      <c r="D22" s="12"/>
      <c r="E22" s="3"/>
      <c r="F22" s="3"/>
      <c r="G22" s="3"/>
      <c r="H22" s="3"/>
      <c r="I22" s="3"/>
      <c r="J22" s="3"/>
      <c r="K22" s="3"/>
      <c r="L22" s="3"/>
    </row>
    <row r="23" spans="1:12" x14ac:dyDescent="0.15">
      <c r="A23" s="10" t="s">
        <v>38</v>
      </c>
      <c r="B23" s="8">
        <f>(B17*1.614)</f>
        <v>0</v>
      </c>
      <c r="C23" s="12">
        <f>(C17*1.614)</f>
        <v>0</v>
      </c>
      <c r="D23" s="12">
        <f>(D17*1.614)</f>
        <v>0</v>
      </c>
      <c r="E23" s="3"/>
      <c r="F23" s="3"/>
      <c r="G23" s="3"/>
      <c r="H23" s="3"/>
      <c r="I23" s="3"/>
      <c r="J23" s="3"/>
      <c r="K23" s="3"/>
      <c r="L23" s="3"/>
    </row>
    <row r="24" spans="1:12" x14ac:dyDescent="0.15">
      <c r="A24" s="10" t="s">
        <v>28</v>
      </c>
      <c r="B24" s="8"/>
      <c r="C24" s="12"/>
      <c r="D24" s="12"/>
      <c r="E24" s="3"/>
      <c r="F24" s="3"/>
      <c r="G24" s="3"/>
      <c r="H24" s="3"/>
      <c r="I24" s="3"/>
      <c r="J24" s="3"/>
      <c r="K24" s="3"/>
      <c r="L24" s="3"/>
    </row>
    <row r="25" spans="1:12" x14ac:dyDescent="0.15">
      <c r="A25" s="17" t="s">
        <v>29</v>
      </c>
      <c r="B25" s="8">
        <f>(B22+B23+B24)*0.75</f>
        <v>0</v>
      </c>
      <c r="C25" s="12">
        <f>(C22+C23+C24)*0.5</f>
        <v>0</v>
      </c>
      <c r="D25" s="12">
        <f>(D22+D23+D24)*0.25</f>
        <v>0</v>
      </c>
      <c r="E25" s="3"/>
      <c r="F25" s="3"/>
      <c r="G25" s="3"/>
      <c r="H25" s="3"/>
      <c r="I25" s="3"/>
      <c r="J25" s="3"/>
      <c r="K25" s="3"/>
      <c r="L25" s="3"/>
    </row>
    <row r="26" spans="1:12" x14ac:dyDescent="0.15">
      <c r="A26" s="10" t="s">
        <v>42</v>
      </c>
      <c r="B26" s="8"/>
      <c r="C26" s="12"/>
      <c r="D26" s="12"/>
      <c r="E26" s="3"/>
      <c r="F26" s="3"/>
      <c r="G26" s="3"/>
      <c r="H26" s="3"/>
      <c r="I26" s="3"/>
      <c r="J26" s="3"/>
      <c r="K26" s="3"/>
      <c r="L26" s="3"/>
    </row>
    <row r="27" spans="1:12" x14ac:dyDescent="0.15">
      <c r="A27" s="10" t="s">
        <v>43</v>
      </c>
      <c r="B27" s="8"/>
      <c r="C27" s="12"/>
      <c r="D27" s="12"/>
      <c r="E27" s="1"/>
      <c r="F27" s="3"/>
      <c r="G27" s="3"/>
      <c r="H27" s="3"/>
      <c r="I27" s="3"/>
      <c r="J27" s="3"/>
      <c r="K27" s="3"/>
      <c r="L27" s="3"/>
    </row>
    <row r="28" spans="1:12" x14ac:dyDescent="0.15">
      <c r="A28" s="10"/>
      <c r="B28" s="8"/>
      <c r="C28" s="12"/>
      <c r="D28" s="12"/>
      <c r="E28" s="3"/>
      <c r="F28" s="3"/>
      <c r="G28" s="3"/>
      <c r="H28" s="3"/>
      <c r="I28" s="3"/>
      <c r="J28" s="3"/>
      <c r="K28" s="3"/>
      <c r="L28" s="3"/>
    </row>
    <row r="29" spans="1:12" ht="16" x14ac:dyDescent="0.2">
      <c r="A29" s="17" t="s">
        <v>44</v>
      </c>
      <c r="B29" s="2">
        <f>(B19+B25+B26+B27)</f>
        <v>0</v>
      </c>
      <c r="C29" s="15">
        <f>(C19+C25+C26+C27)</f>
        <v>0</v>
      </c>
      <c r="D29" s="15">
        <f>(D19+D25+D26+D27)</f>
        <v>0</v>
      </c>
      <c r="E29" s="3"/>
      <c r="F29" s="3"/>
      <c r="G29" s="3"/>
      <c r="H29" s="3"/>
      <c r="I29" s="3"/>
      <c r="J29" s="3"/>
      <c r="K29" s="3"/>
      <c r="L29" s="3"/>
    </row>
    <row r="30" spans="1:12" ht="16" x14ac:dyDescent="0.2">
      <c r="A30" s="17" t="s">
        <v>53</v>
      </c>
      <c r="B30" s="2" t="e">
        <f>(32500/B29)</f>
        <v>#DIV/0!</v>
      </c>
      <c r="C30" s="15" t="e">
        <f>(32500/C29)</f>
        <v>#DIV/0!</v>
      </c>
      <c r="D30" s="15" t="e">
        <f>(32500/D29)</f>
        <v>#DIV/0!</v>
      </c>
      <c r="E30" s="3"/>
      <c r="F30" s="3"/>
      <c r="G30" s="3"/>
      <c r="H30" s="3"/>
      <c r="I30" s="3"/>
      <c r="J30" s="3"/>
      <c r="K30" s="3"/>
      <c r="L30" s="3"/>
    </row>
    <row r="31" spans="1:12" ht="16" x14ac:dyDescent="0.2">
      <c r="A31" s="17" t="s">
        <v>56</v>
      </c>
      <c r="B31" s="2"/>
      <c r="C31" s="15"/>
      <c r="D31" s="15"/>
      <c r="E31" s="3"/>
      <c r="F31" s="3"/>
      <c r="G31" s="3"/>
      <c r="H31" s="3"/>
      <c r="I31" s="3"/>
      <c r="J31" s="3"/>
      <c r="K31" s="3"/>
      <c r="L31" s="3"/>
    </row>
    <row r="32" spans="1:12" ht="16" x14ac:dyDescent="0.2">
      <c r="A32" s="17" t="s">
        <v>57</v>
      </c>
      <c r="B32" s="2" t="e">
        <f>(32500/B31)</f>
        <v>#DIV/0!</v>
      </c>
      <c r="C32" s="15" t="e">
        <f>(32500/C31)</f>
        <v>#DIV/0!</v>
      </c>
      <c r="D32" s="15" t="e">
        <f>(32500/D31)</f>
        <v>#DIV/0!</v>
      </c>
      <c r="E32" s="3"/>
      <c r="F32" s="3"/>
      <c r="G32" s="3"/>
      <c r="H32" s="3"/>
      <c r="I32" s="3"/>
      <c r="J32" s="3"/>
      <c r="K32" s="3"/>
      <c r="L32" s="3"/>
    </row>
    <row r="33" spans="1:12" x14ac:dyDescent="0.15">
      <c r="A33" s="18"/>
      <c r="B33" s="3"/>
      <c r="C33" s="3"/>
      <c r="E33" s="3"/>
      <c r="F33" s="3"/>
      <c r="G33" s="3"/>
      <c r="H33" s="3"/>
      <c r="I33" s="3"/>
      <c r="J33" s="3"/>
      <c r="K33" s="3"/>
      <c r="L33" s="3"/>
    </row>
    <row r="34" spans="1:12" x14ac:dyDescent="0.15">
      <c r="A34" s="18"/>
      <c r="B34" s="3"/>
      <c r="C34" s="3"/>
      <c r="E34" s="3"/>
      <c r="F34" s="3"/>
      <c r="G34" s="3"/>
      <c r="H34" s="3"/>
      <c r="I34" s="3"/>
      <c r="J34" s="3"/>
      <c r="K34" s="3"/>
      <c r="L34" s="3"/>
    </row>
    <row r="35" spans="1:12" x14ac:dyDescent="0.15">
      <c r="A35" s="18"/>
      <c r="B35" s="3"/>
      <c r="C35" s="3"/>
      <c r="E35" s="3"/>
      <c r="F35" s="3"/>
      <c r="G35" s="3"/>
      <c r="H35" s="3"/>
      <c r="I35" s="3"/>
      <c r="J35" s="3"/>
      <c r="K35" s="3"/>
      <c r="L35" s="3"/>
    </row>
    <row r="36" spans="1:12" x14ac:dyDescent="0.15">
      <c r="A36" s="7"/>
      <c r="B36" s="3"/>
      <c r="C36" s="3"/>
      <c r="E36" s="3"/>
      <c r="F36" s="3"/>
      <c r="G36" s="3"/>
      <c r="H36" s="3"/>
      <c r="I36" s="3"/>
      <c r="J36" s="3"/>
      <c r="K36" s="3"/>
      <c r="L36" s="3"/>
    </row>
    <row r="37" spans="1:12" x14ac:dyDescent="0.15">
      <c r="A37" s="7"/>
      <c r="B37" s="3"/>
      <c r="C37" s="3"/>
      <c r="E37" s="1"/>
      <c r="F37" s="3"/>
      <c r="G37" s="3"/>
      <c r="H37" s="3"/>
      <c r="I37" s="3"/>
      <c r="J37" s="3"/>
      <c r="K37" s="3"/>
      <c r="L37" s="3"/>
    </row>
    <row r="38" spans="1:12" x14ac:dyDescent="0.15">
      <c r="A38" s="7"/>
      <c r="B38" s="3"/>
      <c r="C38" s="3"/>
      <c r="E38" s="3"/>
      <c r="F38" s="3"/>
      <c r="G38" s="3"/>
      <c r="H38" s="3"/>
      <c r="I38" s="3"/>
      <c r="J38" s="3"/>
      <c r="K38" s="3"/>
      <c r="L3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25"/>
  <sheetViews>
    <sheetView zoomScale="190" zoomScaleNormal="190" zoomScalePageLayoutView="190" workbookViewId="0">
      <selection activeCell="B17" sqref="B17"/>
    </sheetView>
  </sheetViews>
  <sheetFormatPr baseColWidth="10" defaultColWidth="17.33203125" defaultRowHeight="15" customHeight="1" x14ac:dyDescent="0.15"/>
  <cols>
    <col min="1" max="1" width="43.5" customWidth="1"/>
    <col min="2" max="2" width="14" customWidth="1"/>
    <col min="3" max="6" width="12.33203125" customWidth="1"/>
  </cols>
  <sheetData>
    <row r="1" spans="1:4" ht="16" x14ac:dyDescent="0.2">
      <c r="A1" s="2" t="s">
        <v>0</v>
      </c>
      <c r="B1" s="3" t="s">
        <v>65</v>
      </c>
    </row>
    <row r="2" spans="1:4" ht="13.5" customHeight="1" x14ac:dyDescent="0.15">
      <c r="A2" s="3"/>
      <c r="B2" s="3"/>
    </row>
    <row r="3" spans="1:4" ht="12.75" customHeight="1" x14ac:dyDescent="0.15">
      <c r="A3" s="3" t="s">
        <v>73</v>
      </c>
      <c r="B3" s="20">
        <v>10000</v>
      </c>
    </row>
    <row r="4" spans="1:4" ht="12.75" customHeight="1" x14ac:dyDescent="0.15">
      <c r="A4" s="3" t="s">
        <v>69</v>
      </c>
      <c r="B4" s="3">
        <v>5</v>
      </c>
    </row>
    <row r="5" spans="1:4" ht="12.75" customHeight="1" x14ac:dyDescent="0.15">
      <c r="A5" s="3" t="s">
        <v>74</v>
      </c>
      <c r="B5" s="20">
        <f>(B3/B4)</f>
        <v>2000</v>
      </c>
    </row>
    <row r="6" spans="1:4" ht="13.5" customHeight="1" x14ac:dyDescent="0.15">
      <c r="A6" s="3"/>
      <c r="B6" s="3" t="s">
        <v>66</v>
      </c>
      <c r="C6" t="s">
        <v>67</v>
      </c>
      <c r="D6" t="s">
        <v>68</v>
      </c>
    </row>
    <row r="7" spans="1:4" ht="12.75" customHeight="1" x14ac:dyDescent="0.15">
      <c r="A7" s="5" t="s">
        <v>2</v>
      </c>
      <c r="B7" s="6"/>
      <c r="C7" s="6"/>
      <c r="D7" s="6"/>
    </row>
    <row r="8" spans="1:4" ht="12.75" customHeight="1" x14ac:dyDescent="0.15">
      <c r="A8" s="8" t="s">
        <v>3</v>
      </c>
      <c r="B8" s="6"/>
      <c r="C8" s="6"/>
      <c r="D8" s="6"/>
    </row>
    <row r="9" spans="1:4" ht="12.75" customHeight="1" x14ac:dyDescent="0.15">
      <c r="A9" s="8" t="s">
        <v>5</v>
      </c>
      <c r="B9" s="6">
        <v>0</v>
      </c>
      <c r="C9" s="6">
        <v>0</v>
      </c>
      <c r="D9" s="6">
        <v>0</v>
      </c>
    </row>
    <row r="10" spans="1:4" ht="12.75" customHeight="1" x14ac:dyDescent="0.15">
      <c r="A10" s="8" t="s">
        <v>6</v>
      </c>
      <c r="B10" s="6"/>
      <c r="C10" s="6"/>
      <c r="D10" s="6"/>
    </row>
    <row r="11" spans="1:4" ht="87" customHeight="1" x14ac:dyDescent="0.15">
      <c r="A11" s="10" t="s">
        <v>7</v>
      </c>
      <c r="B11" s="8">
        <f>('0.322 Cable'!B10*0.474)</f>
        <v>0</v>
      </c>
      <c r="C11" s="12">
        <f>('0.322 Cable'!C10*0.474)</f>
        <v>0</v>
      </c>
      <c r="D11" s="12">
        <f>('0.322 Cable'!D10*0.474)</f>
        <v>0</v>
      </c>
    </row>
    <row r="12" spans="1:4" ht="12.75" customHeight="1" x14ac:dyDescent="0.15">
      <c r="A12" s="5" t="s">
        <v>16</v>
      </c>
      <c r="B12" s="12">
        <f>SUM(B8:B9,B11)</f>
        <v>0</v>
      </c>
      <c r="C12" s="12">
        <f>SUM(C8:C9,C11)</f>
        <v>0</v>
      </c>
      <c r="D12" s="12">
        <f>SUM(D8:D9,D11)</f>
        <v>0</v>
      </c>
    </row>
    <row r="13" spans="1:4" ht="13.5" customHeight="1" x14ac:dyDescent="0.15">
      <c r="A13" s="3"/>
      <c r="B13" s="3"/>
      <c r="C13" s="6"/>
      <c r="D13" s="6"/>
    </row>
    <row r="14" spans="1:4" ht="12.75" customHeight="1" x14ac:dyDescent="0.15">
      <c r="A14" s="5" t="s">
        <v>18</v>
      </c>
      <c r="B14" s="3"/>
      <c r="C14" s="6"/>
      <c r="D14" s="6"/>
    </row>
    <row r="15" spans="1:4" ht="12.75" customHeight="1" x14ac:dyDescent="0.15">
      <c r="A15" s="8" t="s">
        <v>19</v>
      </c>
      <c r="B15" s="6"/>
      <c r="C15" s="6">
        <v>800</v>
      </c>
      <c r="D15" s="6">
        <v>800</v>
      </c>
    </row>
    <row r="16" spans="1:4" ht="12.75" customHeight="1" x14ac:dyDescent="0.15">
      <c r="A16" s="8" t="s">
        <v>20</v>
      </c>
      <c r="B16" s="8">
        <f>('0.322 Cable'!B10*0.573)</f>
        <v>0</v>
      </c>
      <c r="C16" s="12">
        <f>('0.322 Cable'!C10*0.573)</f>
        <v>0</v>
      </c>
      <c r="D16" s="12">
        <f>('0.322 Cable'!D10*0.573)</f>
        <v>0</v>
      </c>
    </row>
    <row r="17" spans="1:4" ht="12.75" customHeight="1" x14ac:dyDescent="0.15">
      <c r="A17" s="8" t="s">
        <v>28</v>
      </c>
      <c r="B17" s="6">
        <v>542</v>
      </c>
      <c r="C17" s="6">
        <v>542</v>
      </c>
      <c r="D17" s="6">
        <v>542</v>
      </c>
    </row>
    <row r="18" spans="1:4" ht="12.75" customHeight="1" x14ac:dyDescent="0.15">
      <c r="A18" s="14" t="s">
        <v>29</v>
      </c>
      <c r="B18" s="8">
        <f>('0.322 Cable'!B15+'0.322 Cable'!B16+'0.322 Cable'!B17)*0.75</f>
        <v>406.5</v>
      </c>
      <c r="C18" s="12">
        <f>('0.322 Cable'!C15+'0.322 Cable'!C16+'0.322 Cable'!C17)*0.5</f>
        <v>671</v>
      </c>
      <c r="D18" s="12">
        <f>('0.322 Cable'!D15+'0.322 Cable'!D16+'0.322 Cable'!D17)*0.25</f>
        <v>335.5</v>
      </c>
    </row>
    <row r="19" spans="1:4" ht="12.75" customHeight="1" x14ac:dyDescent="0.15">
      <c r="A19" s="8" t="s">
        <v>42</v>
      </c>
      <c r="B19" s="3"/>
      <c r="C19" s="6"/>
      <c r="D19" s="6"/>
    </row>
    <row r="20" spans="1:4" ht="12.75" customHeight="1" x14ac:dyDescent="0.15">
      <c r="A20" s="8" t="s">
        <v>43</v>
      </c>
      <c r="B20" s="3"/>
      <c r="C20" s="6"/>
      <c r="D20" s="6"/>
    </row>
    <row r="21" spans="1:4" ht="13.5" customHeight="1" x14ac:dyDescent="0.15">
      <c r="A21" s="3"/>
      <c r="B21" s="3"/>
      <c r="C21" s="6"/>
      <c r="D21" s="6"/>
    </row>
    <row r="22" spans="1:4" ht="13.5" customHeight="1" x14ac:dyDescent="0.2">
      <c r="A22" s="5" t="s">
        <v>44</v>
      </c>
      <c r="B22" s="2">
        <f>('0.322 Cable'!B12+'0.322 Cable'!B18+'0.322 Cable'!B19+'0.322 Cable'!B20)</f>
        <v>406.5</v>
      </c>
      <c r="C22" s="15">
        <f>('0.322 Cable'!C12+'0.322 Cable'!C18+'0.322 Cable'!C19+'0.322 Cable'!C20)</f>
        <v>671</v>
      </c>
      <c r="D22" s="15">
        <f>('0.322 Cable'!D12+'0.322 Cable'!D18+'0.322 Cable'!D19+'0.322 Cable'!D20)</f>
        <v>335.5</v>
      </c>
    </row>
    <row r="23" spans="1:4" ht="13.5" customHeight="1" x14ac:dyDescent="0.2">
      <c r="A23" s="5" t="s">
        <v>53</v>
      </c>
      <c r="B23" s="2">
        <f>(10000/'0.322 Cable'!B22)</f>
        <v>24.600246002460025</v>
      </c>
      <c r="C23" s="15">
        <f>(10000/'0.322 Cable'!C22)</f>
        <v>14.903129657228018</v>
      </c>
      <c r="D23" s="15">
        <f>(10000/'0.322 Cable'!D22)</f>
        <v>29.806259314456035</v>
      </c>
    </row>
    <row r="24" spans="1:4" ht="13.5" customHeight="1" x14ac:dyDescent="0.2">
      <c r="A24" s="5" t="s">
        <v>56</v>
      </c>
      <c r="B24" s="2"/>
      <c r="C24" s="15"/>
      <c r="D24" s="15"/>
    </row>
    <row r="25" spans="1:4" ht="13.5" customHeight="1" x14ac:dyDescent="0.2">
      <c r="A25" s="5" t="s">
        <v>57</v>
      </c>
      <c r="B25" s="2" t="e">
        <f>(10000/'0.322 Cable'!B24)</f>
        <v>#DIV/0!</v>
      </c>
      <c r="C25" s="15" t="e">
        <f>(10000/'0.322 Cable'!C24)</f>
        <v>#DIV/0!</v>
      </c>
      <c r="D25" s="15" t="e">
        <f>(10000/'0.322 Cable'!D24)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26"/>
  <sheetViews>
    <sheetView tabSelected="1" zoomScale="179" workbookViewId="0">
      <selection activeCell="C4" sqref="C4"/>
    </sheetView>
  </sheetViews>
  <sheetFormatPr baseColWidth="10" defaultColWidth="17.33203125" defaultRowHeight="15" customHeight="1" x14ac:dyDescent="0.15"/>
  <cols>
    <col min="1" max="1" width="42.5" customWidth="1"/>
    <col min="2" max="2" width="12.1640625" customWidth="1"/>
    <col min="3" max="6" width="12.33203125" customWidth="1"/>
  </cols>
  <sheetData>
    <row r="1" spans="1:2" ht="13.5" customHeight="1" x14ac:dyDescent="0.2">
      <c r="A1" s="2" t="s">
        <v>58</v>
      </c>
      <c r="B1" s="3"/>
    </row>
    <row r="2" spans="1:2" ht="13.5" customHeight="1" x14ac:dyDescent="0.15">
      <c r="A2" s="3"/>
      <c r="B2" s="3"/>
    </row>
    <row r="3" spans="1:2" ht="12.75" customHeight="1" x14ac:dyDescent="0.15">
      <c r="A3" s="3" t="s">
        <v>72</v>
      </c>
      <c r="B3" s="20">
        <v>6750</v>
      </c>
    </row>
    <row r="4" spans="1:2" ht="12.75" customHeight="1" x14ac:dyDescent="0.15">
      <c r="A4" s="3" t="s">
        <v>75</v>
      </c>
      <c r="B4" s="20">
        <v>5036</v>
      </c>
    </row>
    <row r="5" spans="1:2" ht="12.75" customHeight="1" x14ac:dyDescent="0.15">
      <c r="A5" s="3" t="s">
        <v>69</v>
      </c>
      <c r="B5" s="3">
        <v>2.5</v>
      </c>
    </row>
    <row r="6" spans="1:2" ht="12.75" customHeight="1" x14ac:dyDescent="0.15">
      <c r="A6" s="3" t="s">
        <v>74</v>
      </c>
      <c r="B6" s="3">
        <f>(B3/B5)</f>
        <v>2700</v>
      </c>
    </row>
    <row r="7" spans="1:2" ht="13.5" customHeight="1" x14ac:dyDescent="0.15">
      <c r="A7" s="3"/>
      <c r="B7" s="3"/>
    </row>
    <row r="8" spans="1:2" ht="12.75" customHeight="1" x14ac:dyDescent="0.15">
      <c r="A8" s="5" t="s">
        <v>2</v>
      </c>
      <c r="B8" s="3"/>
    </row>
    <row r="9" spans="1:2" ht="12.75" customHeight="1" x14ac:dyDescent="0.15">
      <c r="A9" s="8" t="s">
        <v>3</v>
      </c>
      <c r="B9" s="3"/>
    </row>
    <row r="10" spans="1:2" ht="12.75" customHeight="1" x14ac:dyDescent="0.15">
      <c r="A10" s="8" t="s">
        <v>5</v>
      </c>
      <c r="B10" s="3"/>
    </row>
    <row r="11" spans="1:2" ht="12.75" customHeight="1" x14ac:dyDescent="0.15">
      <c r="A11" s="8" t="s">
        <v>6</v>
      </c>
      <c r="B11" s="3"/>
    </row>
    <row r="12" spans="1:2" ht="97.5" customHeight="1" x14ac:dyDescent="0.15">
      <c r="A12" s="10" t="s">
        <v>60</v>
      </c>
      <c r="B12" s="8">
        <f>('0.25" Wire Rope'!B11*0.28543)</f>
        <v>0</v>
      </c>
    </row>
    <row r="13" spans="1:2" ht="12.75" customHeight="1" x14ac:dyDescent="0.15">
      <c r="A13" s="5" t="s">
        <v>16</v>
      </c>
      <c r="B13" s="8">
        <f>('0.25" Wire Rope'!B12+'0.25" Wire Rope'!B10+'0.25" Wire Rope'!B9)</f>
        <v>0</v>
      </c>
    </row>
    <row r="14" spans="1:2" ht="13.5" customHeight="1" x14ac:dyDescent="0.15">
      <c r="A14" s="3"/>
      <c r="B14" s="3"/>
    </row>
    <row r="15" spans="1:2" ht="12.75" customHeight="1" x14ac:dyDescent="0.15">
      <c r="A15" s="5" t="s">
        <v>18</v>
      </c>
      <c r="B15" s="3"/>
    </row>
    <row r="16" spans="1:2" ht="12.75" customHeight="1" x14ac:dyDescent="0.15">
      <c r="A16" s="8" t="s">
        <v>19</v>
      </c>
      <c r="B16" s="3"/>
    </row>
    <row r="17" spans="1:2" ht="12.75" customHeight="1" x14ac:dyDescent="0.15">
      <c r="A17" s="8" t="s">
        <v>63</v>
      </c>
      <c r="B17" s="8">
        <f>('0.25" Wire Rope'!B11*0.32808)</f>
        <v>0</v>
      </c>
    </row>
    <row r="18" spans="1:2" ht="12.75" customHeight="1" x14ac:dyDescent="0.15">
      <c r="A18" s="8" t="s">
        <v>28</v>
      </c>
      <c r="B18" s="3"/>
    </row>
    <row r="19" spans="1:2" ht="12.75" customHeight="1" x14ac:dyDescent="0.15">
      <c r="A19" s="5" t="s">
        <v>29</v>
      </c>
      <c r="B19" s="8">
        <f>('0.25" Wire Rope'!B16+'0.25" Wire Rope'!B17+'0.25" Wire Rope'!B18)*0.75</f>
        <v>0</v>
      </c>
    </row>
    <row r="20" spans="1:2" ht="12.75" customHeight="1" x14ac:dyDescent="0.15">
      <c r="A20" s="8" t="s">
        <v>42</v>
      </c>
      <c r="B20" s="3"/>
    </row>
    <row r="21" spans="1:2" ht="12.75" customHeight="1" x14ac:dyDescent="0.15">
      <c r="A21" s="8" t="s">
        <v>43</v>
      </c>
      <c r="B21" s="3"/>
    </row>
    <row r="22" spans="1:2" ht="13.5" customHeight="1" x14ac:dyDescent="0.15">
      <c r="A22" s="3"/>
      <c r="B22" s="3"/>
    </row>
    <row r="23" spans="1:2" ht="13.5" customHeight="1" x14ac:dyDescent="0.2">
      <c r="A23" s="5" t="s">
        <v>44</v>
      </c>
      <c r="B23" s="2">
        <f>('0.25" Wire Rope'!B13+'0.25" Wire Rope'!B19+'0.25" Wire Rope'!B20+'0.25" Wire Rope'!B21)</f>
        <v>0</v>
      </c>
    </row>
    <row r="24" spans="1:2" ht="13.5" customHeight="1" x14ac:dyDescent="0.2">
      <c r="A24" s="5" t="s">
        <v>53</v>
      </c>
      <c r="B24" s="2" t="e">
        <f>(6750/'0.25" Wire Rope'!B23)</f>
        <v>#DIV/0!</v>
      </c>
    </row>
    <row r="25" spans="1:2" ht="13.5" customHeight="1" x14ac:dyDescent="0.2">
      <c r="A25" s="5" t="s">
        <v>56</v>
      </c>
      <c r="B25" s="2"/>
    </row>
    <row r="26" spans="1:2" ht="13.5" customHeight="1" x14ac:dyDescent="0.2">
      <c r="A26" s="5" t="s">
        <v>57</v>
      </c>
      <c r="B26" s="2" t="e">
        <f>(10000/'0.25" Wire Rope'!B25)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26"/>
  <sheetViews>
    <sheetView zoomScale="189" workbookViewId="0">
      <selection activeCell="B11" sqref="B11"/>
    </sheetView>
  </sheetViews>
  <sheetFormatPr baseColWidth="10" defaultColWidth="17.33203125" defaultRowHeight="15" customHeight="1" x14ac:dyDescent="0.15"/>
  <cols>
    <col min="1" max="1" width="42.5" customWidth="1"/>
    <col min="2" max="2" width="12.1640625" customWidth="1"/>
    <col min="3" max="6" width="12.33203125" customWidth="1"/>
  </cols>
  <sheetData>
    <row r="1" spans="1:2" ht="13.5" customHeight="1" x14ac:dyDescent="0.2">
      <c r="A1" s="15" t="s">
        <v>59</v>
      </c>
      <c r="B1" s="3"/>
    </row>
    <row r="2" spans="1:2" ht="13.5" customHeight="1" x14ac:dyDescent="0.15">
      <c r="A2" s="3"/>
      <c r="B2" s="3"/>
    </row>
    <row r="3" spans="1:2" ht="12.75" customHeight="1" x14ac:dyDescent="0.15">
      <c r="A3" s="3" t="s">
        <v>72</v>
      </c>
      <c r="B3" s="3">
        <v>13900</v>
      </c>
    </row>
    <row r="4" spans="1:2" ht="12.75" customHeight="1" x14ac:dyDescent="0.15">
      <c r="A4" s="3" t="s">
        <v>61</v>
      </c>
      <c r="B4" s="3"/>
    </row>
    <row r="5" spans="1:2" ht="12.75" customHeight="1" x14ac:dyDescent="0.15">
      <c r="A5" s="3" t="s">
        <v>69</v>
      </c>
      <c r="B5" s="3">
        <v>2.5</v>
      </c>
    </row>
    <row r="6" spans="1:2" ht="12.75" customHeight="1" x14ac:dyDescent="0.15">
      <c r="A6" s="3" t="s">
        <v>74</v>
      </c>
      <c r="B6" s="3">
        <f>(B3/B5)</f>
        <v>5560</v>
      </c>
    </row>
    <row r="7" spans="1:2" ht="13.5" customHeight="1" x14ac:dyDescent="0.15">
      <c r="A7" s="3"/>
      <c r="B7" s="3"/>
    </row>
    <row r="8" spans="1:2" ht="12.75" customHeight="1" x14ac:dyDescent="0.15">
      <c r="A8" s="5" t="s">
        <v>2</v>
      </c>
      <c r="B8" s="3"/>
    </row>
    <row r="9" spans="1:2" ht="12.75" customHeight="1" x14ac:dyDescent="0.15">
      <c r="A9" s="8" t="s">
        <v>3</v>
      </c>
      <c r="B9" s="6"/>
    </row>
    <row r="10" spans="1:2" ht="12.75" customHeight="1" x14ac:dyDescent="0.15">
      <c r="A10" s="8" t="s">
        <v>5</v>
      </c>
      <c r="B10" s="6"/>
    </row>
    <row r="11" spans="1:2" ht="12.75" customHeight="1" x14ac:dyDescent="0.15">
      <c r="A11" s="8" t="s">
        <v>6</v>
      </c>
      <c r="B11" s="6"/>
    </row>
    <row r="12" spans="1:2" ht="22.5" customHeight="1" x14ac:dyDescent="0.15">
      <c r="A12" s="10" t="s">
        <v>62</v>
      </c>
      <c r="B12" s="8">
        <f>('3-8ths Wire Rope'!B11*0.626)</f>
        <v>0</v>
      </c>
    </row>
    <row r="13" spans="1:2" ht="12.75" customHeight="1" x14ac:dyDescent="0.15">
      <c r="A13" s="5" t="s">
        <v>16</v>
      </c>
      <c r="B13" s="8">
        <f>('3-8ths Wire Rope'!B12+'3-8ths Wire Rope'!B10+'3-8ths Wire Rope'!B9)</f>
        <v>0</v>
      </c>
    </row>
    <row r="14" spans="1:2" ht="13.5" customHeight="1" x14ac:dyDescent="0.15">
      <c r="A14" s="3"/>
      <c r="B14" s="3"/>
    </row>
    <row r="15" spans="1:2" ht="12.75" customHeight="1" x14ac:dyDescent="0.15">
      <c r="A15" s="5" t="s">
        <v>18</v>
      </c>
      <c r="B15" s="3"/>
    </row>
    <row r="16" spans="1:2" ht="12.75" customHeight="1" x14ac:dyDescent="0.15">
      <c r="A16" s="8" t="s">
        <v>19</v>
      </c>
      <c r="B16" s="6"/>
    </row>
    <row r="17" spans="1:2" ht="12.75" customHeight="1" x14ac:dyDescent="0.15">
      <c r="A17" s="8" t="s">
        <v>64</v>
      </c>
      <c r="B17" s="8">
        <f>('3-8ths Wire Rope'!B11*0.72)</f>
        <v>0</v>
      </c>
    </row>
    <row r="18" spans="1:2" ht="12.75" customHeight="1" x14ac:dyDescent="0.15">
      <c r="A18" s="8" t="s">
        <v>28</v>
      </c>
      <c r="B18" s="6"/>
    </row>
    <row r="19" spans="1:2" ht="12.75" customHeight="1" x14ac:dyDescent="0.15">
      <c r="A19" s="14" t="s">
        <v>29</v>
      </c>
      <c r="B19" s="8">
        <f>('3-8ths Wire Rope'!B16+'3-8ths Wire Rope'!B17+'3-8ths Wire Rope'!B18)*0.25</f>
        <v>0</v>
      </c>
    </row>
    <row r="20" spans="1:2" ht="12.75" customHeight="1" x14ac:dyDescent="0.15">
      <c r="A20" s="8" t="s">
        <v>42</v>
      </c>
      <c r="B20" s="3"/>
    </row>
    <row r="21" spans="1:2" ht="12.75" customHeight="1" x14ac:dyDescent="0.15">
      <c r="A21" s="8" t="s">
        <v>43</v>
      </c>
      <c r="B21" s="6"/>
    </row>
    <row r="22" spans="1:2" ht="13.5" customHeight="1" x14ac:dyDescent="0.15">
      <c r="A22" s="3"/>
      <c r="B22" s="3"/>
    </row>
    <row r="23" spans="1:2" ht="13.5" customHeight="1" x14ac:dyDescent="0.2">
      <c r="A23" s="5" t="s">
        <v>44</v>
      </c>
      <c r="B23" s="2">
        <f>('3-8ths Wire Rope'!B13+'3-8ths Wire Rope'!B19+'3-8ths Wire Rope'!B20+'3-8ths Wire Rope'!B21)</f>
        <v>0</v>
      </c>
    </row>
    <row r="24" spans="1:2" ht="13.5" customHeight="1" x14ac:dyDescent="0.2">
      <c r="A24" s="5" t="s">
        <v>53</v>
      </c>
      <c r="B24" s="2" t="e">
        <f>(6750/'3-8ths Wire Rope'!B23)</f>
        <v>#DIV/0!</v>
      </c>
    </row>
    <row r="25" spans="1:2" ht="12.75" customHeight="1" x14ac:dyDescent="0.15">
      <c r="A25" s="5" t="s">
        <v>56</v>
      </c>
      <c r="B25" s="3"/>
    </row>
    <row r="26" spans="1:2" ht="13.5" customHeight="1" x14ac:dyDescent="0.2">
      <c r="A26" s="5" t="s">
        <v>57</v>
      </c>
      <c r="B26" s="2" t="e">
        <f>(10000/'3-8ths Wire Rope'!B25)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Inst. Specs</vt:lpstr>
      <vt:lpstr>9-16ths Wire Rope</vt:lpstr>
      <vt:lpstr>0.322 Cable</vt:lpstr>
      <vt:lpstr>0.25" Wire Rope</vt:lpstr>
      <vt:lpstr>3-8ths Wire Rope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2019-10-24T16:34:31Z</dcterms:modified>
</cp:coreProperties>
</file>