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AlgorithmName="SHA-512" workbookHashValue="j4LTW+QF7MwB1+h2FN5K94t6i+BnEexrhOElkaaQ5q8u523Vri9umEGuK/k5y08Zm54uTsdYIo7o1TK1dPf4Tg==" workbookSaltValue="2JSvBM58n8acvIL1ZKL6iw==" workbookSpinCount="100000" lockStructure="1"/>
  <bookViews>
    <workbookView windowWidth="28800" windowHeight="14100"/>
  </bookViews>
  <sheets>
    <sheet name="AtdSummary" sheetId="3" r:id="rId1"/>
    <sheet name="SPara" sheetId="4" state="hidden" r:id="rId2"/>
  </sheets>
  <calcPr calcId="144525" concurrentCalc="0"/>
</workbook>
</file>

<file path=xl/sharedStrings.xml><?xml version="1.0" encoding="utf-8"?>
<sst xmlns="http://schemas.openxmlformats.org/spreadsheetml/2006/main" count="69">
  <si>
    <t>V2.6</t>
  </si>
  <si>
    <t>VHPSATD2X</t>
  </si>
  <si>
    <t>上午班</t>
  </si>
  <si>
    <t>下午班</t>
  </si>
  <si>
    <t>工作日</t>
  </si>
  <si>
    <t>工作日加班</t>
  </si>
  <si>
    <t>休息日加班</t>
  </si>
  <si>
    <t>晚餐补贴</t>
  </si>
  <si>
    <t>数据校验</t>
  </si>
  <si>
    <t>开始时间</t>
  </si>
  <si>
    <t>结束时间</t>
  </si>
  <si>
    <t>标准工时(H)</t>
  </si>
  <si>
    <t>起算下限(H)</t>
  </si>
  <si>
    <t>累计单位(H)</t>
  </si>
  <si>
    <t>累计上限(H)</t>
  </si>
  <si>
    <t>起算时间</t>
  </si>
  <si>
    <t>月份</t>
  </si>
  <si>
    <t>工作日天数</t>
  </si>
  <si>
    <t>员工姓名</t>
  </si>
  <si>
    <t>员工编号</t>
  </si>
  <si>
    <t>项目名称</t>
  </si>
  <si>
    <t>项目编号</t>
  </si>
  <si>
    <t>归属部门</t>
  </si>
  <si>
    <t>考勤类型</t>
  </si>
  <si>
    <t>加班开关</t>
  </si>
  <si>
    <t>餐补开关</t>
  </si>
  <si>
    <t>王海龙</t>
  </si>
  <si>
    <t>000027231</t>
  </si>
  <si>
    <t>中国银联-商户智能决策平台二期项目（2017年第43批订单）</t>
  </si>
  <si>
    <t>P80258</t>
  </si>
  <si>
    <t>金融开发综合支付业务部</t>
  </si>
  <si>
    <t>A01-标准</t>
  </si>
  <si>
    <t>CLOSED</t>
  </si>
  <si>
    <t>OPEN</t>
  </si>
  <si>
    <t>日期</t>
  </si>
  <si>
    <t>周日期</t>
  </si>
  <si>
    <t>上班时间</t>
  </si>
  <si>
    <t>下班时间</t>
  </si>
  <si>
    <t>下班类型</t>
  </si>
  <si>
    <t>正常工时</t>
  </si>
  <si>
    <t>加班工时</t>
  </si>
  <si>
    <t>缺勤工时</t>
  </si>
  <si>
    <t>缺勤类型</t>
  </si>
  <si>
    <t>备注</t>
  </si>
  <si>
    <t>事假</t>
  </si>
  <si>
    <t>审批通过</t>
  </si>
  <si>
    <t>填写说明：</t>
  </si>
  <si>
    <r>
      <rPr>
        <sz val="9"/>
        <color theme="1"/>
        <rFont val="微软雅黑"/>
        <charset val="134"/>
      </rPr>
      <t xml:space="preserve">1. </t>
    </r>
    <r>
      <rPr>
        <sz val="9"/>
        <color rgb="FFFFC000"/>
        <rFont val="微软雅黑"/>
        <charset val="134"/>
      </rPr>
      <t>橙色</t>
    </r>
    <r>
      <rPr>
        <b/>
        <sz val="9"/>
        <color rgb="FFFFC000"/>
        <rFont val="微软雅黑"/>
        <charset val="134"/>
      </rPr>
      <t xml:space="preserve">标题 </t>
    </r>
    <r>
      <rPr>
        <sz val="9"/>
        <color theme="1"/>
        <rFont val="微软雅黑"/>
        <charset val="134"/>
      </rPr>
      <t>的字段员工可填写，其他字段由后台统一填写或公式计算，员工请勿手动修改或填写。</t>
    </r>
  </si>
  <si>
    <r>
      <rPr>
        <sz val="9"/>
        <color theme="1"/>
        <rFont val="微软雅黑"/>
        <charset val="134"/>
      </rPr>
      <t>2. 选择上下班时间后，表格会自动检查当前值是否有效，并在数据校验列给出校验结果。若为</t>
    </r>
    <r>
      <rPr>
        <b/>
        <sz val="9"/>
        <color rgb="FF00B050"/>
        <rFont val="微软雅黑"/>
        <charset val="134"/>
      </rPr>
      <t>绿色√</t>
    </r>
    <r>
      <rPr>
        <sz val="9"/>
        <color theme="1"/>
        <rFont val="微软雅黑"/>
        <charset val="134"/>
      </rPr>
      <t>，则说明校验通过；否则，请根据校验提示信息修改填写的时间。若上下班时间跨两个工作日，请选择下班类型为”隔日“，否则该字段可不填。</t>
    </r>
  </si>
  <si>
    <t>3. 若缺勤工时不为0，则需填写缺勤类型字段。若缺勤类型字段选择为“其他”，则需要在备注字段详细说明缺勤原因。</t>
  </si>
  <si>
    <t>4. 若当日缺勤类型涉及两种（如：半天是事假，半天是年假），则缺勤类型字段填写任一种，并在备注字段详细说明。</t>
  </si>
  <si>
    <t>5. 周日期为“Holiday”代表当日是法定节假日或连休日；周日期为“Workday”代表当日为调整工作日，需填写考勤数据。</t>
  </si>
  <si>
    <t>上班时间序列</t>
  </si>
  <si>
    <t>下班时间序列</t>
  </si>
  <si>
    <t>法定节假日</t>
  </si>
  <si>
    <t>节假日说明</t>
  </si>
  <si>
    <t>调整工作日</t>
  </si>
  <si>
    <t>工作日说明</t>
  </si>
  <si>
    <t>元旦</t>
  </si>
  <si>
    <t>春节调工</t>
  </si>
  <si>
    <t>春节</t>
  </si>
  <si>
    <t>五一调工</t>
  </si>
  <si>
    <t>端午调工</t>
  </si>
  <si>
    <t>中秋国庆调工</t>
  </si>
  <si>
    <t>清明</t>
  </si>
  <si>
    <t>劳动节</t>
  </si>
  <si>
    <t>端午</t>
  </si>
  <si>
    <t>中秋国庆</t>
  </si>
  <si>
    <t>-END-</t>
  </si>
</sst>
</file>

<file path=xl/styles.xml><?xml version="1.0" encoding="utf-8"?>
<styleSheet xmlns="http://schemas.openxmlformats.org/spreadsheetml/2006/main">
  <numFmts count="11">
    <numFmt numFmtId="176" formatCode="0.0_ "/>
    <numFmt numFmtId="177" formatCode="[$-409]d\-mmm;@"/>
    <numFmt numFmtId="178" formatCode="0_);[Red]\(0\)"/>
    <numFmt numFmtId="179" formatCode="0.0_);[Red]\(0.0\)"/>
    <numFmt numFmtId="44" formatCode="_ &quot;￥&quot;* #,##0.00_ ;_ &quot;￥&quot;* \-#,##0.00_ ;_ &quot;￥&quot;* &quot;-&quot;??_ ;_ @_ "/>
    <numFmt numFmtId="180" formatCode="yyyy&quot;年&quot;m&quot;月&quot;;@"/>
    <numFmt numFmtId="181" formatCode="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82" formatCode="h:mm;@"/>
  </numFmts>
  <fonts count="37">
    <font>
      <sz val="11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b/>
      <sz val="10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 tint="0.349986266670736"/>
      <name val="DengXian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theme="1" tint="0.499984740745262"/>
      <name val="微软雅黑"/>
      <charset val="134"/>
    </font>
    <font>
      <sz val="9"/>
      <color theme="0"/>
      <name val="微软雅黑"/>
      <charset val="134"/>
    </font>
    <font>
      <b/>
      <sz val="9"/>
      <color theme="0"/>
      <name val="微软雅黑"/>
      <charset val="134"/>
    </font>
    <font>
      <b/>
      <sz val="9"/>
      <color rgb="FFFFC000"/>
      <name val="微软雅黑"/>
      <charset val="134"/>
    </font>
    <font>
      <b/>
      <sz val="9"/>
      <color theme="1"/>
      <name val="微软雅黑"/>
      <charset val="134"/>
    </font>
    <font>
      <sz val="9"/>
      <color theme="9" tint="-0.249977111117893"/>
      <name val="微软雅黑"/>
      <charset val="134"/>
    </font>
    <font>
      <sz val="9"/>
      <color rgb="FFC00000"/>
      <name val="微软雅黑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9"/>
      <color rgb="FFFFC000"/>
      <name val="微软雅黑"/>
      <charset val="134"/>
    </font>
    <font>
      <b/>
      <sz val="9"/>
      <color rgb="FF00B05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1" tint="0.349986266670736"/>
      </top>
      <bottom/>
      <diagonal/>
    </border>
    <border>
      <left style="dotted">
        <color theme="1" tint="0.349986266670736"/>
      </left>
      <right style="dotted">
        <color theme="1" tint="0.349986266670736"/>
      </right>
      <top style="dotted">
        <color theme="1" tint="0.349986266670736"/>
      </top>
      <bottom style="dotted">
        <color theme="1" tint="0.34998626667073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32" fillId="0" borderId="0">
      <alignment vertical="center"/>
    </xf>
    <xf numFmtId="0" fontId="0" fillId="0" borderId="0"/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1" fillId="30" borderId="21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9" fillId="19" borderId="21" applyNumberForma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20" applyNumberFormat="0" applyAlignment="0" applyProtection="0">
      <alignment vertical="center"/>
    </xf>
    <xf numFmtId="0" fontId="24" fillId="19" borderId="19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1" borderId="1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Protection="1">
      <alignment vertical="center"/>
      <protection hidden="1"/>
    </xf>
    <xf numFmtId="20" fontId="1" fillId="0" borderId="1" xfId="0" applyNumberFormat="1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Protection="1">
      <alignment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0" borderId="4" xfId="0" applyFont="1" applyBorder="1" applyAlignment="1" applyProtection="1">
      <alignment vertical="center"/>
      <protection hidden="1"/>
    </xf>
    <xf numFmtId="49" fontId="4" fillId="4" borderId="1" xfId="0" applyNumberFormat="1" applyFont="1" applyFill="1" applyBorder="1">
      <alignment vertical="center"/>
    </xf>
    <xf numFmtId="0" fontId="5" fillId="0" borderId="0" xfId="0" applyFont="1" applyProtection="1">
      <alignment vertical="center"/>
      <protection hidden="1"/>
    </xf>
    <xf numFmtId="0" fontId="6" fillId="0" borderId="0" xfId="0" applyFont="1" applyProtection="1">
      <alignment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7" fillId="0" borderId="0" xfId="0" applyFont="1" applyProtection="1">
      <alignment vertical="center"/>
      <protection hidden="1"/>
    </xf>
    <xf numFmtId="0" fontId="8" fillId="0" borderId="0" xfId="0" applyFont="1" applyProtection="1">
      <alignment vertical="center"/>
      <protection hidden="1"/>
    </xf>
    <xf numFmtId="0" fontId="9" fillId="5" borderId="1" xfId="0" applyFont="1" applyFill="1" applyBorder="1" applyAlignment="1" applyProtection="1">
      <alignment horizontal="center" vertical="center" wrapText="1"/>
      <protection hidden="1"/>
    </xf>
    <xf numFmtId="182" fontId="5" fillId="0" borderId="1" xfId="0" applyNumberFormat="1" applyFont="1" applyBorder="1" applyAlignment="1" applyProtection="1">
      <alignment horizontal="center" vertical="center"/>
      <protection hidden="1"/>
    </xf>
    <xf numFmtId="0" fontId="10" fillId="5" borderId="1" xfId="0" applyFont="1" applyFill="1" applyBorder="1" applyAlignment="1" applyProtection="1">
      <alignment horizontal="center" vertical="center" wrapText="1"/>
      <protection hidden="1"/>
    </xf>
    <xf numFmtId="180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hidden="1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hidden="1"/>
    </xf>
    <xf numFmtId="0" fontId="9" fillId="5" borderId="1" xfId="0" applyFont="1" applyFill="1" applyBorder="1" applyAlignment="1" applyProtection="1">
      <alignment horizontal="center" vertical="center"/>
      <protection hidden="1"/>
    </xf>
    <xf numFmtId="0" fontId="10" fillId="5" borderId="1" xfId="0" applyFont="1" applyFill="1" applyBorder="1" applyAlignment="1" applyProtection="1">
      <alignment horizontal="center" vertical="center"/>
      <protection hidden="1"/>
    </xf>
    <xf numFmtId="177" fontId="5" fillId="0" borderId="1" xfId="0" applyNumberFormat="1" applyFont="1" applyBorder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182" fontId="5" fillId="0" borderId="1" xfId="0" applyNumberFormat="1" applyFont="1" applyBorder="1" applyAlignment="1" applyProtection="1">
      <alignment horizontal="center" vertical="center"/>
      <protection locked="0"/>
    </xf>
    <xf numFmtId="181" fontId="5" fillId="0" borderId="0" xfId="0" applyNumberFormat="1" applyFont="1" applyProtection="1">
      <alignment vertical="center"/>
      <protection hidden="1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5" fillId="0" borderId="7" xfId="0" applyFont="1" applyBorder="1" applyAlignment="1" applyProtection="1">
      <alignment horizontal="left" vertical="center" wrapText="1"/>
      <protection hidden="1"/>
    </xf>
    <xf numFmtId="0" fontId="5" fillId="0" borderId="0" xfId="0" applyFont="1" applyAlignment="1" applyProtection="1">
      <alignment horizontal="left" vertical="center" wrapText="1"/>
      <protection hidden="1"/>
    </xf>
    <xf numFmtId="0" fontId="5" fillId="0" borderId="8" xfId="0" applyFont="1" applyBorder="1" applyAlignment="1" applyProtection="1">
      <alignment horizontal="left" vertical="center" wrapText="1"/>
      <protection hidden="1"/>
    </xf>
    <xf numFmtId="0" fontId="5" fillId="0" borderId="9" xfId="0" applyFont="1" applyBorder="1" applyAlignment="1" applyProtection="1">
      <alignment horizontal="left" vertical="center" wrapText="1"/>
      <protection hidden="1"/>
    </xf>
    <xf numFmtId="0" fontId="9" fillId="5" borderId="2" xfId="0" applyFont="1" applyFill="1" applyBorder="1" applyAlignment="1" applyProtection="1">
      <alignment horizontal="center" vertical="center" wrapText="1"/>
      <protection hidden="1"/>
    </xf>
    <xf numFmtId="0" fontId="9" fillId="5" borderId="3" xfId="0" applyFont="1" applyFill="1" applyBorder="1" applyAlignment="1" applyProtection="1">
      <alignment horizontal="center" vertical="center" wrapText="1"/>
      <protection hidden="1"/>
    </xf>
    <xf numFmtId="179" fontId="5" fillId="0" borderId="1" xfId="0" applyNumberFormat="1" applyFont="1" applyBorder="1" applyAlignment="1" applyProtection="1">
      <alignment horizontal="center" vertical="center"/>
      <protection hidden="1"/>
    </xf>
    <xf numFmtId="49" fontId="5" fillId="0" borderId="1" xfId="0" applyNumberFormat="1" applyFont="1" applyBorder="1" applyProtection="1">
      <alignment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  <protection hidden="1"/>
    </xf>
    <xf numFmtId="0" fontId="12" fillId="0" borderId="0" xfId="0" applyFont="1" applyProtection="1">
      <alignment vertical="center"/>
      <protection hidden="1"/>
    </xf>
    <xf numFmtId="0" fontId="5" fillId="0" borderId="1" xfId="0" applyFont="1" applyBorder="1" applyProtection="1">
      <alignment vertical="center"/>
      <protection hidden="1"/>
    </xf>
    <xf numFmtId="0" fontId="11" fillId="0" borderId="10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left" vertical="center" wrapText="1"/>
      <protection hidden="1"/>
    </xf>
    <xf numFmtId="0" fontId="5" fillId="0" borderId="12" xfId="0" applyFont="1" applyBorder="1" applyAlignment="1" applyProtection="1">
      <alignment horizontal="left" vertical="center" wrapText="1"/>
      <protection hidden="1"/>
    </xf>
    <xf numFmtId="0" fontId="9" fillId="6" borderId="13" xfId="0" applyFont="1" applyFill="1" applyBorder="1" applyAlignment="1" applyProtection="1">
      <alignment horizontal="center" vertical="center"/>
      <protection hidden="1"/>
    </xf>
    <xf numFmtId="0" fontId="9" fillId="6" borderId="0" xfId="0" applyFont="1" applyFill="1" applyAlignment="1" applyProtection="1">
      <alignment horizontal="center" vertical="center"/>
      <protection hidden="1"/>
    </xf>
    <xf numFmtId="0" fontId="13" fillId="0" borderId="14" xfId="0" applyFont="1" applyBorder="1" applyAlignment="1" applyProtection="1">
      <alignment horizontal="left" vertical="center"/>
      <protection hidden="1"/>
    </xf>
  </cellXfs>
  <cellStyles count="51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dxfs count="4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C00000"/>
      </font>
    </dxf>
    <dxf>
      <font>
        <b val="1"/>
        <i val="0"/>
        <color rgb="FF00B050"/>
      </font>
    </dxf>
  </dxfs>
  <tableStyles count="0" defaultTableStyle="TableStyleMedium9" defaultPivotStyle="PivotStyleLight16"/>
  <colors>
    <mruColors>
      <color rgb="000000C0"/>
      <color rgb="000000FF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0</xdr:row>
      <xdr:rowOff>47626</xdr:rowOff>
    </xdr:from>
    <xdr:to>
      <xdr:col>1</xdr:col>
      <xdr:colOff>714375</xdr:colOff>
      <xdr:row>1</xdr:row>
      <xdr:rowOff>147718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47625"/>
          <a:ext cx="1278255" cy="252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"/>
  <sheetViews>
    <sheetView tabSelected="1" workbookViewId="0">
      <selection activeCell="F32" sqref="F32"/>
    </sheetView>
  </sheetViews>
  <sheetFormatPr defaultColWidth="9.10714285714286" defaultRowHeight="12"/>
  <cols>
    <col min="1" max="1" width="9" style="13" customWidth="1"/>
    <col min="2" max="11" width="10.6607142857143" style="13" customWidth="1"/>
    <col min="12" max="12" width="5.66071428571429" style="13" customWidth="1"/>
    <col min="13" max="13" width="10.6607142857143" style="13" customWidth="1"/>
    <col min="14" max="14" width="10.6607142857143" style="14" customWidth="1"/>
    <col min="15" max="15" width="12.7767857142857" style="14" customWidth="1"/>
    <col min="16" max="16384" width="9.10714285714286" style="13"/>
  </cols>
  <sheetData>
    <row r="1" spans="1:13">
      <c r="A1" s="15"/>
      <c r="B1" s="15"/>
      <c r="C1" s="16" t="s">
        <v>0</v>
      </c>
      <c r="L1" s="42"/>
      <c r="M1" s="42"/>
    </row>
    <row r="2" spans="1:13">
      <c r="A2" s="15"/>
      <c r="B2" s="15"/>
      <c r="C2" s="17" t="s">
        <v>1</v>
      </c>
      <c r="L2" s="42"/>
      <c r="M2" s="42"/>
    </row>
    <row r="3" ht="13.95" customHeight="1" spans="1:13">
      <c r="A3" s="14"/>
      <c r="B3" s="18" t="s">
        <v>2</v>
      </c>
      <c r="C3" s="18"/>
      <c r="D3" s="18" t="s">
        <v>3</v>
      </c>
      <c r="E3" s="18"/>
      <c r="F3" s="37" t="s">
        <v>4</v>
      </c>
      <c r="G3" s="18" t="s">
        <v>5</v>
      </c>
      <c r="H3" s="18"/>
      <c r="I3" s="18"/>
      <c r="J3" s="37" t="s">
        <v>6</v>
      </c>
      <c r="K3" s="37" t="s">
        <v>7</v>
      </c>
      <c r="M3" s="47" t="s">
        <v>8</v>
      </c>
    </row>
    <row r="4" spans="1:13">
      <c r="A4" s="14"/>
      <c r="B4" s="18" t="s">
        <v>9</v>
      </c>
      <c r="C4" s="18" t="s">
        <v>10</v>
      </c>
      <c r="D4" s="18" t="s">
        <v>9</v>
      </c>
      <c r="E4" s="18" t="s">
        <v>10</v>
      </c>
      <c r="F4" s="38" t="s">
        <v>11</v>
      </c>
      <c r="G4" s="18" t="s">
        <v>9</v>
      </c>
      <c r="H4" s="18" t="s">
        <v>12</v>
      </c>
      <c r="I4" s="18" t="s">
        <v>13</v>
      </c>
      <c r="J4" s="38" t="s">
        <v>14</v>
      </c>
      <c r="K4" s="38" t="s">
        <v>15</v>
      </c>
      <c r="M4" s="48"/>
    </row>
    <row r="5" spans="1:13">
      <c r="A5" s="14"/>
      <c r="B5" s="19">
        <v>0.375</v>
      </c>
      <c r="C5" s="19">
        <v>0.5</v>
      </c>
      <c r="D5" s="19">
        <v>0.541666666666667</v>
      </c>
      <c r="E5" s="19">
        <v>0.75</v>
      </c>
      <c r="F5" s="39">
        <f>ROUND((E5-B5)*24,1)-ROUND((D5-C5)*24,1)</f>
        <v>8</v>
      </c>
      <c r="G5" s="19">
        <v>0.791666666666667</v>
      </c>
      <c r="H5" s="39">
        <v>1</v>
      </c>
      <c r="I5" s="39">
        <v>0.5</v>
      </c>
      <c r="J5" s="39">
        <v>8</v>
      </c>
      <c r="K5" s="19">
        <v>0.833333333333333</v>
      </c>
      <c r="M5" s="49"/>
    </row>
    <row r="6" spans="1:13">
      <c r="A6" s="14"/>
      <c r="B6" s="20" t="s">
        <v>16</v>
      </c>
      <c r="C6" s="18" t="s">
        <v>17</v>
      </c>
      <c r="D6" s="20" t="s">
        <v>18</v>
      </c>
      <c r="E6" s="20" t="s">
        <v>19</v>
      </c>
      <c r="F6" s="18" t="s">
        <v>20</v>
      </c>
      <c r="G6" s="18" t="s">
        <v>21</v>
      </c>
      <c r="H6" s="18" t="s">
        <v>22</v>
      </c>
      <c r="I6" s="18" t="s">
        <v>23</v>
      </c>
      <c r="J6" s="18" t="s">
        <v>24</v>
      </c>
      <c r="K6" s="18" t="s">
        <v>25</v>
      </c>
      <c r="M6" s="49"/>
    </row>
    <row r="7" spans="1:13">
      <c r="A7" s="14"/>
      <c r="B7" s="21">
        <v>44136</v>
      </c>
      <c r="C7" s="22">
        <f>NETWORKDAYS(B7,EOMONTH(B7,0),SPara!A53:A84)+COUNTIF(C11:C41,"Workday")</f>
        <v>21</v>
      </c>
      <c r="D7" s="23" t="s">
        <v>26</v>
      </c>
      <c r="E7" s="23" t="s">
        <v>27</v>
      </c>
      <c r="F7" s="40" t="s">
        <v>28</v>
      </c>
      <c r="G7" s="40" t="s">
        <v>29</v>
      </c>
      <c r="H7" s="40" t="s">
        <v>30</v>
      </c>
      <c r="I7" s="43" t="s">
        <v>31</v>
      </c>
      <c r="J7" s="28" t="s">
        <v>32</v>
      </c>
      <c r="K7" s="28" t="s">
        <v>33</v>
      </c>
      <c r="M7" s="49" t="str">
        <f>IF(B7="","【月份】未选择",IF(D7="","【员工姓名】未填写",IF(E7="","【员工编号】未填写",IF(F7="","【项目名称】未填写",IF(G7="","【项目编号】未填写",IF(H7="","【归属部门】未填写","  √"))))))</f>
        <v>  √</v>
      </c>
    </row>
    <row r="8" spans="1:14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M8" s="49"/>
      <c r="N8" s="13"/>
    </row>
    <row r="9" spans="1:14">
      <c r="A9" s="14"/>
      <c r="B9" s="14"/>
      <c r="M9" s="49"/>
      <c r="N9" s="13"/>
    </row>
    <row r="10" spans="2:13">
      <c r="B10" s="25" t="s">
        <v>34</v>
      </c>
      <c r="C10" s="25" t="s">
        <v>35</v>
      </c>
      <c r="D10" s="26" t="s">
        <v>36</v>
      </c>
      <c r="E10" s="26" t="s">
        <v>37</v>
      </c>
      <c r="F10" s="26" t="s">
        <v>38</v>
      </c>
      <c r="G10" s="25" t="s">
        <v>39</v>
      </c>
      <c r="H10" s="18" t="s">
        <v>40</v>
      </c>
      <c r="I10" s="18" t="s">
        <v>41</v>
      </c>
      <c r="J10" s="26" t="s">
        <v>42</v>
      </c>
      <c r="K10" s="26" t="s">
        <v>43</v>
      </c>
      <c r="M10" s="49"/>
    </row>
    <row r="11" spans="2:13">
      <c r="B11" s="27">
        <f>B$7</f>
        <v>44136</v>
      </c>
      <c r="C11" s="28" t="str">
        <f>IF(IFERROR(MATCH(B11,SPara!A52:A84,0),0)&gt;0,"Holiday",IF(IFERROR(MATCH(B11,SPara!C52:C84,0),0)&gt;0,"Workday",TEXT(B11,"ddd")))</f>
        <v>Sun</v>
      </c>
      <c r="D11" s="29"/>
      <c r="E11" s="29"/>
      <c r="F11" s="23"/>
      <c r="G11" s="41">
        <f>ROUND(IF(OR(D11="",E11="",C11="Sat",C11="Sun",C11="Holiday"),0,IF(OR(F11="",F11="当天"),IF(D11&lt;=B$5,IF(E11&lt;=B$5,0,IF(E11&lt;C$5,(E11-B$5)*24,(C$5-B$5)*24+IF(E11&gt;D$5,IF(E11&gt;E$5,(E$5-D$5)*24,(E11-D$5)*24),0))),IF(D11&lt;=C$5,IF(E11&lt;C$5,(E11-D11)*24,(C$5-D11)*24+IF(E11&gt;D$5,IF(E11&gt;E$5,(E$5-D$5)*24,(E11-D$5)*24),0)),IF(D11&lt;=D$5,IF(E11&gt;D$5,IF(E11&gt;E$5,(E$5-D$5)*24,(E11-D$5)*24),0),IF(D11&lt;=E$5,IF(E11&gt;E$5,(E$5-D11)*24,(E11-D11)*24),0)))),IF(D11&lt;=B$5,(C$5-B$5)*24+(E$5-D$5)*24,IF(D11&lt;=C$5,(C$5-D11)*24+(E$5-D$5)*24,IF(D11&lt;=D$5,(E$5-D$5)*24,IF(D11&lt;=E$5,(E$5-D11)*24,0)))))),1)</f>
        <v>0</v>
      </c>
      <c r="H11" s="41">
        <f>ROUND(IF(OR(D11="",E11=""),0,IF(OR(F11="",F11="当天"),IF(OR(C11="Sat",C11="Sun",C11="Holiday"),IF(ROUND((E11-D11)*24,1)&gt;J$5,J$5,ROUND((E11-D11)*24,1)),IF(D11&lt;=G$5,IF((ROUND((E11-G$5)*24,1)-MOD(ROUND((E11-G$5)*24,1),I$5))&lt;H$5,0,ROUND((E11-G$5)*24,1)-MOD(ROUND((E11-G$5)*24,1),I$5)),IF((ROUND((E11-D11)*24,1)-MOD(ROUND((E11-D11)*24,1),I$5))&lt;H$5,0,ROUND((E11-D11)*24,1)-MOD(ROUND((E11-D11)*24,1),I$5)))),IF(OR(C11="Sat",C11="Sun",C11="Holiday"),IF((24-ROUND(D11*24,1)+ROUND(E11*24,1))&gt;J$5,J$5,24-ROUND(D11*24,1)+ROUND(E11*24,1)),IF(D11&lt;=G$5,24-ROUND(G$5*24,1)+ROUND(E11*24,1)-MOD(24-ROUND(G$5*24,1)+ROUND(E11*24,1),I$5),24-ROUND(D11*24,1)+ROUND(E11*24,1)-MOD(24-ROUND(D11*24,1)+ROUND(E11*24,1),I$5))))),1)</f>
        <v>0</v>
      </c>
      <c r="I11" s="41">
        <f>ROUND(IF(OR(C11="Sat",C11="Sun",C11="Holiday",C11=""),0,F$5-G11),1)</f>
        <v>0</v>
      </c>
      <c r="J11" s="23"/>
      <c r="K11" s="40"/>
      <c r="M11" s="49" t="str">
        <f>IF(AND(D11&lt;&gt;"",E11=""),"【下班时间】未填写",IF(AND(D11="",E11&lt;&gt;""),"【上班时间】未填写",IF(AND(D11&gt;E11,F11&lt;&gt;"隔日"),"【上班时间】必须小于【下班时间】",IF(AND(I11&gt;0.05,J11=""),"【缺勤时间】大于0，请填写【缺勤类型】",IF(AND(J11="其他",K11=""),"【缺勤类型】为‘其他’，请填写【备注信息】","  √")))))</f>
        <v>  √</v>
      </c>
    </row>
    <row r="12" spans="2:13">
      <c r="B12" s="27">
        <f>B11+1</f>
        <v>44137</v>
      </c>
      <c r="C12" s="28" t="str">
        <f>IF(IFERROR(MATCH(B12,SPara!A52:A84,0),0)&gt;0,"Holiday",IF(IFERROR(MATCH(B12,SPara!C52:C84,0),0)&gt;0,"Workday",TEXT(B12,"ddd")))</f>
        <v>Mon</v>
      </c>
      <c r="D12" s="29">
        <v>0.375</v>
      </c>
      <c r="E12" s="29">
        <v>0.75</v>
      </c>
      <c r="F12" s="23"/>
      <c r="G12" s="41">
        <f t="shared" ref="G12:G41" si="0">ROUND(IF(OR(D12="",E12="",C12="Sat",C12="Sun",C12="Holiday"),0,IF(OR(F12="",F12="当天"),IF(D12&lt;=B$5,IF(E12&lt;=B$5,0,IF(E12&lt;C$5,(E12-B$5)*24,(C$5-B$5)*24+IF(E12&gt;D$5,IF(E12&gt;E$5,(E$5-D$5)*24,(E12-D$5)*24),0))),IF(D12&lt;=C$5,IF(E12&lt;C$5,(E12-D12)*24,(C$5-D12)*24+IF(E12&gt;D$5,IF(E12&gt;E$5,(E$5-D$5)*24,(E12-D$5)*24),0)),IF(D12&lt;=D$5,IF(E12&gt;D$5,IF(E12&gt;E$5,(E$5-D$5)*24,(E12-D$5)*24),0),IF(D12&lt;=E$5,IF(E12&gt;E$5,(E$5-D12)*24,(E12-D12)*24),0)))),IF(D12&lt;=B$5,(C$5-B$5)*24+(E$5-D$5)*24,IF(D12&lt;=C$5,(C$5-D12)*24+(E$5-D$5)*24,IF(D12&lt;=D$5,(E$5-D$5)*24,IF(D12&lt;=E$5,(E$5-D12)*24,0)))))),1)</f>
        <v>8</v>
      </c>
      <c r="H12" s="41">
        <f t="shared" ref="H12:H41" si="1">ROUND(IF(OR(D12="",E12=""),0,IF(OR(F12="",F12="当天"),IF(OR(C12="Sat",C12="Sun",C12="Holiday"),IF(ROUND((E12-D12)*24,1)&gt;J$5,J$5,ROUND((E12-D12)*24,1)),IF(D12&lt;=G$5,IF((ROUND((E12-G$5)*24,1)-MOD(ROUND((E12-G$5)*24,1),I$5))&lt;H$5,0,ROUND((E12-G$5)*24,1)-MOD(ROUND((E12-G$5)*24,1),I$5)),IF((ROUND((E12-D12)*24,1)-MOD(ROUND((E12-D12)*24,1),I$5))&lt;H$5,0,ROUND((E12-D12)*24,1)-MOD(ROUND((E12-D12)*24,1),I$5)))),IF(OR(C12="Sat",C12="Sun",C12="Holiday"),IF((24-ROUND(D12*24,1)+ROUND(E12*24,1))&gt;J$5,J$5,24-ROUND(D12*24,1)+ROUND(E12*24,1)),IF(D12&lt;=G$5,24-ROUND(G$5*24,1)+ROUND(E12*24,1)-MOD(24-ROUND(G$5*24,1)+ROUND(E12*24,1),I$5),24-ROUND(D12*24,1)+ROUND(E12*24,1)-MOD(24-ROUND(D12*24,1)+ROUND(E12*24,1),I$5))))),1)</f>
        <v>0</v>
      </c>
      <c r="I12" s="41">
        <f t="shared" ref="I12:I41" si="2">ROUND(IF(OR(C12="Sat",C12="Sun",C12="Holiday",C12=""),0,F$5-G12),1)</f>
        <v>0</v>
      </c>
      <c r="J12" s="23"/>
      <c r="K12" s="40"/>
      <c r="M12" s="49" t="str">
        <f t="shared" ref="M12:M41" si="3">IF(AND(D12&lt;&gt;"",E12=""),"【下班时间】未填写",IF(AND(D12="",E12&lt;&gt;""),"【上班时间】未填写",IF(AND(D12&gt;E12,F12&lt;&gt;"隔日"),"【上班时间】必须小于【下班时间】",IF(AND(I12&gt;0.05,J12=""),"【缺勤时间】大于0，请填写【缺勤类型】",IF(AND(J12="其他",K12=""),"【缺勤类型】为‘其他’，请填写【备注信息】","  √")))))</f>
        <v>  √</v>
      </c>
    </row>
    <row r="13" spans="2:13">
      <c r="B13" s="27">
        <f t="shared" ref="B13:B38" si="4">B12+1</f>
        <v>44138</v>
      </c>
      <c r="C13" s="28" t="str">
        <f>IF(IFERROR(MATCH(B13,SPara!A52:A84,0),0)&gt;0,"Holiday",IF(IFERROR(MATCH(B13,SPara!C52:C84,0),0)&gt;0,"Workday",TEXT(B13,"ddd")))</f>
        <v>Tue</v>
      </c>
      <c r="D13" s="29"/>
      <c r="E13" s="29"/>
      <c r="F13" s="23"/>
      <c r="G13" s="41">
        <f t="shared" si="0"/>
        <v>0</v>
      </c>
      <c r="H13" s="41">
        <f t="shared" si="1"/>
        <v>0</v>
      </c>
      <c r="I13" s="41">
        <f t="shared" si="2"/>
        <v>8</v>
      </c>
      <c r="J13" s="23" t="s">
        <v>44</v>
      </c>
      <c r="K13" s="40" t="s">
        <v>45</v>
      </c>
      <c r="M13" s="49" t="str">
        <f t="shared" si="3"/>
        <v>  √</v>
      </c>
    </row>
    <row r="14" spans="2:13">
      <c r="B14" s="27">
        <f t="shared" si="4"/>
        <v>44139</v>
      </c>
      <c r="C14" s="28" t="str">
        <f>IF(IFERROR(MATCH(B14,SPara!A52:A84,0),0)&gt;0,"Holiday",IF(IFERROR(MATCH(B14,SPara!C52:C84,0),0)&gt;0,"Workday",TEXT(B14,"ddd")))</f>
        <v>Wed</v>
      </c>
      <c r="D14" s="29"/>
      <c r="E14" s="29"/>
      <c r="F14" s="23"/>
      <c r="G14" s="41">
        <f t="shared" si="0"/>
        <v>0</v>
      </c>
      <c r="H14" s="41">
        <f t="shared" si="1"/>
        <v>0</v>
      </c>
      <c r="I14" s="41">
        <f t="shared" si="2"/>
        <v>8</v>
      </c>
      <c r="J14" s="23" t="s">
        <v>44</v>
      </c>
      <c r="K14" s="40" t="s">
        <v>45</v>
      </c>
      <c r="M14" s="49" t="str">
        <f t="shared" si="3"/>
        <v>  √</v>
      </c>
    </row>
    <row r="15" spans="2:13">
      <c r="B15" s="27">
        <f t="shared" si="4"/>
        <v>44140</v>
      </c>
      <c r="C15" s="28" t="str">
        <f>IF(IFERROR(MATCH(B15,SPara!A52:A84,0),0)&gt;0,"Holiday",IF(IFERROR(MATCH(B15,SPara!C52:C84,0),0)&gt;0,"Workday",TEXT(B15,"ddd")))</f>
        <v>Thu</v>
      </c>
      <c r="D15" s="29">
        <v>0.375</v>
      </c>
      <c r="E15" s="29">
        <v>0.75</v>
      </c>
      <c r="F15" s="23"/>
      <c r="G15" s="41">
        <f t="shared" si="0"/>
        <v>8</v>
      </c>
      <c r="H15" s="41">
        <f t="shared" si="1"/>
        <v>0</v>
      </c>
      <c r="I15" s="41">
        <f t="shared" si="2"/>
        <v>0</v>
      </c>
      <c r="J15" s="23"/>
      <c r="K15" s="40"/>
      <c r="M15" s="49" t="str">
        <f t="shared" si="3"/>
        <v>  √</v>
      </c>
    </row>
    <row r="16" spans="2:13">
      <c r="B16" s="27">
        <f t="shared" si="4"/>
        <v>44141</v>
      </c>
      <c r="C16" s="28" t="str">
        <f>IF(IFERROR(MATCH(B16,SPara!A52:A84,0),0)&gt;0,"Holiday",IF(IFERROR(MATCH(B16,SPara!C52:C84,0),0)&gt;0,"Workday",TEXT(B16,"ddd")))</f>
        <v>Fri</v>
      </c>
      <c r="D16" s="29">
        <v>0.375</v>
      </c>
      <c r="E16" s="29">
        <v>0.75</v>
      </c>
      <c r="F16" s="23"/>
      <c r="G16" s="41">
        <f t="shared" si="0"/>
        <v>8</v>
      </c>
      <c r="H16" s="41">
        <f t="shared" si="1"/>
        <v>0</v>
      </c>
      <c r="I16" s="41">
        <f t="shared" si="2"/>
        <v>0</v>
      </c>
      <c r="J16" s="23"/>
      <c r="K16" s="40"/>
      <c r="M16" s="49" t="str">
        <f t="shared" si="3"/>
        <v>  √</v>
      </c>
    </row>
    <row r="17" spans="2:13">
      <c r="B17" s="27">
        <f t="shared" si="4"/>
        <v>44142</v>
      </c>
      <c r="C17" s="28" t="str">
        <f>IF(IFERROR(MATCH(B17,SPara!A52:A84,0),0)&gt;0,"Holiday",IF(IFERROR(MATCH(B17,SPara!C52:C84,0),0)&gt;0,"Workday",TEXT(B17,"ddd")))</f>
        <v>Sat</v>
      </c>
      <c r="D17" s="29"/>
      <c r="E17" s="29"/>
      <c r="F17" s="23"/>
      <c r="G17" s="41">
        <f t="shared" si="0"/>
        <v>0</v>
      </c>
      <c r="H17" s="41">
        <f t="shared" si="1"/>
        <v>0</v>
      </c>
      <c r="I17" s="41">
        <f t="shared" si="2"/>
        <v>0</v>
      </c>
      <c r="J17" s="23"/>
      <c r="K17" s="40"/>
      <c r="M17" s="49" t="str">
        <f t="shared" si="3"/>
        <v>  √</v>
      </c>
    </row>
    <row r="18" spans="2:13">
      <c r="B18" s="27">
        <f t="shared" si="4"/>
        <v>44143</v>
      </c>
      <c r="C18" s="28" t="str">
        <f>IF(IFERROR(MATCH(B18,SPara!A52:A84,0),0)&gt;0,"Holiday",IF(IFERROR(MATCH(B18,SPara!C52:C84,0),0)&gt;0,"Workday",TEXT(B18,"ddd")))</f>
        <v>Sun</v>
      </c>
      <c r="D18" s="29"/>
      <c r="E18" s="29"/>
      <c r="F18" s="23"/>
      <c r="G18" s="41">
        <f t="shared" si="0"/>
        <v>0</v>
      </c>
      <c r="H18" s="41">
        <f t="shared" si="1"/>
        <v>0</v>
      </c>
      <c r="I18" s="41">
        <f t="shared" si="2"/>
        <v>0</v>
      </c>
      <c r="J18" s="23"/>
      <c r="K18" s="40"/>
      <c r="M18" s="49" t="str">
        <f t="shared" si="3"/>
        <v>  √</v>
      </c>
    </row>
    <row r="19" spans="2:13">
      <c r="B19" s="27">
        <f t="shared" si="4"/>
        <v>44144</v>
      </c>
      <c r="C19" s="28" t="str">
        <f>IF(IFERROR(MATCH(B19,SPara!A52:A84,0),0)&gt;0,"Holiday",IF(IFERROR(MATCH(B19,SPara!C52:C84,0),0)&gt;0,"Workday",TEXT(B19,"ddd")))</f>
        <v>Mon</v>
      </c>
      <c r="D19" s="29">
        <v>0.375</v>
      </c>
      <c r="E19" s="29">
        <v>0.75</v>
      </c>
      <c r="F19" s="23"/>
      <c r="G19" s="41">
        <f t="shared" si="0"/>
        <v>8</v>
      </c>
      <c r="H19" s="41">
        <f t="shared" si="1"/>
        <v>0</v>
      </c>
      <c r="I19" s="41">
        <f t="shared" si="2"/>
        <v>0</v>
      </c>
      <c r="J19" s="23"/>
      <c r="K19" s="40"/>
      <c r="M19" s="49" t="str">
        <f t="shared" si="3"/>
        <v>  √</v>
      </c>
    </row>
    <row r="20" spans="2:13">
      <c r="B20" s="27">
        <f t="shared" si="4"/>
        <v>44145</v>
      </c>
      <c r="C20" s="28" t="str">
        <f>IF(IFERROR(MATCH(B20,SPara!A52:A84,0),0)&gt;0,"Holiday",IF(IFERROR(MATCH(B20,SPara!C52:C84,0),0)&gt;0,"Workday",TEXT(B20,"ddd")))</f>
        <v>Tue</v>
      </c>
      <c r="D20" s="29">
        <v>0.375</v>
      </c>
      <c r="E20" s="29">
        <v>0.75</v>
      </c>
      <c r="F20" s="23"/>
      <c r="G20" s="41">
        <f t="shared" si="0"/>
        <v>8</v>
      </c>
      <c r="H20" s="41">
        <f t="shared" si="1"/>
        <v>0</v>
      </c>
      <c r="I20" s="41">
        <f t="shared" si="2"/>
        <v>0</v>
      </c>
      <c r="J20" s="23"/>
      <c r="K20" s="40"/>
      <c r="M20" s="49" t="str">
        <f t="shared" si="3"/>
        <v>  √</v>
      </c>
    </row>
    <row r="21" spans="2:13">
      <c r="B21" s="27">
        <f t="shared" si="4"/>
        <v>44146</v>
      </c>
      <c r="C21" s="28" t="str">
        <f>IF(IFERROR(MATCH(B21,SPara!A52:A84,0),0)&gt;0,"Holiday",IF(IFERROR(MATCH(B21,SPara!C52:C84,0),0)&gt;0,"Workday",TEXT(B21,"ddd")))</f>
        <v>Wed</v>
      </c>
      <c r="D21" s="29">
        <v>0.375</v>
      </c>
      <c r="E21" s="29">
        <v>0.75</v>
      </c>
      <c r="F21" s="23"/>
      <c r="G21" s="41">
        <f t="shared" si="0"/>
        <v>8</v>
      </c>
      <c r="H21" s="41">
        <f t="shared" si="1"/>
        <v>0</v>
      </c>
      <c r="I21" s="41">
        <f t="shared" si="2"/>
        <v>0</v>
      </c>
      <c r="J21" s="23"/>
      <c r="K21" s="40"/>
      <c r="M21" s="49" t="str">
        <f t="shared" si="3"/>
        <v>  √</v>
      </c>
    </row>
    <row r="22" spans="2:13">
      <c r="B22" s="27">
        <f t="shared" si="4"/>
        <v>44147</v>
      </c>
      <c r="C22" s="28" t="str">
        <f>IF(IFERROR(MATCH(B22,SPara!A52:A84,0),0)&gt;0,"Holiday",IF(IFERROR(MATCH(B22,SPara!C52:C84,0),0)&gt;0,"Workday",TEXT(B22,"ddd")))</f>
        <v>Thu</v>
      </c>
      <c r="D22" s="29">
        <v>0.375</v>
      </c>
      <c r="E22" s="29">
        <v>0.75</v>
      </c>
      <c r="F22" s="23"/>
      <c r="G22" s="41">
        <f t="shared" si="0"/>
        <v>8</v>
      </c>
      <c r="H22" s="41">
        <f t="shared" si="1"/>
        <v>0</v>
      </c>
      <c r="I22" s="41">
        <f t="shared" si="2"/>
        <v>0</v>
      </c>
      <c r="J22" s="23"/>
      <c r="K22" s="40"/>
      <c r="M22" s="49" t="str">
        <f t="shared" si="3"/>
        <v>  √</v>
      </c>
    </row>
    <row r="23" spans="2:13">
      <c r="B23" s="27">
        <f t="shared" si="4"/>
        <v>44148</v>
      </c>
      <c r="C23" s="28" t="str">
        <f>IF(IFERROR(MATCH(B23,SPara!A52:A84,0),0)&gt;0,"Holiday",IF(IFERROR(MATCH(B23,SPara!C52:C84,0),0)&gt;0,"Workday",TEXT(B23,"ddd")))</f>
        <v>Fri</v>
      </c>
      <c r="D23" s="29">
        <v>0.375</v>
      </c>
      <c r="E23" s="29">
        <v>0.75</v>
      </c>
      <c r="F23" s="23"/>
      <c r="G23" s="41">
        <f t="shared" si="0"/>
        <v>8</v>
      </c>
      <c r="H23" s="41">
        <f t="shared" si="1"/>
        <v>0</v>
      </c>
      <c r="I23" s="41">
        <f t="shared" si="2"/>
        <v>0</v>
      </c>
      <c r="J23" s="23"/>
      <c r="K23" s="40"/>
      <c r="M23" s="49" t="str">
        <f t="shared" si="3"/>
        <v>  √</v>
      </c>
    </row>
    <row r="24" spans="2:13">
      <c r="B24" s="27">
        <f t="shared" si="4"/>
        <v>44149</v>
      </c>
      <c r="C24" s="28" t="str">
        <f>IF(IFERROR(MATCH(B24,SPara!A52:A84,0),0)&gt;0,"Holiday",IF(IFERROR(MATCH(B24,SPara!C52:C84,0),0)&gt;0,"Workday",TEXT(B24,"ddd")))</f>
        <v>Sat</v>
      </c>
      <c r="D24" s="29"/>
      <c r="E24" s="29"/>
      <c r="F24" s="23"/>
      <c r="G24" s="41">
        <f t="shared" si="0"/>
        <v>0</v>
      </c>
      <c r="H24" s="41">
        <f t="shared" si="1"/>
        <v>0</v>
      </c>
      <c r="I24" s="41">
        <f t="shared" si="2"/>
        <v>0</v>
      </c>
      <c r="J24" s="23"/>
      <c r="K24" s="40"/>
      <c r="M24" s="49" t="str">
        <f t="shared" si="3"/>
        <v>  √</v>
      </c>
    </row>
    <row r="25" spans="2:13">
      <c r="B25" s="27">
        <f t="shared" si="4"/>
        <v>44150</v>
      </c>
      <c r="C25" s="28" t="str">
        <f>IF(IFERROR(MATCH(B25,SPara!A52:A84,0),0)&gt;0,"Holiday",IF(IFERROR(MATCH(B25,SPara!C52:C84,0),0)&gt;0,"Workday",TEXT(B25,"ddd")))</f>
        <v>Sun</v>
      </c>
      <c r="D25" s="29"/>
      <c r="E25" s="29"/>
      <c r="F25" s="23"/>
      <c r="G25" s="41">
        <f t="shared" si="0"/>
        <v>0</v>
      </c>
      <c r="H25" s="41">
        <f t="shared" si="1"/>
        <v>0</v>
      </c>
      <c r="I25" s="41">
        <f t="shared" si="2"/>
        <v>0</v>
      </c>
      <c r="J25" s="23"/>
      <c r="K25" s="40"/>
      <c r="M25" s="49" t="str">
        <f t="shared" si="3"/>
        <v>  √</v>
      </c>
    </row>
    <row r="26" spans="2:13">
      <c r="B26" s="27">
        <f t="shared" si="4"/>
        <v>44151</v>
      </c>
      <c r="C26" s="28" t="str">
        <f>IF(IFERROR(MATCH(B26,SPara!A52:A84,0),0)&gt;0,"Holiday",IF(IFERROR(MATCH(B26,SPara!C52:C84,0),0)&gt;0,"Workday",TEXT(B26,"ddd")))</f>
        <v>Mon</v>
      </c>
      <c r="D26" s="29">
        <v>0.375</v>
      </c>
      <c r="E26" s="29">
        <v>0.75</v>
      </c>
      <c r="F26" s="23"/>
      <c r="G26" s="41">
        <f t="shared" si="0"/>
        <v>8</v>
      </c>
      <c r="H26" s="41">
        <f t="shared" si="1"/>
        <v>0</v>
      </c>
      <c r="I26" s="41">
        <f t="shared" si="2"/>
        <v>0</v>
      </c>
      <c r="J26" s="23"/>
      <c r="K26" s="40"/>
      <c r="M26" s="49" t="str">
        <f t="shared" si="3"/>
        <v>  √</v>
      </c>
    </row>
    <row r="27" spans="2:13">
      <c r="B27" s="27">
        <f t="shared" si="4"/>
        <v>44152</v>
      </c>
      <c r="C27" s="28" t="str">
        <f>IF(IFERROR(MATCH(B27,SPara!A52:A84,0),0)&gt;0,"Holiday",IF(IFERROR(MATCH(B27,SPara!C52:C84,0),0)&gt;0,"Workday",TEXT(B27,"ddd")))</f>
        <v>Tue</v>
      </c>
      <c r="D27" s="29">
        <v>0.375</v>
      </c>
      <c r="E27" s="29">
        <v>0.75</v>
      </c>
      <c r="F27" s="23"/>
      <c r="G27" s="41">
        <f t="shared" si="0"/>
        <v>8</v>
      </c>
      <c r="H27" s="41">
        <f t="shared" si="1"/>
        <v>0</v>
      </c>
      <c r="I27" s="41">
        <f t="shared" si="2"/>
        <v>0</v>
      </c>
      <c r="J27" s="23"/>
      <c r="K27" s="40"/>
      <c r="M27" s="49" t="str">
        <f t="shared" si="3"/>
        <v>  √</v>
      </c>
    </row>
    <row r="28" spans="2:13">
      <c r="B28" s="27">
        <f t="shared" si="4"/>
        <v>44153</v>
      </c>
      <c r="C28" s="28" t="str">
        <f>IF(IFERROR(MATCH(B28,SPara!A52:A84,0),0)&gt;0,"Holiday",IF(IFERROR(MATCH(B28,SPara!C52:C84,0),0)&gt;0,"Workday",TEXT(B28,"ddd")))</f>
        <v>Wed</v>
      </c>
      <c r="D28" s="29">
        <v>0.375</v>
      </c>
      <c r="E28" s="29">
        <v>0.75</v>
      </c>
      <c r="F28" s="23"/>
      <c r="G28" s="41">
        <f t="shared" si="0"/>
        <v>8</v>
      </c>
      <c r="H28" s="41">
        <f t="shared" si="1"/>
        <v>0</v>
      </c>
      <c r="I28" s="41">
        <f t="shared" si="2"/>
        <v>0</v>
      </c>
      <c r="J28" s="23"/>
      <c r="K28" s="40"/>
      <c r="M28" s="49" t="str">
        <f t="shared" si="3"/>
        <v>  √</v>
      </c>
    </row>
    <row r="29" spans="2:13">
      <c r="B29" s="27">
        <f t="shared" si="4"/>
        <v>44154</v>
      </c>
      <c r="C29" s="28" t="str">
        <f>IF(IFERROR(MATCH(B29,SPara!A52:A84,0),0)&gt;0,"Holiday",IF(IFERROR(MATCH(B29,SPara!C52:C84,0),0)&gt;0,"Workday",TEXT(B29,"ddd")))</f>
        <v>Thu</v>
      </c>
      <c r="D29" s="29">
        <v>0.375</v>
      </c>
      <c r="E29" s="29">
        <v>0.75</v>
      </c>
      <c r="F29" s="23"/>
      <c r="G29" s="41">
        <f t="shared" si="0"/>
        <v>8</v>
      </c>
      <c r="H29" s="41">
        <f t="shared" si="1"/>
        <v>0</v>
      </c>
      <c r="I29" s="41">
        <f t="shared" si="2"/>
        <v>0</v>
      </c>
      <c r="J29" s="23"/>
      <c r="K29" s="40"/>
      <c r="M29" s="49" t="str">
        <f t="shared" si="3"/>
        <v>  √</v>
      </c>
    </row>
    <row r="30" spans="2:13">
      <c r="B30" s="27">
        <f t="shared" si="4"/>
        <v>44155</v>
      </c>
      <c r="C30" s="28" t="str">
        <f>IF(IFERROR(MATCH(B30,SPara!A52:A84,0),0)&gt;0,"Holiday",IF(IFERROR(MATCH(B30,SPara!C52:C84,0),0)&gt;0,"Workday",TEXT(B30,"ddd")))</f>
        <v>Fri</v>
      </c>
      <c r="D30" s="29">
        <v>0.375</v>
      </c>
      <c r="E30" s="29">
        <v>0.75</v>
      </c>
      <c r="F30" s="23"/>
      <c r="G30" s="41">
        <f t="shared" si="0"/>
        <v>8</v>
      </c>
      <c r="H30" s="41">
        <f t="shared" si="1"/>
        <v>0</v>
      </c>
      <c r="I30" s="41">
        <f t="shared" si="2"/>
        <v>0</v>
      </c>
      <c r="J30" s="23"/>
      <c r="K30" s="40"/>
      <c r="M30" s="49" t="str">
        <f t="shared" si="3"/>
        <v>  √</v>
      </c>
    </row>
    <row r="31" spans="2:13">
      <c r="B31" s="27">
        <f t="shared" si="4"/>
        <v>44156</v>
      </c>
      <c r="C31" s="28" t="str">
        <f>IF(IFERROR(MATCH(B31,SPara!A52:A84,0),0)&gt;0,"Holiday",IF(IFERROR(MATCH(B31,SPara!C52:C84,0),0)&gt;0,"Workday",TEXT(B31,"ddd")))</f>
        <v>Sat</v>
      </c>
      <c r="D31" s="29"/>
      <c r="E31" s="29"/>
      <c r="F31" s="23"/>
      <c r="G31" s="41">
        <f t="shared" si="0"/>
        <v>0</v>
      </c>
      <c r="H31" s="41">
        <f t="shared" si="1"/>
        <v>0</v>
      </c>
      <c r="I31" s="41">
        <f t="shared" si="2"/>
        <v>0</v>
      </c>
      <c r="J31" s="23"/>
      <c r="K31" s="40"/>
      <c r="M31" s="49" t="str">
        <f t="shared" si="3"/>
        <v>  √</v>
      </c>
    </row>
    <row r="32" spans="2:13">
      <c r="B32" s="27">
        <f t="shared" si="4"/>
        <v>44157</v>
      </c>
      <c r="C32" s="28" t="str">
        <f>IF(IFERROR(MATCH(B32,SPara!A52:A84,0),0)&gt;0,"Holiday",IF(IFERROR(MATCH(B32,SPara!C52:C84,0),0)&gt;0,"Workday",TEXT(B32,"ddd")))</f>
        <v>Sun</v>
      </c>
      <c r="D32" s="29"/>
      <c r="E32" s="29"/>
      <c r="F32" s="23"/>
      <c r="G32" s="41">
        <f t="shared" si="0"/>
        <v>0</v>
      </c>
      <c r="H32" s="41">
        <f t="shared" si="1"/>
        <v>0</v>
      </c>
      <c r="I32" s="41">
        <f t="shared" si="2"/>
        <v>0</v>
      </c>
      <c r="J32" s="23"/>
      <c r="K32" s="40"/>
      <c r="M32" s="49" t="str">
        <f t="shared" si="3"/>
        <v>  √</v>
      </c>
    </row>
    <row r="33" spans="2:13">
      <c r="B33" s="27">
        <f t="shared" si="4"/>
        <v>44158</v>
      </c>
      <c r="C33" s="28" t="str">
        <f>IF(IFERROR(MATCH(B33,SPara!A52:A84,0),0)&gt;0,"Holiday",IF(IFERROR(MATCH(B33,SPara!C52:C84,0),0)&gt;0,"Workday",TEXT(B33,"ddd")))</f>
        <v>Mon</v>
      </c>
      <c r="D33" s="29">
        <v>0.375</v>
      </c>
      <c r="E33" s="29">
        <v>0.75</v>
      </c>
      <c r="F33" s="23"/>
      <c r="G33" s="41">
        <f t="shared" si="0"/>
        <v>8</v>
      </c>
      <c r="H33" s="41">
        <f t="shared" si="1"/>
        <v>0</v>
      </c>
      <c r="I33" s="41">
        <f t="shared" si="2"/>
        <v>0</v>
      </c>
      <c r="J33" s="23"/>
      <c r="K33" s="40"/>
      <c r="M33" s="49" t="str">
        <f t="shared" si="3"/>
        <v>  √</v>
      </c>
    </row>
    <row r="34" spans="2:13">
      <c r="B34" s="27">
        <f t="shared" si="4"/>
        <v>44159</v>
      </c>
      <c r="C34" s="28" t="str">
        <f>IF(IFERROR(MATCH(B34,SPara!A52:A84,0),0)&gt;0,"Holiday",IF(IFERROR(MATCH(B34,SPara!C52:C84,0),0)&gt;0,"Workday",TEXT(B34,"ddd")))</f>
        <v>Tue</v>
      </c>
      <c r="D34" s="29">
        <v>0.375</v>
      </c>
      <c r="E34" s="29">
        <v>0.75</v>
      </c>
      <c r="F34" s="23"/>
      <c r="G34" s="41">
        <f t="shared" si="0"/>
        <v>8</v>
      </c>
      <c r="H34" s="41">
        <f t="shared" si="1"/>
        <v>0</v>
      </c>
      <c r="I34" s="41">
        <f t="shared" si="2"/>
        <v>0</v>
      </c>
      <c r="J34" s="23"/>
      <c r="K34" s="40"/>
      <c r="M34" s="49" t="str">
        <f t="shared" si="3"/>
        <v>  √</v>
      </c>
    </row>
    <row r="35" spans="2:13">
      <c r="B35" s="27">
        <f t="shared" si="4"/>
        <v>44160</v>
      </c>
      <c r="C35" s="28" t="str">
        <f>IF(IFERROR(MATCH(B35,SPara!A52:A84,0),0)&gt;0,"Holiday",IF(IFERROR(MATCH(B35,SPara!C52:C84,0),0)&gt;0,"Workday",TEXT(B35,"ddd")))</f>
        <v>Wed</v>
      </c>
      <c r="D35" s="29">
        <v>0.375</v>
      </c>
      <c r="E35" s="29">
        <v>0.75</v>
      </c>
      <c r="F35" s="23"/>
      <c r="G35" s="41">
        <f t="shared" si="0"/>
        <v>8</v>
      </c>
      <c r="H35" s="41">
        <f t="shared" si="1"/>
        <v>0</v>
      </c>
      <c r="I35" s="41">
        <f t="shared" si="2"/>
        <v>0</v>
      </c>
      <c r="J35" s="23"/>
      <c r="K35" s="40"/>
      <c r="M35" s="49" t="str">
        <f t="shared" si="3"/>
        <v>  √</v>
      </c>
    </row>
    <row r="36" spans="2:13">
      <c r="B36" s="27">
        <f t="shared" si="4"/>
        <v>44161</v>
      </c>
      <c r="C36" s="28" t="str">
        <f>IF(IFERROR(MATCH(B36,SPara!A52:A84,0),0)&gt;0,"Holiday",IF(IFERROR(MATCH(B36,SPara!C52:C84,0),0)&gt;0,"Workday",TEXT(B36,"ddd")))</f>
        <v>Thu</v>
      </c>
      <c r="D36" s="29">
        <v>0.375</v>
      </c>
      <c r="E36" s="29">
        <v>0.75</v>
      </c>
      <c r="F36" s="23"/>
      <c r="G36" s="41">
        <f t="shared" si="0"/>
        <v>8</v>
      </c>
      <c r="H36" s="41">
        <f t="shared" si="1"/>
        <v>0</v>
      </c>
      <c r="I36" s="41">
        <f t="shared" si="2"/>
        <v>0</v>
      </c>
      <c r="J36" s="23"/>
      <c r="K36" s="40"/>
      <c r="M36" s="49" t="str">
        <f t="shared" si="3"/>
        <v>  √</v>
      </c>
    </row>
    <row r="37" spans="2:13">
      <c r="B37" s="27">
        <f t="shared" si="4"/>
        <v>44162</v>
      </c>
      <c r="C37" s="28" t="str">
        <f>IF(IFERROR(MATCH(B37,SPara!A52:A84,0),0)&gt;0,"Holiday",IF(IFERROR(MATCH(B37,SPara!C52:C84,0),0)&gt;0,"Workday",TEXT(B37,"ddd")))</f>
        <v>Fri</v>
      </c>
      <c r="D37" s="29">
        <v>0.375</v>
      </c>
      <c r="E37" s="29">
        <v>0.75</v>
      </c>
      <c r="F37" s="23"/>
      <c r="G37" s="41">
        <f t="shared" si="0"/>
        <v>8</v>
      </c>
      <c r="H37" s="41">
        <f t="shared" si="1"/>
        <v>0</v>
      </c>
      <c r="I37" s="41">
        <f t="shared" si="2"/>
        <v>0</v>
      </c>
      <c r="J37" s="23"/>
      <c r="K37" s="40"/>
      <c r="M37" s="49" t="str">
        <f t="shared" si="3"/>
        <v>  √</v>
      </c>
    </row>
    <row r="38" spans="2:13">
      <c r="B38" s="27">
        <f t="shared" si="4"/>
        <v>44163</v>
      </c>
      <c r="C38" s="28" t="str">
        <f>IF(IFERROR(MATCH(B38,SPara!A52:A84,0),0)&gt;0,"Holiday",IF(IFERROR(MATCH(B38,SPara!C52:C84,0),0)&gt;0,"Workday",TEXT(B38,"ddd")))</f>
        <v>Sat</v>
      </c>
      <c r="D38" s="29"/>
      <c r="E38" s="29"/>
      <c r="F38" s="23"/>
      <c r="G38" s="41">
        <f t="shared" si="0"/>
        <v>0</v>
      </c>
      <c r="H38" s="41">
        <f t="shared" si="1"/>
        <v>0</v>
      </c>
      <c r="I38" s="41">
        <f t="shared" si="2"/>
        <v>0</v>
      </c>
      <c r="J38" s="23"/>
      <c r="K38" s="40"/>
      <c r="M38" s="49" t="str">
        <f t="shared" si="3"/>
        <v>  √</v>
      </c>
    </row>
    <row r="39" spans="2:13">
      <c r="B39" s="27">
        <f>IF(MONTH(B38+1)&gt;MONTH(B$7),"",B38+1)</f>
        <v>44164</v>
      </c>
      <c r="C39" s="28" t="str">
        <f>IF(IFERROR(MATCH(B39,SPara!A52:A84,0),0)&gt;0,"Holiday",IF(IFERROR(MATCH(B39,SPara!C52:C84,0),0)&gt;0,"Workday",TEXT(B39,"ddd")))</f>
        <v>Sun</v>
      </c>
      <c r="D39" s="29"/>
      <c r="E39" s="29"/>
      <c r="F39" s="23"/>
      <c r="G39" s="41">
        <f t="shared" si="0"/>
        <v>0</v>
      </c>
      <c r="H39" s="41">
        <f t="shared" si="1"/>
        <v>0</v>
      </c>
      <c r="I39" s="41">
        <f t="shared" si="2"/>
        <v>0</v>
      </c>
      <c r="J39" s="23"/>
      <c r="K39" s="40"/>
      <c r="M39" s="49" t="str">
        <f t="shared" si="3"/>
        <v>  √</v>
      </c>
    </row>
    <row r="40" spans="2:13">
      <c r="B40" s="27">
        <f>IF(B39="","",IF(MONTH(B39+1)&gt;MONTH(B$7),"",B39+1))</f>
        <v>44165</v>
      </c>
      <c r="C40" s="28" t="str">
        <f>IF(IFERROR(MATCH(B40,SPara!A52:A84,0),0)&gt;0,"Holiday",IF(IFERROR(MATCH(B40,SPara!C52:C84,0),0)&gt;0,"Workday",TEXT(B40,"ddd")))</f>
        <v>Mon</v>
      </c>
      <c r="D40" s="29">
        <v>0.375</v>
      </c>
      <c r="E40" s="29">
        <v>0.75</v>
      </c>
      <c r="F40" s="23"/>
      <c r="G40" s="41">
        <f t="shared" si="0"/>
        <v>8</v>
      </c>
      <c r="H40" s="41">
        <f t="shared" si="1"/>
        <v>0</v>
      </c>
      <c r="I40" s="41">
        <f t="shared" si="2"/>
        <v>0</v>
      </c>
      <c r="J40" s="23"/>
      <c r="K40" s="40"/>
      <c r="M40" s="49" t="str">
        <f t="shared" si="3"/>
        <v>  √</v>
      </c>
    </row>
    <row r="41" spans="2:13">
      <c r="B41" s="27" t="str">
        <f>IF(B40="","",IF(MONTH(B40+1)&gt;MONTH(B$7),"",B40+1))</f>
        <v/>
      </c>
      <c r="C41" s="28" t="str">
        <f>IF(IFERROR(MATCH(B41,SPara!A52:A84,0),0)&gt;0,"Holiday",IF(IFERROR(MATCH(B41,SPara!C52:C84,0),0)&gt;0,"Workday",TEXT(B41,"ddd")))</f>
        <v/>
      </c>
      <c r="D41" s="29"/>
      <c r="E41" s="29"/>
      <c r="F41" s="23"/>
      <c r="G41" s="41">
        <f t="shared" si="0"/>
        <v>0</v>
      </c>
      <c r="H41" s="41">
        <f t="shared" si="1"/>
        <v>0</v>
      </c>
      <c r="I41" s="41">
        <f t="shared" si="2"/>
        <v>0</v>
      </c>
      <c r="J41" s="23"/>
      <c r="K41" s="40"/>
      <c r="M41" s="49" t="str">
        <f t="shared" si="3"/>
        <v>  √</v>
      </c>
    </row>
    <row r="42" spans="2:2">
      <c r="B42" s="30"/>
    </row>
    <row r="44" spans="2:11">
      <c r="B44" s="31" t="s">
        <v>46</v>
      </c>
      <c r="C44" s="32"/>
      <c r="D44" s="32"/>
      <c r="E44" s="32"/>
      <c r="F44" s="32"/>
      <c r="G44" s="32"/>
      <c r="H44" s="32"/>
      <c r="I44" s="32"/>
      <c r="J44" s="32"/>
      <c r="K44" s="44"/>
    </row>
    <row r="45" spans="2:11">
      <c r="B45" s="33" t="s">
        <v>47</v>
      </c>
      <c r="C45" s="34"/>
      <c r="D45" s="34"/>
      <c r="E45" s="34"/>
      <c r="F45" s="34"/>
      <c r="G45" s="34"/>
      <c r="H45" s="34"/>
      <c r="I45" s="34"/>
      <c r="J45" s="34"/>
      <c r="K45" s="45"/>
    </row>
    <row r="46" ht="28.5" customHeight="1" spans="2:11">
      <c r="B46" s="33" t="s">
        <v>48</v>
      </c>
      <c r="C46" s="34"/>
      <c r="D46" s="34"/>
      <c r="E46" s="34"/>
      <c r="F46" s="34"/>
      <c r="G46" s="34"/>
      <c r="H46" s="34"/>
      <c r="I46" s="34"/>
      <c r="J46" s="34"/>
      <c r="K46" s="45"/>
    </row>
    <row r="47" spans="2:11">
      <c r="B47" s="33" t="s">
        <v>49</v>
      </c>
      <c r="C47" s="34"/>
      <c r="D47" s="34"/>
      <c r="E47" s="34"/>
      <c r="F47" s="34"/>
      <c r="G47" s="34"/>
      <c r="H47" s="34"/>
      <c r="I47" s="34"/>
      <c r="J47" s="34"/>
      <c r="K47" s="45"/>
    </row>
    <row r="48" spans="2:11">
      <c r="B48" s="33" t="s">
        <v>50</v>
      </c>
      <c r="C48" s="34"/>
      <c r="D48" s="34"/>
      <c r="E48" s="34"/>
      <c r="F48" s="34"/>
      <c r="G48" s="34"/>
      <c r="H48" s="34"/>
      <c r="I48" s="34"/>
      <c r="J48" s="34"/>
      <c r="K48" s="45"/>
    </row>
    <row r="49" spans="2:11">
      <c r="B49" s="33" t="s">
        <v>51</v>
      </c>
      <c r="C49" s="34"/>
      <c r="D49" s="34"/>
      <c r="E49" s="34"/>
      <c r="F49" s="34"/>
      <c r="G49" s="34"/>
      <c r="H49" s="34"/>
      <c r="I49" s="34"/>
      <c r="J49" s="34"/>
      <c r="K49" s="45"/>
    </row>
    <row r="50" spans="2:11">
      <c r="B50" s="35"/>
      <c r="C50" s="36"/>
      <c r="D50" s="36"/>
      <c r="E50" s="36"/>
      <c r="F50" s="36"/>
      <c r="G50" s="36"/>
      <c r="H50" s="36"/>
      <c r="I50" s="36"/>
      <c r="J50" s="36"/>
      <c r="K50" s="46"/>
    </row>
  </sheetData>
  <mergeCells count="12">
    <mergeCell ref="B3:C3"/>
    <mergeCell ref="D3:E3"/>
    <mergeCell ref="G3:I3"/>
    <mergeCell ref="B44:K44"/>
    <mergeCell ref="B45:K45"/>
    <mergeCell ref="B46:K46"/>
    <mergeCell ref="B47:K47"/>
    <mergeCell ref="B48:K48"/>
    <mergeCell ref="B49:K49"/>
    <mergeCell ref="B50:K50"/>
    <mergeCell ref="M3:M4"/>
    <mergeCell ref="A1:B2"/>
  </mergeCells>
  <conditionalFormatting sqref="C11:C41">
    <cfRule type="cellIs" dxfId="0" priority="3" operator="equal">
      <formula>"Holiday"</formula>
    </cfRule>
    <cfRule type="cellIs" dxfId="1" priority="4" operator="equal">
      <formula>"Sun"</formula>
    </cfRule>
    <cfRule type="cellIs" dxfId="1" priority="5" operator="equal">
      <formula>"Sat"</formula>
    </cfRule>
  </conditionalFormatting>
  <conditionalFormatting sqref="I11:I41">
    <cfRule type="cellIs" dxfId="2" priority="2" operator="greaterThan">
      <formula>0</formula>
    </cfRule>
  </conditionalFormatting>
  <conditionalFormatting sqref="M5:M41">
    <cfRule type="cellIs" dxfId="3" priority="1" operator="equal">
      <formula>"  √"</formula>
    </cfRule>
  </conditionalFormatting>
  <dataValidations count="12">
    <dataValidation type="time" operator="between" allowBlank="1" showInputMessage="1" showErrorMessage="1" errorTitle="ERROR" error="输入值无效！" prompt="值格式：&#10;时间值，介于[00:00]至[23:59]" sqref="B5:E5 G5 K5">
      <formula1>0</formula1>
      <formula2>0.999305555555556</formula2>
    </dataValidation>
    <dataValidation type="decimal" operator="between" allowBlank="1" showInputMessage="1" showErrorMessage="1" errorTitle="ERROR" error="输入值无效！" prompt="值格式：&#10;数值，值介于[0.0]至[8.0]" sqref="F5 H5:I5 N7">
      <formula1>0</formula1>
      <formula2>8</formula2>
    </dataValidation>
    <dataValidation type="decimal" operator="between" allowBlank="1" showInputMessage="1" showErrorMessage="1" errorTitle="ERROR" error="输入值无效！" prompt="值格式：&#10;数值，值介于[0.0]至[24.0]" sqref="J5">
      <formula1>0</formula1>
      <formula2>24</formula2>
    </dataValidation>
    <dataValidation type="list" allowBlank="1" showInputMessage="1" showErrorMessage="1" errorTitle="ERROR" error="输入值无效，请从下拉列表选择！" sqref="B7">
      <formula1>"2020年1月,2020年2月,2020年3月,2020年4月,2020年5月,2020年6月,2020年7月,2020年8月,2020年9月,2020年10月,2020年11月,2020年12月"</formula1>
    </dataValidation>
    <dataValidation type="list" allowBlank="1" showInputMessage="1" showErrorMessage="1" sqref="I7">
      <formula1>"A01-标准"</formula1>
    </dataValidation>
    <dataValidation type="list" allowBlank="1" showInputMessage="1" showErrorMessage="1" sqref="J7:K7">
      <formula1>"OPEN,CLOSED"</formula1>
    </dataValidation>
    <dataValidation type="list" allowBlank="1" showInputMessage="1" showErrorMessage="1" errorTitle="ERROR" error="输入值无效，请从下拉列表选择！" sqref="O7">
      <formula1>#REF!</formula1>
    </dataValidation>
    <dataValidation allowBlank="1" showInputMessage="1" showErrorMessage="1" errorTitle="ERROR" error="输入值无效，请从下拉列表选择！" sqref="C11:C41"/>
    <dataValidation type="list" allowBlank="1" showErrorMessage="1" errorTitle="ERROR" error="输入值无效！" prompt="值格式：&#10;时间值，介于[00:00]至[23:59]" sqref="D11:D41">
      <formula1>SPara!$A$2:$A$49</formula1>
    </dataValidation>
    <dataValidation type="list" allowBlank="1" showErrorMessage="1" errorTitle="ERROR" error="输入值无效！" prompt="值格式：&#10;时间值，介于[00:00]至[23:59]" sqref="E11:E41">
      <formula1>SPara!$B$2:$B$49</formula1>
    </dataValidation>
    <dataValidation type="list" allowBlank="1" showInputMessage="1" showErrorMessage="1" errorTitle="ERROR" error="输入值无效，请从下拉列表选择！" sqref="F11:F41">
      <formula1>"当天,隔日"</formula1>
    </dataValidation>
    <dataValidation type="list" allowBlank="1" showInputMessage="1" showErrorMessage="1" errorTitle="ERROR" error="输入值无效，请从下拉列表选择！" sqref="J11:J41">
      <formula1>"事假,病假,年假,婚假,产检假,流产假,产假,哺乳假,陪产假,丧假,调休,未入职,已离职,其他"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4"/>
  <sheetViews>
    <sheetView topLeftCell="A52" workbookViewId="0">
      <selection activeCell="A85" sqref="A85"/>
    </sheetView>
  </sheetViews>
  <sheetFormatPr defaultColWidth="9" defaultRowHeight="11.2" outlineLevelCol="3"/>
  <cols>
    <col min="1" max="1" width="9.10714285714286" style="1" customWidth="1"/>
    <col min="2" max="2" width="9" style="1"/>
    <col min="3" max="3" width="9.77678571428571" style="1" customWidth="1"/>
    <col min="4" max="4" width="12.7767857142857" style="1" customWidth="1"/>
    <col min="5" max="16384" width="9" style="1"/>
  </cols>
  <sheetData>
    <row r="1" spans="1:2">
      <c r="A1" s="2" t="s">
        <v>52</v>
      </c>
      <c r="B1" s="2" t="s">
        <v>53</v>
      </c>
    </row>
    <row r="2" spans="1:2">
      <c r="A2" s="3">
        <v>0.333333333333333</v>
      </c>
      <c r="B2" s="3">
        <v>0.708333333333333</v>
      </c>
    </row>
    <row r="3" spans="1:2">
      <c r="A3" s="3">
        <v>0.354166666666666</v>
      </c>
      <c r="B3" s="3">
        <v>0.729166666666666</v>
      </c>
    </row>
    <row r="4" spans="1:2">
      <c r="A4" s="3">
        <v>0.375</v>
      </c>
      <c r="B4" s="3">
        <v>0.75</v>
      </c>
    </row>
    <row r="5" spans="1:2">
      <c r="A5" s="3">
        <v>0.395833333333333</v>
      </c>
      <c r="B5" s="3">
        <v>0.770833333333333</v>
      </c>
    </row>
    <row r="6" spans="1:2">
      <c r="A6" s="3">
        <v>0.416666666666667</v>
      </c>
      <c r="B6" s="3">
        <v>0.791666666666667</v>
      </c>
    </row>
    <row r="7" spans="1:2">
      <c r="A7" s="3">
        <v>0.4375</v>
      </c>
      <c r="B7" s="3">
        <v>0.8125</v>
      </c>
    </row>
    <row r="8" spans="1:2">
      <c r="A8" s="3">
        <v>0.458333333333333</v>
      </c>
      <c r="B8" s="3">
        <v>0.833333333333333</v>
      </c>
    </row>
    <row r="9" spans="1:2">
      <c r="A9" s="3">
        <v>0.479166666666666</v>
      </c>
      <c r="B9" s="3">
        <v>0.854166666666666</v>
      </c>
    </row>
    <row r="10" spans="1:2">
      <c r="A10" s="3">
        <v>0.5</v>
      </c>
      <c r="B10" s="3">
        <v>0.875</v>
      </c>
    </row>
    <row r="11" spans="1:2">
      <c r="A11" s="3">
        <v>0.520833333333333</v>
      </c>
      <c r="B11" s="3">
        <v>0.895833333333333</v>
      </c>
    </row>
    <row r="12" spans="1:2">
      <c r="A12" s="3">
        <v>0.541666666666667</v>
      </c>
      <c r="B12" s="3">
        <v>0.916666666666667</v>
      </c>
    </row>
    <row r="13" spans="1:2">
      <c r="A13" s="3">
        <v>0.5625</v>
      </c>
      <c r="B13" s="3">
        <v>0.9375</v>
      </c>
    </row>
    <row r="14" spans="1:2">
      <c r="A14" s="3">
        <v>0.583333333333333</v>
      </c>
      <c r="B14" s="3">
        <v>0.958333333333333</v>
      </c>
    </row>
    <row r="15" spans="1:2">
      <c r="A15" s="3">
        <v>0.604166666666666</v>
      </c>
      <c r="B15" s="3">
        <v>0.979166666666666</v>
      </c>
    </row>
    <row r="16" spans="1:2">
      <c r="A16" s="3">
        <v>0.625</v>
      </c>
      <c r="B16" s="3">
        <v>0</v>
      </c>
    </row>
    <row r="17" spans="1:2">
      <c r="A17" s="3">
        <v>0.645833333333333</v>
      </c>
      <c r="B17" s="3">
        <v>0.0208333333333333</v>
      </c>
    </row>
    <row r="18" spans="1:2">
      <c r="A18" s="3">
        <v>0.666666666666667</v>
      </c>
      <c r="B18" s="3">
        <v>0.0416666666666667</v>
      </c>
    </row>
    <row r="19" spans="1:2">
      <c r="A19" s="3">
        <v>0.6875</v>
      </c>
      <c r="B19" s="3">
        <v>0.0625</v>
      </c>
    </row>
    <row r="20" spans="1:2">
      <c r="A20" s="3">
        <v>0.708333333333333</v>
      </c>
      <c r="B20" s="3">
        <v>0.0833333333333333</v>
      </c>
    </row>
    <row r="21" spans="1:2">
      <c r="A21" s="3">
        <v>0.729166666666666</v>
      </c>
      <c r="B21" s="3">
        <v>0.104166666666667</v>
      </c>
    </row>
    <row r="22" spans="1:2">
      <c r="A22" s="3">
        <v>0.75</v>
      </c>
      <c r="B22" s="3">
        <v>0.125</v>
      </c>
    </row>
    <row r="23" spans="1:2">
      <c r="A23" s="3">
        <v>0.770833333333333</v>
      </c>
      <c r="B23" s="3">
        <v>0.145833333333333</v>
      </c>
    </row>
    <row r="24" spans="1:2">
      <c r="A24" s="3">
        <v>0.791666666666667</v>
      </c>
      <c r="B24" s="3">
        <v>0.166666666666667</v>
      </c>
    </row>
    <row r="25" spans="1:2">
      <c r="A25" s="3">
        <v>0.8125</v>
      </c>
      <c r="B25" s="3">
        <v>0.1875</v>
      </c>
    </row>
    <row r="26" spans="1:2">
      <c r="A26" s="3">
        <v>0.833333333333333</v>
      </c>
      <c r="B26" s="3">
        <v>0.208333333333333</v>
      </c>
    </row>
    <row r="27" spans="1:2">
      <c r="A27" s="3">
        <v>0.854166666666666</v>
      </c>
      <c r="B27" s="3">
        <v>0.229166666666667</v>
      </c>
    </row>
    <row r="28" spans="1:2">
      <c r="A28" s="3">
        <v>0.875</v>
      </c>
      <c r="B28" s="3">
        <v>0.25</v>
      </c>
    </row>
    <row r="29" spans="1:2">
      <c r="A29" s="3">
        <v>0.895833333333333</v>
      </c>
      <c r="B29" s="3">
        <v>0.270833333333333</v>
      </c>
    </row>
    <row r="30" spans="1:2">
      <c r="A30" s="3">
        <v>0.916666666666667</v>
      </c>
      <c r="B30" s="3">
        <v>0.291666666666667</v>
      </c>
    </row>
    <row r="31" spans="1:2">
      <c r="A31" s="3">
        <v>0.9375</v>
      </c>
      <c r="B31" s="3">
        <v>0.3125</v>
      </c>
    </row>
    <row r="32" spans="1:2">
      <c r="A32" s="3">
        <v>0.958333333333333</v>
      </c>
      <c r="B32" s="3">
        <v>0.333333333333333</v>
      </c>
    </row>
    <row r="33" spans="1:2">
      <c r="A33" s="3">
        <v>0.979166666666666</v>
      </c>
      <c r="B33" s="3">
        <v>0.354166666666666</v>
      </c>
    </row>
    <row r="34" spans="1:2">
      <c r="A34" s="3">
        <v>0</v>
      </c>
      <c r="B34" s="3">
        <v>0.375</v>
      </c>
    </row>
    <row r="35" spans="1:2">
      <c r="A35" s="3">
        <v>0.0208333333333333</v>
      </c>
      <c r="B35" s="3">
        <v>0.395833333333333</v>
      </c>
    </row>
    <row r="36" spans="1:2">
      <c r="A36" s="3">
        <v>0.0416666666666667</v>
      </c>
      <c r="B36" s="3">
        <v>0.416666666666667</v>
      </c>
    </row>
    <row r="37" spans="1:2">
      <c r="A37" s="3">
        <v>0.0625</v>
      </c>
      <c r="B37" s="3">
        <v>0.4375</v>
      </c>
    </row>
    <row r="38" spans="1:2">
      <c r="A38" s="3">
        <v>0.0833333333333333</v>
      </c>
      <c r="B38" s="3">
        <v>0.458333333333333</v>
      </c>
    </row>
    <row r="39" spans="1:2">
      <c r="A39" s="3">
        <v>0.104166666666667</v>
      </c>
      <c r="B39" s="3">
        <v>0.479166666666666</v>
      </c>
    </row>
    <row r="40" spans="1:2">
      <c r="A40" s="3">
        <v>0.125</v>
      </c>
      <c r="B40" s="3">
        <v>0.5</v>
      </c>
    </row>
    <row r="41" spans="1:2">
      <c r="A41" s="3">
        <v>0.145833333333333</v>
      </c>
      <c r="B41" s="3">
        <v>0.520833333333333</v>
      </c>
    </row>
    <row r="42" spans="1:2">
      <c r="A42" s="3">
        <v>0.166666666666667</v>
      </c>
      <c r="B42" s="3">
        <v>0.541666666666667</v>
      </c>
    </row>
    <row r="43" spans="1:2">
      <c r="A43" s="3">
        <v>0.1875</v>
      </c>
      <c r="B43" s="3">
        <v>0.5625</v>
      </c>
    </row>
    <row r="44" spans="1:2">
      <c r="A44" s="3">
        <v>0.208333333333333</v>
      </c>
      <c r="B44" s="3">
        <v>0.583333333333333</v>
      </c>
    </row>
    <row r="45" spans="1:2">
      <c r="A45" s="3">
        <v>0.229166666666667</v>
      </c>
      <c r="B45" s="3">
        <v>0.604166666666666</v>
      </c>
    </row>
    <row r="46" spans="1:2">
      <c r="A46" s="3">
        <v>0.25</v>
      </c>
      <c r="B46" s="3">
        <v>0.625</v>
      </c>
    </row>
    <row r="47" spans="1:2">
      <c r="A47" s="3">
        <v>0.270833333333333</v>
      </c>
      <c r="B47" s="3">
        <v>0.645833333333333</v>
      </c>
    </row>
    <row r="48" spans="1:2">
      <c r="A48" s="3">
        <v>0.291666666666667</v>
      </c>
      <c r="B48" s="3">
        <v>0.666666666666667</v>
      </c>
    </row>
    <row r="49" spans="1:2">
      <c r="A49" s="3">
        <v>0.3125</v>
      </c>
      <c r="B49" s="3">
        <v>0.6875</v>
      </c>
    </row>
    <row r="52" spans="1:4">
      <c r="A52" s="4" t="s">
        <v>54</v>
      </c>
      <c r="B52" s="4" t="s">
        <v>55</v>
      </c>
      <c r="C52" s="4" t="s">
        <v>56</v>
      </c>
      <c r="D52" s="4" t="s">
        <v>57</v>
      </c>
    </row>
    <row r="53" spans="1:4">
      <c r="A53" s="5">
        <v>43831</v>
      </c>
      <c r="B53" s="6" t="s">
        <v>58</v>
      </c>
      <c r="C53" s="5">
        <v>43849</v>
      </c>
      <c r="D53" s="7" t="s">
        <v>59</v>
      </c>
    </row>
    <row r="54" spans="1:4">
      <c r="A54" s="5">
        <v>43854</v>
      </c>
      <c r="B54" s="7" t="s">
        <v>60</v>
      </c>
      <c r="C54" s="5">
        <v>43862</v>
      </c>
      <c r="D54" s="8"/>
    </row>
    <row r="55" spans="1:4">
      <c r="A55" s="5">
        <v>43855</v>
      </c>
      <c r="B55" s="9"/>
      <c r="C55" s="5">
        <v>43947</v>
      </c>
      <c r="D55" s="7" t="s">
        <v>61</v>
      </c>
    </row>
    <row r="56" spans="1:4">
      <c r="A56" s="5">
        <v>43856</v>
      </c>
      <c r="B56" s="9"/>
      <c r="C56" s="5">
        <v>43960</v>
      </c>
      <c r="D56" s="8"/>
    </row>
    <row r="57" spans="1:4">
      <c r="A57" s="5">
        <v>43857</v>
      </c>
      <c r="B57" s="9"/>
      <c r="C57" s="5">
        <v>44010</v>
      </c>
      <c r="D57" s="6" t="s">
        <v>62</v>
      </c>
    </row>
    <row r="58" spans="1:4">
      <c r="A58" s="5">
        <v>43858</v>
      </c>
      <c r="B58" s="9"/>
      <c r="C58" s="5">
        <v>44101</v>
      </c>
      <c r="D58" s="7" t="s">
        <v>63</v>
      </c>
    </row>
    <row r="59" spans="1:4">
      <c r="A59" s="5">
        <v>43859</v>
      </c>
      <c r="B59" s="9"/>
      <c r="C59" s="5">
        <v>44114</v>
      </c>
      <c r="D59" s="8"/>
    </row>
    <row r="60" spans="1:4">
      <c r="A60" s="5">
        <v>43860</v>
      </c>
      <c r="B60" s="8"/>
      <c r="C60" s="10"/>
      <c r="D60" s="6"/>
    </row>
    <row r="61" spans="1:4">
      <c r="A61" s="5">
        <v>43925</v>
      </c>
      <c r="B61" s="7" t="s">
        <v>64</v>
      </c>
      <c r="C61" s="10"/>
      <c r="D61" s="6"/>
    </row>
    <row r="62" spans="1:4">
      <c r="A62" s="5">
        <v>43926</v>
      </c>
      <c r="B62" s="9"/>
      <c r="C62" s="10"/>
      <c r="D62" s="6"/>
    </row>
    <row r="63" spans="1:4">
      <c r="A63" s="5">
        <v>43927</v>
      </c>
      <c r="B63" s="8"/>
      <c r="C63" s="10"/>
      <c r="D63" s="6"/>
    </row>
    <row r="64" spans="1:4">
      <c r="A64" s="5">
        <v>43952</v>
      </c>
      <c r="B64" s="7" t="s">
        <v>65</v>
      </c>
      <c r="C64" s="10"/>
      <c r="D64" s="6"/>
    </row>
    <row r="65" spans="1:4">
      <c r="A65" s="5">
        <v>43953</v>
      </c>
      <c r="B65" s="9"/>
      <c r="C65" s="10"/>
      <c r="D65" s="6"/>
    </row>
    <row r="66" spans="1:4">
      <c r="A66" s="5">
        <v>43954</v>
      </c>
      <c r="B66" s="9"/>
      <c r="C66" s="10"/>
      <c r="D66" s="6"/>
    </row>
    <row r="67" spans="1:4">
      <c r="A67" s="5">
        <v>43955</v>
      </c>
      <c r="B67" s="9"/>
      <c r="C67" s="10"/>
      <c r="D67" s="6"/>
    </row>
    <row r="68" spans="1:4">
      <c r="A68" s="5">
        <v>43956</v>
      </c>
      <c r="B68" s="8"/>
      <c r="C68" s="10"/>
      <c r="D68" s="6"/>
    </row>
    <row r="69" spans="1:4">
      <c r="A69" s="5">
        <v>44007</v>
      </c>
      <c r="B69" s="7" t="s">
        <v>66</v>
      </c>
      <c r="C69" s="10"/>
      <c r="D69" s="6"/>
    </row>
    <row r="70" spans="1:4">
      <c r="A70" s="5">
        <v>44008</v>
      </c>
      <c r="B70" s="9"/>
      <c r="C70" s="10"/>
      <c r="D70" s="6"/>
    </row>
    <row r="71" spans="1:4">
      <c r="A71" s="5">
        <v>44009</v>
      </c>
      <c r="B71" s="8"/>
      <c r="C71" s="10"/>
      <c r="D71" s="6"/>
    </row>
    <row r="72" spans="1:4">
      <c r="A72" s="5">
        <v>44105</v>
      </c>
      <c r="B72" s="7" t="s">
        <v>67</v>
      </c>
      <c r="C72" s="10"/>
      <c r="D72" s="6"/>
    </row>
    <row r="73" spans="1:4">
      <c r="A73" s="5">
        <v>44106</v>
      </c>
      <c r="B73" s="9"/>
      <c r="C73" s="10"/>
      <c r="D73" s="6"/>
    </row>
    <row r="74" spans="1:4">
      <c r="A74" s="5">
        <v>44107</v>
      </c>
      <c r="B74" s="9"/>
      <c r="C74" s="10"/>
      <c r="D74" s="6"/>
    </row>
    <row r="75" spans="1:4">
      <c r="A75" s="5">
        <v>44108</v>
      </c>
      <c r="B75" s="9"/>
      <c r="C75" s="10"/>
      <c r="D75" s="6"/>
    </row>
    <row r="76" spans="1:4">
      <c r="A76" s="5">
        <v>44109</v>
      </c>
      <c r="B76" s="9"/>
      <c r="C76" s="10"/>
      <c r="D76" s="6"/>
    </row>
    <row r="77" spans="1:4">
      <c r="A77" s="5">
        <v>44110</v>
      </c>
      <c r="B77" s="9"/>
      <c r="C77" s="10"/>
      <c r="D77" s="6"/>
    </row>
    <row r="78" spans="1:4">
      <c r="A78" s="5">
        <v>44111</v>
      </c>
      <c r="B78" s="9"/>
      <c r="C78" s="10"/>
      <c r="D78" s="6"/>
    </row>
    <row r="79" spans="1:4">
      <c r="A79" s="5">
        <v>44112</v>
      </c>
      <c r="B79" s="9"/>
      <c r="C79" s="10"/>
      <c r="D79" s="6"/>
    </row>
    <row r="80" spans="1:4">
      <c r="A80" s="5"/>
      <c r="B80" s="11"/>
      <c r="C80" s="10"/>
      <c r="D80" s="6"/>
    </row>
    <row r="81" spans="1:4">
      <c r="A81" s="10"/>
      <c r="B81" s="6"/>
      <c r="C81" s="10"/>
      <c r="D81" s="6"/>
    </row>
    <row r="82" spans="1:4">
      <c r="A82" s="10"/>
      <c r="B82" s="6"/>
      <c r="C82" s="10"/>
      <c r="D82" s="6"/>
    </row>
    <row r="83" spans="1:4">
      <c r="A83" s="10"/>
      <c r="B83" s="6"/>
      <c r="C83" s="10"/>
      <c r="D83" s="6"/>
    </row>
    <row r="84" spans="1:4">
      <c r="A84" s="12"/>
      <c r="B84" s="12" t="s">
        <v>68</v>
      </c>
      <c r="C84" s="12"/>
      <c r="D84" s="12"/>
    </row>
  </sheetData>
  <mergeCells count="8">
    <mergeCell ref="B54:B60"/>
    <mergeCell ref="B61:B63"/>
    <mergeCell ref="B64:B68"/>
    <mergeCell ref="B69:B71"/>
    <mergeCell ref="B72:B79"/>
    <mergeCell ref="D53:D54"/>
    <mergeCell ref="D55:D56"/>
    <mergeCell ref="D58:D59"/>
  </mergeCells>
  <dataValidations count="1">
    <dataValidation type="decimal" operator="between" allowBlank="1" showInputMessage="1" showErrorMessage="1" errorTitle="ERROR" error="输入值无效！" prompt="值格式：&#10;数值，值介于[0.0]至[8.0]" sqref="A5 B35">
      <formula1>0</formula1>
      <formula2>8</formula2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hoperun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AtdSummary</vt:lpstr>
      <vt:lpstr>SPara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 wang</dc:creator>
  <cp:lastModifiedBy>dianchao.zhang</cp:lastModifiedBy>
  <dcterms:created xsi:type="dcterms:W3CDTF">2013-08-15T09:32:00Z</dcterms:created>
  <dcterms:modified xsi:type="dcterms:W3CDTF">2020-11-19T09:38:38Z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